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8556" tabRatio="758"/>
  </bookViews>
  <sheets>
    <sheet name="PRESUPUESTO GEN" sheetId="7" r:id="rId1"/>
    <sheet name="APUS GENERAL" sheetId="17" r:id="rId2"/>
    <sheet name="Memorias " sheetId="11" r:id="rId3"/>
    <sheet name="INTERVENTORIA" sheetId="18" r:id="rId4"/>
    <sheet name="AIU" sheetId="8" r:id="rId5"/>
    <sheet name="F PRESTACIONAL" sheetId="9" r:id="rId6"/>
    <sheet name="PMT" sheetId="13" r:id="rId7"/>
    <sheet name="PRES PAGA" sheetId="14" r:id="rId8"/>
  </sheets>
  <externalReferences>
    <externalReference r:id="rId10"/>
  </externalReferences>
  <definedNames>
    <definedName name="ADMINISTRACION">[1]PRESUPUESTO!$D$2037</definedName>
    <definedName name="APROBO">[1]PRESUPUESTO!$D$2036</definedName>
    <definedName name="_xlnm.Print_Area" localSheetId="4">AIU!$A$1:$J$55</definedName>
    <definedName name="_xlnm.Print_Area" localSheetId="1">'APUS GENERAL'!$B$1:$J$1522</definedName>
    <definedName name="_xlnm.Print_Area" localSheetId="5">'F PRESTACIONAL'!$A$1:$L$43</definedName>
    <definedName name="_xlnm.Print_Area" localSheetId="3">INTERVENTORIA!$A$1:$J$39</definedName>
    <definedName name="_xlnm.Print_Area" localSheetId="2">'Memorias '!$A$1:$AW$950</definedName>
    <definedName name="_xlnm.Print_Area" localSheetId="6">PMT!$A$1:$H$14</definedName>
    <definedName name="_xlnm.Print_Area" localSheetId="7">'PRES PAGA'!$A$1:$H$80</definedName>
    <definedName name="_xlnm.Print_Area" localSheetId="0">'PRESUPUESTO GEN'!$A$1:$M$91</definedName>
    <definedName name="FID">[1]PRESUPUESTO!$D$2040</definedName>
    <definedName name="IMPREVISTOS">[1]PRESUPUESTO!$D$2038</definedName>
    <definedName name="REALIZO">[1]PRESUPUESTO!$D$2035</definedName>
    <definedName name="UTILIDAD">[1]PRESUPUESTO!$D$2039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Usuario</author>
  </authors>
  <commentList>
    <comment ref="G32" authorId="0">
      <text>
        <r>
          <rPr>
            <b/>
            <sz val="9"/>
            <rFont val="Tahoma"/>
            <charset val="134"/>
          </rPr>
          <t>Usuario:</t>
        </r>
        <r>
          <rPr>
            <sz val="9"/>
            <rFont val="Tahoma"/>
            <charset val="134"/>
          </rPr>
          <t xml:space="preserve">
PORCENTAJE SEGÚN CERTIFICACIÓN DE CARGA IMPOSITIVA
</t>
        </r>
      </text>
    </comment>
  </commentList>
</comments>
</file>

<file path=xl/comments2.xml><?xml version="1.0" encoding="utf-8"?>
<comments xmlns="http://schemas.openxmlformats.org/spreadsheetml/2006/main">
  <authors>
    <author/>
  </authors>
  <commentList>
    <comment ref="C2" authorId="0">
      <text>
        <r>
          <rPr>
            <sz val="11"/>
            <color rgb="FF000000"/>
            <rFont val="Calibri"/>
            <charset val="134"/>
          </rPr>
          <t>Carlos Eduardo:
Seleccione COT si el valor es definido por una Cotización, o GOB si se basó en precios oficiales de la Gobernación.</t>
        </r>
      </text>
    </comment>
    <comment ref="E2" authorId="0">
      <text>
        <r>
          <rPr>
            <sz val="11"/>
            <color rgb="FF000000"/>
            <rFont val="Calibri"/>
            <charset val="134"/>
          </rPr>
          <t>Carlos Eduardo:
Escriba la cantidad de bienes o servicios.</t>
        </r>
      </text>
    </comment>
    <comment ref="F2" authorId="0">
      <text>
        <r>
          <rPr>
            <sz val="11"/>
            <color rgb="FF000000"/>
            <rFont val="Calibri"/>
            <charset val="134"/>
          </rPr>
          <t>Dirección de Evaluación y Calidad:
Hace referencia a la disponibilidad del tiempo que estará el personal con cargo al proyecto.  
El valor de esta celda estará entre 0 y 1, donde 1 es tiempo completo, 0,5 es medio tiempo, etc.</t>
        </r>
      </text>
    </comment>
    <comment ref="G2" authorId="0">
      <text>
        <r>
          <rPr>
            <sz val="11"/>
            <color rgb="FF000000"/>
            <rFont val="Calibri"/>
            <charset val="134"/>
          </rPr>
          <t>Carlos Eduardo:
Escriba el valor unitario que le dio en el Análisis de Precios Unitarios.</t>
        </r>
      </text>
    </comment>
    <comment ref="H2" authorId="0">
      <text>
        <r>
          <rPr>
            <sz val="11"/>
            <color rgb="FF000000"/>
            <rFont val="Calibri"/>
            <charset val="134"/>
          </rPr>
          <t>Carlos Eduardo:
Este valor es la multiplicación del valor unitario por la cantidad.  Este valor se calcula automáticamente.</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<sst xmlns="http://schemas.openxmlformats.org/spreadsheetml/2006/main" count="3200" uniqueCount="533">
  <si>
    <t>FORMATO</t>
  </si>
  <si>
    <t>VERSIÓN: 2</t>
  </si>
  <si>
    <t>CÓDIGO: E-DE-FP-F-065</t>
  </si>
  <si>
    <t>PRESUPUESTO PROYECTOS SGR</t>
  </si>
  <si>
    <t>FECHA: 07/jun/2026</t>
  </si>
  <si>
    <t>NOMBRE DEL PROYECTO:</t>
  </si>
  <si>
    <t>MEJORAMIENTO DE VÍAS URBANAS MEDIANTE LA CONSTRUCCIÓN DE PAVIMENTO EN EL MUNICIPIO DE BETEITIVA, BOYACÁ</t>
  </si>
  <si>
    <t>AÑO BASE DE LOS PRECIOS</t>
  </si>
  <si>
    <t>1er AÑO DE LOS RECURSOS</t>
  </si>
  <si>
    <t>ITEM</t>
  </si>
  <si>
    <t>ITEM GOBER</t>
  </si>
  <si>
    <t>DESCRIPCIÓN</t>
  </si>
  <si>
    <t>FUENTE</t>
  </si>
  <si>
    <t>UNIDAD</t>
  </si>
  <si>
    <t>CANT</t>
  </si>
  <si>
    <t>DIST (%)</t>
  </si>
  <si>
    <t>COSTO DITECTO 
VR UNITARIO</t>
  </si>
  <si>
    <t>VALOR UNITARIO (INCLUYE FACTOR DE INCREMENTO Y AIU)</t>
  </si>
  <si>
    <t>VR TOTAL (COSTO DIRECTO)</t>
  </si>
  <si>
    <t>VR TOTAL (INCLUYE INCREMENTO POR DISTANCIA Y AIU)</t>
  </si>
  <si>
    <t>%</t>
  </si>
  <si>
    <t>CAP. 1: CONSTRUIR REDES DE ALCANTARILLADO Y ACUEDUCTO</t>
  </si>
  <si>
    <t>TIPO:</t>
  </si>
  <si>
    <t>OBRA PÚBLICA</t>
  </si>
  <si>
    <t>REDES DE ACUEDUCTO</t>
  </si>
  <si>
    <t>2.01.64</t>
  </si>
  <si>
    <t>LOCALIZACIÓN Y REPLANTEO DE REDES</t>
  </si>
  <si>
    <t>Precios Gob</t>
  </si>
  <si>
    <t>ML</t>
  </si>
  <si>
    <t>2.01.69</t>
  </si>
  <si>
    <t>DEMOLICIÓN DE PLACA DE PISO EN CONCRETO DE  E = 10 CM. (INCLUYE RETIRO Y ACARREO LIBRE HASTA 5 KM.)</t>
  </si>
  <si>
    <t>M2</t>
  </si>
  <si>
    <t>3.13.16</t>
  </si>
  <si>
    <t>DEMOLICIÓN OBRAS EN CONCRETO SIMPLE, INCLUYE RETIRO DE SOBRANTES (ACARREO libre 5 Km.)</t>
  </si>
  <si>
    <t>M3</t>
  </si>
  <si>
    <t>2.01.67</t>
  </si>
  <si>
    <t>RETIRO DE TUBERÍA EXISTENTE HASTA 12"</t>
  </si>
  <si>
    <t>3.03.11</t>
  </si>
  <si>
    <t>EXCAVACIÓNES MECANICAS Y CORTES EN MATERIAL COMÚN (INCLUYE ACARREO LIBRE HASTA 5 KM.)</t>
  </si>
  <si>
    <t>2.02.02</t>
  </si>
  <si>
    <t>CAJAS DE INSPECCIÓN EN LADRILLO DE 0.60 X 0.60 x 0.60 M. (NO INCLUYE TAPA).</t>
  </si>
  <si>
    <t>UND</t>
  </si>
  <si>
    <t>5.03.03</t>
  </si>
  <si>
    <t>CONCRETO SIMPLE DE 21 MPa - (3000 PSI) IMPERMEABILIZADO PARA TAPAS</t>
  </si>
  <si>
    <t>5.01.01</t>
  </si>
  <si>
    <t>SUMINISTRO E INSTALACIÓN DE ARO - TAPA EN HF - TIPO LIVIANO</t>
  </si>
  <si>
    <t>5.01.07</t>
  </si>
  <si>
    <t>POZO DE INSPECCIÓN, DIAMETRO INTERIOR 1.2 M. (1.00 M. &lt; H &lt; 1.50 M.). (NO INCLUYE ARO Y TAPA).</t>
  </si>
  <si>
    <t>5.01.26</t>
  </si>
  <si>
    <t>SUMINISTRO E INSTALACIÓN TUBERÍA DE ALCANTARILLADO PVC D=8"</t>
  </si>
  <si>
    <t>5.02.05</t>
  </si>
  <si>
    <t xml:space="preserve">CONEXIÓN DOMICILIARIA PARA ALCANTARILLADO DE 250 MM. X 160 MM. (INCLUYE TUBERÍA Y ACCESORIOS DE CONEXIÓN). </t>
  </si>
  <si>
    <t>3.03.15</t>
  </si>
  <si>
    <t>RELLENO CON MATERIAL DE AFIRMADO COMPACTADO RANA Y/O VIBROCOMPACTADOR. (INCLUYE ACARREO LIBRE HASTA 5 KM.</t>
  </si>
  <si>
    <t>5.02.14</t>
  </si>
  <si>
    <t xml:space="preserve"> SUMIDERO LATERAL EN LADRILLO. DIMENSIONES INTERNAS 0.40 X 0.80 M. H = 1.10 M. (INCLUYE REJILLA PLÁSTICA TRÁFICO PESADO).</t>
  </si>
  <si>
    <t>5.01.28</t>
  </si>
  <si>
    <t xml:space="preserve"> SUMINISTRO E INSTALACIÓN TUBERÍA DE ALCANTARILLADO PVC D=12"</t>
  </si>
  <si>
    <t>5.02.20</t>
  </si>
  <si>
    <t>SUMIDERO TRANSVERSAL (TIPO ST- 2) EN CONCRETO DE 21 Mpa. (3000 PSI). DIMENSIONES: A = 0.7; H &lt; = 1.77 M. (INCLUYE REFUERZO FORMALETA Y REJILLA PLÁSTICA).</t>
  </si>
  <si>
    <t>3.12.03</t>
  </si>
  <si>
    <t>TRANSPORTE DE MATERIAL DE AFIRMADO Y/O GRANULAR SUELTO (MEDIDO EN BANCO) DESPUÉS DE 5 KM.</t>
  </si>
  <si>
    <t>Metro Cubico/Kilometro</t>
  </si>
  <si>
    <t>4.02.04</t>
  </si>
  <si>
    <t>SUMINISTRO E INSTALACIÓN TUBERÍA PN 10 DIAMETRO 63 mm (UNION CADA 100 M)</t>
  </si>
  <si>
    <t>4.01.32</t>
  </si>
  <si>
    <t>SUMINISTRO E INSTALACIÓN DE ACOMETIDA 2" X 3/4" INCLUYE TUBERÍA PF + UAD 3/4" , REGISTRO DE CORTE, COLLAR DERIVACIÓN Y ACCESORIOS COMPLEMENTARIOS PARA SU CONEXIÓN. INCLUYE  CAJA DE INSPECCIÓN Y MEDIDOR VOLUMÉTRICO.</t>
  </si>
  <si>
    <t>COSTO DIRECTO GRUPO</t>
  </si>
  <si>
    <t>A</t>
  </si>
  <si>
    <t>I</t>
  </si>
  <si>
    <t>U</t>
  </si>
  <si>
    <t>VALOR TOTAL A.I.U</t>
  </si>
  <si>
    <t>COSTO DIRECTO + AIU</t>
  </si>
  <si>
    <t>DIST.</t>
  </si>
  <si>
    <t>VR UNITARIO</t>
  </si>
  <si>
    <t>VR TOTAL (INLCUYE INCREMENTO POR DISTANCIA Y AIU)</t>
  </si>
  <si>
    <t>CAP. 2: CONSTRUIR ESTRUCTURA DE PAVIMENTO</t>
  </si>
  <si>
    <t>3.04.03</t>
  </si>
  <si>
    <t>CUNETEO, PERFILADO Y COMPACTACION DE LA BANCA EXISTENTE. (TRABAJO PREVIO A PAVIMENTACION)</t>
  </si>
  <si>
    <t>Kilometro</t>
  </si>
  <si>
    <t>3.04.07</t>
  </si>
  <si>
    <t>SUMINISTRO, EXTENDIDA Y COMPACTACIÓN DE MATERIAL SELECCIONADO PARA SUBBASE GRANULAR (INCLUYE ACARREO LIBRE DE 5 KM)</t>
  </si>
  <si>
    <t>3.05.09</t>
  </si>
  <si>
    <t>CONCRETO MR 4.0 MPA NORMAL, TAMAÑO MAXIMO AGREGADO 25MM, RESISTENCIA A 28 DIAS, ASENTAMIENTO 10CM +/- 2.5CM (MR 40 NORMAL). (INCLUYE CORTE Y SELLADO DE JUNTAS).</t>
  </si>
  <si>
    <t>3.10.12</t>
  </si>
  <si>
    <t>SUMINISTRO FIGURADO Y ARMADO DE ACERO DE REFUERZO 60000 PSI 420 MPA</t>
  </si>
  <si>
    <t>Kg</t>
  </si>
  <si>
    <t>3.07.05</t>
  </si>
  <si>
    <t>SUMINISTRO E INSTALACIÓN ADOQUÍN DE ARCILLA VEHICULAR LIVIANO 10 X 6 X 20 CM (NTC 3289</t>
  </si>
  <si>
    <t>3.08.15</t>
  </si>
  <si>
    <t>SUMINISTRO E INSTALACIÓN DE SARDINEL PREFABRICADO A-10 50*20*80</t>
  </si>
  <si>
    <t>INFORMACIÓN CONSOLIDADA
FORMULACIÓN INICIAL</t>
  </si>
  <si>
    <t>COSTO DIRECTO</t>
  </si>
  <si>
    <t>Bienes</t>
  </si>
  <si>
    <t>Servicios</t>
  </si>
  <si>
    <t>Obra Pública</t>
  </si>
  <si>
    <t>COSTO INDIRECTO</t>
  </si>
  <si>
    <t>Administración</t>
  </si>
  <si>
    <t>AIU</t>
  </si>
  <si>
    <t>Imprevistos</t>
  </si>
  <si>
    <t>SUBTOTAL COSTO DIRECTO+AIU</t>
  </si>
  <si>
    <t>Utilidad</t>
  </si>
  <si>
    <t xml:space="preserve">PLAN DE MANEJO DE TRÁFICO ( DISPOSITIVOS, SEÑALIZACION Y EQUIPOS)  </t>
  </si>
  <si>
    <t>Otro Tipo de Gastos Adicionales</t>
  </si>
  <si>
    <t>PLAN DE ADAPTACIÓN DE LA GUIA AMBIENTAL</t>
  </si>
  <si>
    <t>SEGURIDAD Y SALUD EN EL TRABAJO</t>
  </si>
  <si>
    <t>SUBTOTAL</t>
  </si>
  <si>
    <t>INTERVENTORIA</t>
  </si>
  <si>
    <t>TOTAL PRESUPUESTO</t>
  </si>
  <si>
    <t>sgp</t>
  </si>
  <si>
    <t>sgr</t>
  </si>
  <si>
    <t>obra</t>
  </si>
  <si>
    <t>interventoria</t>
  </si>
  <si>
    <t>VERSIÓN: 1</t>
  </si>
  <si>
    <t>CÓDIGO: M-PD-ID-F-001</t>
  </si>
  <si>
    <t>GOBERNACIÓN DE BOYACÁ - SECRETARÍA DE INFRAESTRUCTURA PÚBLICA</t>
  </si>
  <si>
    <t>FECHA: 30/abril/2025</t>
  </si>
  <si>
    <t>ANÁLISIS DE PRECIOS UNITARIOS</t>
  </si>
  <si>
    <t>No. CAPÍTULO</t>
  </si>
  <si>
    <t>C A P Í T U L O</t>
  </si>
  <si>
    <t>EDIFICACIONES</t>
  </si>
  <si>
    <t>No. SUB-CAPÍTULO</t>
  </si>
  <si>
    <t>S U B - C A P Í T U L O</t>
  </si>
  <si>
    <t>ACTIVIDADES PRELIMINARES</t>
  </si>
  <si>
    <t>REF. PRECIO GOB. BOYACÁ</t>
  </si>
  <si>
    <t>DESCRIPCIÓN DE LA ACTIVIDAD</t>
  </si>
  <si>
    <t>Unidad</t>
  </si>
  <si>
    <t>No. ÍTEM PRESUPUESTO</t>
  </si>
  <si>
    <t>1. MATERIAL</t>
  </si>
  <si>
    <t>Descripción</t>
  </si>
  <si>
    <t>Valor Unitario</t>
  </si>
  <si>
    <t>Cantidad</t>
  </si>
  <si>
    <t>Valor parcial</t>
  </si>
  <si>
    <t>MADERA DURMIENTE ORDINARIO (4 cm. X 4 cm.)</t>
  </si>
  <si>
    <t>PUNTILLA CON Y SIN CABEZA 1</t>
  </si>
  <si>
    <t>LB</t>
  </si>
  <si>
    <t/>
  </si>
  <si>
    <t>SUBTOTAL MATERIALES</t>
  </si>
  <si>
    <t>2. EQUIPO</t>
  </si>
  <si>
    <t>Vr. Unitario</t>
  </si>
  <si>
    <t>HERRAMIENTA Y EQUIPO MENOR (%M.O.)</t>
  </si>
  <si>
    <t>EQUIPO DE TOPOGRAFÍA (ESTACION TOTAL, NIVEL Y ACCESORIOS)</t>
  </si>
  <si>
    <t>HORA</t>
  </si>
  <si>
    <t>SUBTOTAL EQUIPO</t>
  </si>
  <si>
    <t>3. MANO DE OBRA</t>
  </si>
  <si>
    <t>CUADRILLA DE ALBAÑILERIA (AA)</t>
  </si>
  <si>
    <t>HC</t>
  </si>
  <si>
    <t>SUBTOTAL MANO DE OBRA</t>
  </si>
  <si>
    <t>INCREMENTO POR DISTANCIA (F.I.D.)</t>
  </si>
  <si>
    <t>TOTAL COSTO DIRECTO + INCREMENTO POR DISTANCIA</t>
  </si>
  <si>
    <t>ADMINISTRACIÓN</t>
  </si>
  <si>
    <t>IMPREVISTOS</t>
  </si>
  <si>
    <t>UTILIDAD</t>
  </si>
  <si>
    <t>TOTAL COSTOS INDIRECTOS</t>
  </si>
  <si>
    <t>TOTAL COSTOS ACTIVIDAD (INCLUYE AIU E INCREMENTO POR DISTANCIA)</t>
  </si>
  <si>
    <t>OBSERVACIONES:</t>
  </si>
  <si>
    <t xml:space="preserve"> </t>
  </si>
  <si>
    <t>Aprobó</t>
  </si>
  <si>
    <t>ROTURA DE PAVIMENTO. (INCLUYE RETIRO Y ACARREO LIBRE HASTA 5 KM.)</t>
  </si>
  <si>
    <t>DISCO DIAMANTADO ASFALTO-CONCRETO 350mm</t>
  </si>
  <si>
    <t>CORTADORA DE PAVIMENTO</t>
  </si>
  <si>
    <t>RETROEXCAVADORA (CAPACIDAD 100 HP)</t>
  </si>
  <si>
    <t>4. TRANSPORTE</t>
  </si>
  <si>
    <t>VOLQUETA</t>
  </si>
  <si>
    <t>M3-5KM</t>
  </si>
  <si>
    <t>SUBTOTAL TRANSPORTE</t>
  </si>
  <si>
    <t>INFRAESTRUCTURA VIAL</t>
  </si>
  <si>
    <t>VARIOS (VÍAS)</t>
  </si>
  <si>
    <t>COMPRESOR DE CAPACIDAD PARA DOS MARTILLOS NEUMÁTICOS (INCLUYE MERTILLOS)</t>
  </si>
  <si>
    <t>CIMENTACIONES Y DESAGUES</t>
  </si>
  <si>
    <t>2.02.15</t>
  </si>
  <si>
    <t>m3</t>
  </si>
  <si>
    <t>AYUDANTE (AA)</t>
  </si>
  <si>
    <t>HH</t>
  </si>
  <si>
    <t>Realizó</t>
  </si>
  <si>
    <t>PLACA BASE EN CONCRETO E= 10 CM 2500 PSI</t>
  </si>
  <si>
    <t>MORTERO 1:3 IMPERMEABILIZADO</t>
  </si>
  <si>
    <t>ACERO ESTRUCTURAL. ASTM A-36</t>
  </si>
  <si>
    <t>KG</t>
  </si>
  <si>
    <t>LADRILLO TOLETE COMUN</t>
  </si>
  <si>
    <t>BASE EN CONCRETO POBRE E=0.05 mts. 14 MPa - (2000 PSI)</t>
  </si>
  <si>
    <t>RECEBO COMUN</t>
  </si>
  <si>
    <t>R E D E S   D E   A L C A N T A R I L L A D O   Y   D E S A G Ü E S</t>
  </si>
  <si>
    <t>C O N C R E T O S   Y   O T R O S   ( A C U E D U C.  Y   A L C A N T A R. )</t>
  </si>
  <si>
    <t>CONCRETO IMPERMEABILIZADO DE 21 Mpa. (3000 PSI)</t>
  </si>
  <si>
    <t>FORMALETA PARA CONSTRUCCIÓN</t>
  </si>
  <si>
    <t>M2-DÍA</t>
  </si>
  <si>
    <t>VIBRADOR PORTÁTIL PARA CONCRETO</t>
  </si>
  <si>
    <t>DIA</t>
  </si>
  <si>
    <t>CUADRILLA DE ALBAÑILERIA (AA1)</t>
  </si>
  <si>
    <t>ARO Y TAPA POZOS INSP EN HF</t>
  </si>
  <si>
    <t>CONCRETO SIMPLE DE 17.5 Mpa. (2500 PSI)</t>
  </si>
  <si>
    <t>VARILLA 5/8`` (6 METROS)</t>
  </si>
  <si>
    <t>MORTERO 1:3</t>
  </si>
  <si>
    <t>ANTICORROSIVO PRIMER</t>
  </si>
  <si>
    <t>GL</t>
  </si>
  <si>
    <t>TUBERÍA ALCANTARILLADO TDP DE 8" (200 MM)</t>
  </si>
  <si>
    <t>REMOVEDOR PVC (LIMPIADOR)</t>
  </si>
  <si>
    <t>1/4 GL</t>
  </si>
  <si>
    <t>LUBRICANTE TUB PVC/500GR</t>
  </si>
  <si>
    <t>CUADRILLA DE INSTALACIÓNES (BB)</t>
  </si>
  <si>
    <t>O T R A S   O B R A S   -   A L C A N T A R I L L A D O   Y   D E S A G Ü E S</t>
  </si>
  <si>
    <t>ARENA DE PEÑA</t>
  </si>
  <si>
    <t>TUBERÍA ALCANTARILLADO TDP DE 6" (160 MM)</t>
  </si>
  <si>
    <t>UNIÓN ALCANTARILLADO PVC DE 160 MM.</t>
  </si>
  <si>
    <t>KIT SILLA YEE 10" x 6" (250 MM. X 160 MM.)</t>
  </si>
  <si>
    <t>I N F R A E S T R U C T U R A   V I A L</t>
  </si>
  <si>
    <t>O B R A S   D E   D R E N A J E ,   P R O T E C C I Ó N   Y   E S T R U C T U R A S</t>
  </si>
  <si>
    <t>RELLENO CON MATERIAL DE AFIRMADO COMPACTADO RANA Y/O VIBROCOMPACTADOR. (INCLUYE ACARREO LIBRE HASTA 5 KM.)</t>
  </si>
  <si>
    <t>MATERIAL DE AFIRMADO NORMA INVIAS</t>
  </si>
  <si>
    <t>CARGADOR FRONTAL O SIMILAR (CAPACIDAD MÍNIMA 3.5 TON)</t>
  </si>
  <si>
    <t>VIBROCOMPACTADOR RANA (HR)</t>
  </si>
  <si>
    <t>R E D E S   D E   A C U E D U C T O</t>
  </si>
  <si>
    <t>T U B E R Í A   P V C   -   A C U E D U C T O</t>
  </si>
  <si>
    <t>4.01.06</t>
  </si>
  <si>
    <t>RELLENO CON MATERIAL DE BASE GRANULAR, COMPACTADO CON PLANCHA VIBRADORA.</t>
  </si>
  <si>
    <t>MATERIAL DE BASE GRANULAR</t>
  </si>
  <si>
    <t>SUMIDERO LATERAL EN LADRILLO. DIMENSIONES INTERNAS 0.40 X 0.80 M. H = 1.10 M. (INCLUYE REJILLA PLÁSTICA TRÁFICO PESADO).</t>
  </si>
  <si>
    <t>CONCRETO SIMPLE DE 14 Mpa. (2000 PSI)</t>
  </si>
  <si>
    <t>MURO EN LADRILLO TOLETE COMUN DE E = 0.20 M.</t>
  </si>
  <si>
    <t>REJILLA PLÁSTICA PARA SUMIDERO TRÁFICO PESADO DE 90CM X 50CM X 10CM</t>
  </si>
  <si>
    <t>T U B E R Í A   S A N I T A R I A   P V C   Y   A C C E S O R I O S</t>
  </si>
  <si>
    <t>SUMINISTRO E INSTALACIÓN TUBERÍA DE ALCANTARILLADO PVC D=12"</t>
  </si>
  <si>
    <t>TUBERÍA ALCANTARILLADO TDP DE 12" (315 MM)</t>
  </si>
  <si>
    <t>SUMIDERO TRANSVERSAL (TIPO ST - 2) EN CONCRETO DE 21 Mpa. (3000 PSI). DIMENSIONES: A = 0.7; H &lt; = 1.77 M.  (INCLUYE REFUERZO FORMALETA Y REJILLA PLÁSTICA).</t>
  </si>
  <si>
    <t>ACERO DE REFUERZO F`y = 60000 PSI</t>
  </si>
  <si>
    <t>CONCRETO SIMPLE DE 21 Mpa. (3000 PSI)</t>
  </si>
  <si>
    <t>REPISA ORDINARIO 3m.</t>
  </si>
  <si>
    <t>TABLA BURRA ORDINARIO X 3m.</t>
  </si>
  <si>
    <t>VARILLÓN DE 4 cm. X 4 cm. X 3m.</t>
  </si>
  <si>
    <t>PUNTILLA CON Y SIN CABEZA 2</t>
  </si>
  <si>
    <t>REJILLA PLÁSTICA PARA SUMIDERO TRÁFICO PESADO DE 60CM X 50CM X 10CM</t>
  </si>
  <si>
    <t>T U B E R Í A   P O L I E T I L E N O   ( P E   1 0 0 )   -   A C U E D U C T O</t>
  </si>
  <si>
    <t>TUBERÍA POLIETILENO  PE 100  PN 10  RDE 17 DIAMETRO 63 mm   (2``)</t>
  </si>
  <si>
    <t>UNIÓN POR MEDIO DE TERMOFUSIÓN PARA TUBERÍA Y ACCESORIOS PEAD DE 110 MM- 90 MM- 63 MM</t>
  </si>
  <si>
    <t>SUMINISTRO E INSTALACIÓN DE ACOMETIDA 2" X 3/4" INCLUYE TUBERÍA PF + UAD 3/4" , REGISTRO DE CORTE, COLLAR DERIVACIÓN Y ACCESORIOS COMPLEMENTARIOS PARA SU CONEXIÓN. INCLUYE 
CAJA DE INSPECCIÓN Y MEDIDOR VOLUMÉTRICO.</t>
  </si>
  <si>
    <t>COLLAR DE DERIVACION DE   2 X 3/4''</t>
  </si>
  <si>
    <t>APAPTADOR PF+UAD MACHO DE 3/4"</t>
  </si>
  <si>
    <t>MANGUERA PF+UAD 3/4``</t>
  </si>
  <si>
    <t>VALVULA ELASTICO 3/4``</t>
  </si>
  <si>
    <t>REGISTRO DE CORTE EN BRONCE DE 3/4"</t>
  </si>
  <si>
    <t>CAJA Y TAPA EN  H.F. MARCADA</t>
  </si>
  <si>
    <t>MEDIDOR TIPO VOLUMÉTRICO</t>
  </si>
  <si>
    <t>A F I R M A D O ,   S U B B A S E S   Y   B A S E S</t>
  </si>
  <si>
    <t>CUNETEO, PERFILADO Y COMPACTACIÓN DE LA BANCA EXISTENTE. (TRABAJO PREVIO A PAVIMENTACION)</t>
  </si>
  <si>
    <t>CARROTANQUE DE AGUA (CAPACIDAD 1000 GL)</t>
  </si>
  <si>
    <t>MOTONIVELADORA POTENCIA MINIMA 120 HP Y MAX 215 HP</t>
  </si>
  <si>
    <t>VIBROCOMPACTADOR DE RODILLO LISO (CAPACIDAD MÍNIMA DE 15 TON.)</t>
  </si>
  <si>
    <t>SUMINISTRO, EXTENDIDA Y COMPACTACIÓN DE MATERIAL SELECCIÓNADO PARA SUBBASE GRANULAR (INCLUYE ACARREO LIBRE HASTA 5KM) (**)</t>
  </si>
  <si>
    <t>MATERIAL DE SUB-BASE GRANULAR No. 4 SBG-4</t>
  </si>
  <si>
    <t>P A V I M E N T O   R Í G I D O</t>
  </si>
  <si>
    <t>3.05.05</t>
  </si>
  <si>
    <t>SELLASIL SOPORTE 1/2", SOPORTE BASE PARA SELLO DE JUNTAS DE DILATACIÓN O SIMILAR</t>
  </si>
  <si>
    <t>VULKEM 45 SSL, SELLANTE MOCOCOMPONENTE DE POLIURETANO, AUTO- NIVELANTE O SIMILAR</t>
  </si>
  <si>
    <t>CONCRETO MR 4.0 MPa NORMAL, TAMAÑO MÁXIMO AGREGADO 25MM, RESISTENCIA A 28 DIAS, ASENTAMIENTO 10CM +/- 2.5CM (MR 40 NORMAL)</t>
  </si>
  <si>
    <t>DISCO DIAMANTADO ASFALTO-CONCRETO 350MM</t>
  </si>
  <si>
    <t>FORMALETA PARA LOSAS PAVIMENTO RÍGIDO</t>
  </si>
  <si>
    <t>C O N C R E T O S   Y   E S T R U C T U R A S   P A R A   P U E N T E S</t>
  </si>
  <si>
    <t>ALAMBRE NEGRO NO.18 (RECOCIDO)</t>
  </si>
  <si>
    <t>SEGUETA</t>
  </si>
  <si>
    <t>P A V I M E N T O   A R T I C U L A D O   V E H I C U L A R</t>
  </si>
  <si>
    <t>SUMINISTRO E INSTALACIÓN ADOQUÍN DE ARCILLA VEHICULAR LIVIANO 10 X 6 X 20 CM (NTC 3289)</t>
  </si>
  <si>
    <t>ARENA FINA PARA PAVIMENTO EN ADOQUÍN</t>
  </si>
  <si>
    <t>ADOQUÍN DE ARCILLA DE 10 X 6 X 20</t>
  </si>
  <si>
    <t>SARDINELES Y ANDENES</t>
  </si>
  <si>
    <t>BORDILLO PREFABRICADO A-10</t>
  </si>
  <si>
    <t xml:space="preserve">TRANSPORTE  </t>
  </si>
  <si>
    <t>M3/KM</t>
  </si>
  <si>
    <t>TRANSPORTE M3/KM</t>
  </si>
  <si>
    <t>M3-KM</t>
  </si>
  <si>
    <t>VERSIÓN: 0</t>
  </si>
  <si>
    <t>FECHA: 22/Ago/2022</t>
  </si>
  <si>
    <t>MEMORIA DE CANTIDADES DE OBRA</t>
  </si>
  <si>
    <t>OBRA:</t>
  </si>
  <si>
    <r>
      <rPr>
        <b/>
        <sz val="12"/>
        <rFont val="Calibri"/>
        <charset val="134"/>
      </rPr>
      <t>MEMORIA DE CALCULO DE CANTIDADES DE OBRA</t>
    </r>
  </si>
  <si>
    <r>
      <rPr>
        <b/>
        <sz val="12"/>
        <rFont val="Calibri"/>
        <charset val="134"/>
      </rPr>
      <t>CAPÍTULO</t>
    </r>
  </si>
  <si>
    <r>
      <rPr>
        <sz val="12"/>
        <rFont val="Calibri"/>
        <charset val="134"/>
      </rPr>
      <t>CAP. 1: PRELIMINARES</t>
    </r>
  </si>
  <si>
    <r>
      <rPr>
        <b/>
        <sz val="12"/>
        <rFont val="Calibri"/>
        <charset val="134"/>
      </rPr>
      <t>UNIDAD:</t>
    </r>
  </si>
  <si>
    <r>
      <rPr>
        <b/>
        <sz val="12"/>
        <rFont val="Calibri"/>
        <charset val="134"/>
      </rPr>
      <t>ITEM:</t>
    </r>
  </si>
  <si>
    <r>
      <rPr>
        <b/>
        <sz val="12"/>
        <rFont val="Calibri"/>
        <charset val="134"/>
      </rPr>
      <t>CANTIDAD:</t>
    </r>
  </si>
  <si>
    <r>
      <rPr>
        <b/>
        <sz val="12"/>
        <rFont val="Calibri"/>
        <charset val="134"/>
      </rPr>
      <t>AREA O LUGAR</t>
    </r>
  </si>
  <si>
    <r>
      <rPr>
        <b/>
        <sz val="12"/>
        <rFont val="Calibri"/>
        <charset val="134"/>
      </rPr>
      <t>DIMENSIONES</t>
    </r>
  </si>
  <si>
    <r>
      <rPr>
        <b/>
        <sz val="12"/>
        <rFont val="Calibri"/>
        <charset val="134"/>
      </rPr>
      <t>V. PARCIAL</t>
    </r>
  </si>
  <si>
    <r>
      <rPr>
        <b/>
        <sz val="12"/>
        <rFont val="Calibri"/>
        <charset val="134"/>
      </rPr>
      <t>N° DE ELEMENTOS</t>
    </r>
  </si>
  <si>
    <r>
      <rPr>
        <b/>
        <sz val="12"/>
        <rFont val="Calibri"/>
        <charset val="134"/>
      </rPr>
      <t>UNIDAD</t>
    </r>
  </si>
  <si>
    <r>
      <rPr>
        <b/>
        <sz val="12"/>
        <rFont val="Calibri"/>
        <charset val="134"/>
      </rPr>
      <t>TOTAL</t>
    </r>
  </si>
  <si>
    <r>
      <rPr>
        <b/>
        <sz val="12"/>
        <rFont val="Calibri"/>
        <charset val="134"/>
      </rPr>
      <t>ESQUEMA GRAFICO</t>
    </r>
  </si>
  <si>
    <t>LONGITUD</t>
  </si>
  <si>
    <r>
      <rPr>
        <b/>
        <sz val="12"/>
        <rFont val="Calibri"/>
        <charset val="134"/>
      </rPr>
      <t>ANCHO</t>
    </r>
  </si>
  <si>
    <r>
      <rPr>
        <b/>
        <sz val="12"/>
        <rFont val="Calibri"/>
        <charset val="134"/>
      </rPr>
      <t>ALTO</t>
    </r>
  </si>
  <si>
    <r>
      <rPr>
        <b/>
        <sz val="12"/>
        <rFont val="Calibri"/>
        <charset val="134"/>
      </rPr>
      <t>PESO</t>
    </r>
  </si>
  <si>
    <t>K0+000-0+083,5</t>
  </si>
  <si>
    <r>
      <rPr>
        <sz val="12"/>
        <rFont val="Calibri"/>
        <charset val="134"/>
      </rPr>
      <t>-</t>
    </r>
  </si>
  <si>
    <r>
      <rPr>
        <b/>
        <sz val="12"/>
        <color rgb="FF808080"/>
        <rFont val="Calibri"/>
        <charset val="134"/>
      </rPr>
      <t>Aproxima  Resultado  a  :                       2         Decimales</t>
    </r>
  </si>
  <si>
    <t>OBS:             RESULTADOS DE DISEÑO GEOMETRICO</t>
  </si>
  <si>
    <t>ING. WENDY LOREINE RINCON SILVA
M.P.</t>
  </si>
  <si>
    <t>DEMOLICION PLACA EXISTENTE</t>
  </si>
  <si>
    <t>DEMOLICION BORDILLOS</t>
  </si>
  <si>
    <t xml:space="preserve"> VOLUMENES DE CORTE</t>
  </si>
  <si>
    <t>CAP. 2: OBRAS DE DRENAJE</t>
  </si>
  <si>
    <t>EXCAVACION TUBERIA 1</t>
  </si>
  <si>
    <t>EXCAVACION TUBERIA ACOMETIDAS</t>
  </si>
  <si>
    <t>CAJEO PARA VIA</t>
  </si>
  <si>
    <t>UNIDADES</t>
  </si>
  <si>
    <t>PARA CAJAS Y POZOS</t>
  </si>
  <si>
    <t>PLACA RECUBRE TUBERIA</t>
  </si>
  <si>
    <t>PARA CAJAS Y POZOZ</t>
  </si>
  <si>
    <t>POZOS ALCANTARILLADO</t>
  </si>
  <si>
    <t>POZOS PLIUVIALES</t>
  </si>
  <si>
    <t>TUBERIA</t>
  </si>
  <si>
    <t>CONECCIONES DOMICILIARIAS</t>
  </si>
  <si>
    <t>CAP. 3: OBRAS HIDRAULICAS</t>
  </si>
  <si>
    <t>RELLENO TUBERIA ALCANTARILLADO</t>
  </si>
  <si>
    <t>RELLENO TUBERIA ACOMETIDAS</t>
  </si>
  <si>
    <t>SUMIDEROS</t>
  </si>
  <si>
    <t>AREA</t>
  </si>
  <si>
    <r>
      <rPr>
        <b/>
        <sz val="12"/>
        <rFont val="Calibri"/>
        <charset val="134"/>
      </rPr>
      <t>PESO</t>
    </r>
    <r>
      <rPr>
        <b/>
        <sz val="12"/>
        <rFont val="Calibri"/>
        <charset val="134"/>
      </rPr>
      <t xml:space="preserve"> M2</t>
    </r>
  </si>
  <si>
    <t>TUBERIA PLUVIAL</t>
  </si>
  <si>
    <t>ALTO</t>
  </si>
  <si>
    <t>SUMIDERO DE LLEGADA</t>
  </si>
  <si>
    <t>TUBERIA ACUEDUCTO</t>
  </si>
  <si>
    <t>LONGITUD TOTAL</t>
  </si>
  <si>
    <t>ACARREO PAGO</t>
  </si>
  <si>
    <t>ACOMETIDAS ACUEDUCTO</t>
  </si>
  <si>
    <t>CAP. 2: OBRAS DRENAJE</t>
  </si>
  <si>
    <t>VOLUMEN</t>
  </si>
  <si>
    <t>PESO</t>
  </si>
  <si>
    <t>ANCHO</t>
  </si>
  <si>
    <t>MATERIAL TRANSPORTADO AFIRMADO</t>
  </si>
  <si>
    <t xml:space="preserve">CAP. 4: PAVIMENTO </t>
  </si>
  <si>
    <t>KM</t>
  </si>
  <si>
    <t>AFECTADO POR UNIDAD KM</t>
  </si>
  <si>
    <t>CUNETAS EXITENTES</t>
  </si>
  <si>
    <t>0+000 A +00.95</t>
  </si>
  <si>
    <t>0+000 A 0+095</t>
  </si>
  <si>
    <t>VOLUMEN ACUMULADO</t>
  </si>
  <si>
    <t>0+000 A 0+080</t>
  </si>
  <si>
    <t>CANT METROS LINEALES</t>
  </si>
  <si>
    <t>PESO VARILLA DE 1/2"</t>
  </si>
  <si>
    <t>LONGITUD via</t>
  </si>
  <si>
    <t>ESPACIAMIENTO</t>
  </si>
  <si>
    <t>CANT VARILLAS</t>
  </si>
  <si>
    <t>LONG VARILLAS</t>
  </si>
  <si>
    <t>Barras anclajes Junta Longitudinal</t>
  </si>
  <si>
    <t>kg</t>
  </si>
  <si>
    <t>0+000 A 0+095 LONGITUDINAL</t>
  </si>
  <si>
    <t>Ancho de la vía.</t>
  </si>
  <si>
    <t>CANT PASADORES</t>
  </si>
  <si>
    <t>JUNTAS TOTALES</t>
  </si>
  <si>
    <t>ML DE 3 JUNTAS pasador de 0,35</t>
  </si>
  <si>
    <t>PESO VARILA 7/8"</t>
  </si>
  <si>
    <t>0+000 A 0+095 TRANSVERSAL</t>
  </si>
  <si>
    <t>Pasadores de Carga (Juntas Transversales Frías)</t>
  </si>
  <si>
    <t>TRASLAPOS LONGITUDINALES</t>
  </si>
  <si>
    <t>CANTIDAD</t>
  </si>
  <si>
    <t>0+000 A 0+083,97</t>
  </si>
  <si>
    <t>CAP. 3: PAVIMENTO FLEXIBLE</t>
  </si>
  <si>
    <t>MATERIAL TRANSPORTADO SUB BASE</t>
  </si>
  <si>
    <t>COMPOSICIÓN DEL PORCENTAJE DE INTERVENTORIA</t>
  </si>
  <si>
    <t>PROYECTO</t>
  </si>
  <si>
    <t>DURACIÓN (Meses)</t>
  </si>
  <si>
    <t>1.  ADMINISTRACIÓN</t>
  </si>
  <si>
    <t>1.1.  PERSONAL ADMINISTRATIVO</t>
  </si>
  <si>
    <t>TIEMPO</t>
  </si>
  <si>
    <t>PRESTAC.</t>
  </si>
  <si>
    <t>% DISPONIB</t>
  </si>
  <si>
    <t>BÁSICO</t>
  </si>
  <si>
    <t>VALOR TOTAL</t>
  </si>
  <si>
    <t>5.01.24</t>
  </si>
  <si>
    <t>DIRECTOR DE INTERVENTORIA (INCLUYE SALARIO BASE + FACTOR PRESTACIONAL DEL 72.81%)</t>
  </si>
  <si>
    <t>5.01.16</t>
  </si>
  <si>
    <t>INGENIERO RESIDENTE (INCLUYE SALARIO BASE + FACTOR PRESTACIONAL DEL 72.81%)</t>
  </si>
  <si>
    <t>TOTAL PERSONAL ADMINISTRATIVO</t>
  </si>
  <si>
    <t>1.2.  EQUIPOS GENERALES, MOVILIZACIÓN E INSTALACIÓN</t>
  </si>
  <si>
    <t>UNID</t>
  </si>
  <si>
    <t>TARIFA</t>
  </si>
  <si>
    <t>1.2.1</t>
  </si>
  <si>
    <t>ALQUILER DE EQUIPO DE TOPOGRAFIA (INCLUYE ESTACIÓN TOTAL, NIVELES, JALONES Y ESTACAS)</t>
  </si>
  <si>
    <t>TOTAL EQUIPOS GENERALES, MOVILIZACIÓN E INSTALACIÓN</t>
  </si>
  <si>
    <t>1.3.  GASTOS GENERALES</t>
  </si>
  <si>
    <t>1.3.1</t>
  </si>
  <si>
    <t>ENSAYOS DE LABORATORIO (VER ANEXO)</t>
  </si>
  <si>
    <t xml:space="preserve">UND </t>
  </si>
  <si>
    <t>TOTAL GASTOS GENERALES</t>
  </si>
  <si>
    <t>TOTAL INTERVENTORIA</t>
  </si>
  <si>
    <t>COMPOSICIÓN DEL PORCENTAJE DE AIU</t>
  </si>
  <si>
    <t>COSTO  DIR</t>
  </si>
  <si>
    <t>1.2.2</t>
  </si>
  <si>
    <t>ALQUILER DE EQUIPOS DE COMPUTO</t>
  </si>
  <si>
    <t>1.3.4</t>
  </si>
  <si>
    <t>VALLA INFORMATIVA 6X3 METROS SEGÚN RESOLUCIÓN</t>
  </si>
  <si>
    <t>1.3.5</t>
  </si>
  <si>
    <t>1.4.  GASTOS LEGALES</t>
  </si>
  <si>
    <t>DESCRIPCION</t>
  </si>
  <si>
    <t>PORCENTAJE</t>
  </si>
  <si>
    <t>1.4.1</t>
  </si>
  <si>
    <t>ESTAMPILLA PROCULTURA</t>
  </si>
  <si>
    <t>1.4.2</t>
  </si>
  <si>
    <t>ESTAMPILLA ADULTO MAYOR</t>
  </si>
  <si>
    <t>1.4.3</t>
  </si>
  <si>
    <t>ESTAMPILLA PROJUSTICIA FAMILIAR</t>
  </si>
  <si>
    <t>1.4.4</t>
  </si>
  <si>
    <t>TASA PRODEPORTE</t>
  </si>
  <si>
    <t>1.4.5</t>
  </si>
  <si>
    <t>SOBRETASA BOMBERIL</t>
  </si>
  <si>
    <t>TOTAL GASTOS LEGALES</t>
  </si>
  <si>
    <t>RESUMEN DE COSTOS - COMPONENTE ADMINISTRACIÓN</t>
  </si>
  <si>
    <t>COMPOSICIÓN AIU</t>
  </si>
  <si>
    <t>Iva / Utilidad</t>
  </si>
  <si>
    <t>TOTAL ADMINISTRACIÓN</t>
  </si>
  <si>
    <t>TOTAL A.I.U.</t>
  </si>
  <si>
    <t>FACTOR PRESTACIONAL</t>
  </si>
  <si>
    <t>LIT</t>
  </si>
  <si>
    <t>FACTOR</t>
  </si>
  <si>
    <t>BASE</t>
  </si>
  <si>
    <t>PARCIAL</t>
  </si>
  <si>
    <t>VALOR (%)</t>
  </si>
  <si>
    <t>A.</t>
  </si>
  <si>
    <t>VALOR BASE</t>
  </si>
  <si>
    <t>B.</t>
  </si>
  <si>
    <t>PRESTACIONES SOCIALES</t>
  </si>
  <si>
    <t xml:space="preserve">B.1.  </t>
  </si>
  <si>
    <t>Cesantías</t>
  </si>
  <si>
    <t>A/12</t>
  </si>
  <si>
    <t xml:space="preserve">B.2.  </t>
  </si>
  <si>
    <t>Intereses sobre cesantías</t>
  </si>
  <si>
    <t>A*1%</t>
  </si>
  <si>
    <t xml:space="preserve">B.3.  </t>
  </si>
  <si>
    <t>Prima anual</t>
  </si>
  <si>
    <t xml:space="preserve">B.4.  </t>
  </si>
  <si>
    <t>Caja de compensación</t>
  </si>
  <si>
    <t>A*4%</t>
  </si>
  <si>
    <t xml:space="preserve">B.5.  </t>
  </si>
  <si>
    <t>SENA</t>
  </si>
  <si>
    <t>A*2%</t>
  </si>
  <si>
    <t xml:space="preserve">B.6.  </t>
  </si>
  <si>
    <t>ICBF</t>
  </si>
  <si>
    <t>A*3%</t>
  </si>
  <si>
    <t xml:space="preserve">B.7.  </t>
  </si>
  <si>
    <t>Seguridad Social - Salud</t>
  </si>
  <si>
    <t>A*8,5%</t>
  </si>
  <si>
    <t xml:space="preserve">B.8.  </t>
  </si>
  <si>
    <t>Seguridad Social - Pensión</t>
  </si>
  <si>
    <t>A*12%</t>
  </si>
  <si>
    <t xml:space="preserve">B.9.  </t>
  </si>
  <si>
    <t>ARP Personal en Obra</t>
  </si>
  <si>
    <t>A*6,96%</t>
  </si>
  <si>
    <t xml:space="preserve">B.10.  </t>
  </si>
  <si>
    <t>ARP Personal en Oficina</t>
  </si>
  <si>
    <t>A*0,52%</t>
  </si>
  <si>
    <t xml:space="preserve">B.11.  </t>
  </si>
  <si>
    <t>Vacaciones</t>
  </si>
  <si>
    <t>A/24</t>
  </si>
  <si>
    <t xml:space="preserve">B.12.  </t>
  </si>
  <si>
    <t>Ausencias justificadas</t>
  </si>
  <si>
    <t>A* %</t>
  </si>
  <si>
    <t xml:space="preserve">B.14.  </t>
  </si>
  <si>
    <t>Indemnizaciones</t>
  </si>
  <si>
    <t xml:space="preserve">B.15.  </t>
  </si>
  <si>
    <t xml:space="preserve">Dotaciones </t>
  </si>
  <si>
    <t>D.</t>
  </si>
  <si>
    <t>FACTOR PRESTACIONAL  FINAL</t>
  </si>
  <si>
    <r>
      <rPr>
        <b/>
        <sz val="14"/>
        <rFont val="Arial Narrow"/>
        <charset val="134"/>
      </rPr>
      <t>PRESUPUESTO PLAN DE MANEJO DE TRANSITO</t>
    </r>
    <r>
      <rPr>
        <b/>
        <sz val="11"/>
        <rFont val="Arial Narrow"/>
        <charset val="134"/>
      </rPr>
      <t xml:space="preserve">
PROYECTO: MEJORAMIENTO DE VÍAS URBANAS MEDIANTE LA CONSTRUCCIÓN DE PAVIMENTO EN EL MUNICIPIO DE BETEITIVA, BOYACÁ</t>
    </r>
  </si>
  <si>
    <t>PERFIL / ACTIVIDAD</t>
  </si>
  <si>
    <t>REND</t>
  </si>
  <si>
    <t>VR TOTAL</t>
  </si>
  <si>
    <t>SERVICIOS</t>
  </si>
  <si>
    <t>ALQUILER BARRERAS PLÁSTICAS</t>
  </si>
  <si>
    <t>Cotizac</t>
  </si>
  <si>
    <t xml:space="preserve">ALQUILER PAR RADIOS DE COMUNICACIÓN </t>
  </si>
  <si>
    <t>ALQUILER SEÑAL PREVENTVA INICIO Y FIN DE OBRA</t>
  </si>
  <si>
    <t>TOTAL</t>
  </si>
  <si>
    <t>PRESUPUESTO ASIGNACION PLAN DE MANEJO AMBIENTAL</t>
  </si>
  <si>
    <t>Proyecto:</t>
  </si>
  <si>
    <t>PROGRAMAS A EJECUTAR:</t>
  </si>
  <si>
    <t>SUBPROYECTO 1.1: Conformación del grupo de gestión ambiental y social</t>
  </si>
  <si>
    <t>N° DE ITEM</t>
  </si>
  <si>
    <t>ACTIVIDAD</t>
  </si>
  <si>
    <t>MES</t>
  </si>
  <si>
    <t>Profesional ambiental y/o especialista ambiental (Dedicación 50%)</t>
  </si>
  <si>
    <t>-</t>
  </si>
  <si>
    <t>Personal para la gestión ambiental y social integrado en el equipo de administración del proyecto, sin costos adicionales asociados a este ítem</t>
  </si>
  <si>
    <t>Especialista social  (Dedicación 30%)</t>
  </si>
  <si>
    <t>Elementos de proteccion personal</t>
  </si>
  <si>
    <t>Elementos de Protección Personal (EPP) incluidos en el presupuesto detallado de Seguridad y Salud en el Trabajo (SST).</t>
  </si>
  <si>
    <t>Papeleria de oficina</t>
  </si>
  <si>
    <t xml:space="preserve">VALOR TORAL DEL SUBPROGRAMA </t>
  </si>
  <si>
    <t>SUBPROYECTO 1.2: Capacitación y concienciación para el personal de obra</t>
  </si>
  <si>
    <t>Alquiler videobem ( capacitaciones)</t>
  </si>
  <si>
    <t>Alquiler salón ( capacitaciones) Una capacitación por mes</t>
  </si>
  <si>
    <t xml:space="preserve">Papelería, fotocopias e insumos </t>
  </si>
  <si>
    <t>SUBPROYECTO  1.3: Cumplimiento de requerimientos legales</t>
  </si>
  <si>
    <t>Papelería y suministros de oficina</t>
  </si>
  <si>
    <t>SUBPROYECTO 2.1: Manejo integral de materiales de construcción</t>
  </si>
  <si>
    <t>Almacenamiento y acopios temporales (arriendo de predios estratégicos para almacenamiento)</t>
  </si>
  <si>
    <t>Lona verde H=1,5 metros  (Cubrimiento)</t>
  </si>
  <si>
    <t>Cinta demarcación acopios materiales</t>
  </si>
  <si>
    <t>Humectación para días secos carrotanque</t>
  </si>
  <si>
    <t>TANQUE</t>
  </si>
  <si>
    <t>SUBPROYECTO 2.3: Señalización para el manejo ambiental en frentes de obra y sitios temporales</t>
  </si>
  <si>
    <t xml:space="preserve">Cinta de demarcación </t>
  </si>
  <si>
    <t xml:space="preserve">ROLLO </t>
  </si>
  <si>
    <t>Delineadores tubulares</t>
  </si>
  <si>
    <t>Señal NO FUMAR</t>
  </si>
  <si>
    <t>Señal PROHIBIDO EL PASO</t>
  </si>
  <si>
    <t>Señal USO DE ELEMENTOS DE PROTECCIÓN PERSONAL EPP</t>
  </si>
  <si>
    <t>Señal ACOPIO DE MATERIALES</t>
  </si>
  <si>
    <t>Señal RUTA DE EVACUACIÓN</t>
  </si>
  <si>
    <t xml:space="preserve">Señal PUNTOS DE ENCUENTRO </t>
  </si>
  <si>
    <t>Señal DE SUSTANCIA PELIGROSA</t>
  </si>
  <si>
    <t>SUBPROYECTO 2.4: Manejo integral de los residuos generados en las actividades de construcción y demolición (RCD) y lodos</t>
  </si>
  <si>
    <t>Manejo integral de los residuos sólidos para el cual se realizara compra de dos puntos ecológicos donde se seleccionara de acuerdo al codigo de colores establecido(tres canecas) uno para cada frente de trabajo.</t>
  </si>
  <si>
    <t>SUBPROYECTO 5.3: Manejo de maquinaria, equipos y vehículos</t>
  </si>
  <si>
    <t>Este programa no genera costos con cargo al PAGA, ya que los vehículos y demás maquinaria a utilizar en la obra deben contar con certificados técnico mecánico y de gases vigentes; y el mantenimiento de los mismos sera llevado a cabo por terceros.</t>
  </si>
  <si>
    <t>SUBPROYECTO 6.1: Atenciòn a la comunidad</t>
  </si>
  <si>
    <t>Buzón de sugerencias</t>
  </si>
  <si>
    <t>Formatos para recibir PQRS</t>
  </si>
  <si>
    <t xml:space="preserve">SUBPROYECTO 6.2: Informaciòn y divulgaciòn </t>
  </si>
  <si>
    <t xml:space="preserve">Reuniones con la cumunidad </t>
  </si>
  <si>
    <t xml:space="preserve">Esta actividad no genera costos con cargo en el PAGA,ya que las actividades planteadas en este proyecto corresponde a las funciones obligaciones del profesiones del grupo socio ambiental. </t>
  </si>
  <si>
    <t xml:space="preserve">valla informativa </t>
  </si>
  <si>
    <t>La valla informativa hacen parte del prespuesto de administración del proyecto</t>
  </si>
  <si>
    <t>Formatos de asistencia</t>
  </si>
  <si>
    <t>und</t>
  </si>
  <si>
    <t>SUBPROYECTO 6.5: Cultura vial y participaciòn Comunitaria</t>
  </si>
  <si>
    <t>Capacitaciones sobre cultura vial y participacion comunitaria</t>
  </si>
  <si>
    <t>Und</t>
  </si>
  <si>
    <t>SUBPROYECTO 6.6: Mano de obra contratada con enfoque de género, de derecho y diferencial</t>
  </si>
  <si>
    <t xml:space="preserve">Perifoneo informativo </t>
  </si>
  <si>
    <t>Capacitaciones para la contratacion</t>
  </si>
  <si>
    <t>SUBPROYECTO 6.15: Inclusiòn Social con perspectiva de genero y de transversalizaciòn</t>
  </si>
  <si>
    <t>Diseño y elaboración de materiales</t>
  </si>
  <si>
    <t>Impresión de guías, folletos y material didáctico</t>
  </si>
</sst>
</file>

<file path=xl/styles.xml><?xml version="1.0" encoding="utf-8"?>
<styleSheet xmlns="http://schemas.openxmlformats.org/spreadsheetml/2006/main" xmlns:mc="http://schemas.openxmlformats.org/markup-compatibility/2006" xmlns:xr9="http://schemas.microsoft.com/office/spreadsheetml/2016/revision9" mc:Ignorable="xr9">
  <numFmts count="29">
    <numFmt numFmtId="43" formatCode="_(* #,##0.00_);_(* \(#,##0.00\);_(* &quot;-&quot;??_);_(@_)"/>
    <numFmt numFmtId="44" formatCode="_(&quot;$&quot;* #,##0.00_);_(&quot;$&quot;* \(#,##0.00\);_(&quot;$&quot;* &quot;-&quot;??_);_(@_)"/>
    <numFmt numFmtId="176" formatCode="_ * #,##0.00_ ;_ * \-#,##0.00_ ;_ * &quot;-&quot;??_ ;_ @_ "/>
    <numFmt numFmtId="177" formatCode="_-&quot;$&quot;\ * #,##0.00_-;\-&quot;$&quot;\ * #,##0.00_-;_-&quot;$&quot;\ * &quot;-&quot;??_-;_-@_-"/>
    <numFmt numFmtId="178" formatCode="_ * #,##0_ ;_ * \-#,##0_ ;_ * &quot;-&quot;_ ;_ @_ "/>
    <numFmt numFmtId="179" formatCode="_-&quot;$&quot;\ * #,##0_-;\-&quot;$&quot;\ * #,##0_-;_-&quot;$&quot;\ * &quot;-&quot;_-;_-@_-"/>
    <numFmt numFmtId="180" formatCode="_-* #,##0.00_-;\-* #,##0.00_-;_-* &quot;-&quot;??_-;_-@_-"/>
    <numFmt numFmtId="181" formatCode="_(&quot;$&quot;\ * #,##0_);_(&quot;$&quot;\ * \(#,##0\);_(&quot;$&quot;\ * &quot;-&quot;_);_(@_)"/>
    <numFmt numFmtId="182" formatCode="_(&quot;$&quot;\ * #,##0.00_);_(&quot;$&quot;\ * \(#,##0.00\);_(&quot;$&quot;\ * &quot;-&quot;??_);_(@_)"/>
    <numFmt numFmtId="183" formatCode="_-[$$-240A]\ * #,##0.00_-;\-[$$-240A]\ * #,##0.00_-;_-[$$-240A]\ * &quot;-&quot;??_-;_-@_-"/>
    <numFmt numFmtId="184" formatCode="&quot;$&quot;\ #,##0"/>
    <numFmt numFmtId="185" formatCode="#,##0.00\ &quot;€&quot;"/>
    <numFmt numFmtId="186" formatCode="_(* #,##0.0_);_(* \(#,##0.0\);_(* &quot;-&quot;??_);_(@_)"/>
    <numFmt numFmtId="187" formatCode="[$$-240A]#,##0.00"/>
    <numFmt numFmtId="188" formatCode="#,##0.0000"/>
    <numFmt numFmtId="189" formatCode="#,##0.00000"/>
    <numFmt numFmtId="190" formatCode="&quot;$&quot;#,##0.000;\-&quot;$&quot;#,##0.000"/>
    <numFmt numFmtId="191" formatCode="0.0%"/>
    <numFmt numFmtId="192" formatCode="0.0000"/>
    <numFmt numFmtId="193" formatCode="#,##0.000"/>
    <numFmt numFmtId="194" formatCode="0.00000"/>
    <numFmt numFmtId="195" formatCode="0.0"/>
    <numFmt numFmtId="196" formatCode="&quot;$&quot;\ #,##0.00"/>
    <numFmt numFmtId="197" formatCode="&quot;$&quot;#,##0"/>
    <numFmt numFmtId="198" formatCode="0.000"/>
    <numFmt numFmtId="199" formatCode="&quot;$&quot;#,##0.00"/>
    <numFmt numFmtId="200" formatCode="_-&quot;$&quot;* #,##0.00_-;\-&quot;$&quot;* #,##0.00_-;_-&quot;$&quot;* &quot;-&quot;_-;_-@_-"/>
    <numFmt numFmtId="201" formatCode="_-&quot;$&quot;* #,##0.000_-;\-&quot;$&quot;* #,##0.000_-;_-&quot;$&quot;* &quot;-&quot;_-;_-@_-"/>
    <numFmt numFmtId="202" formatCode="_(&quot;$&quot;* #,##0.00_);_(&quot;$&quot;* \(#,##0.00\);_(&quot;$&quot;* &quot;-&quot;_);_(@_)"/>
  </numFmts>
  <fonts count="90">
    <font>
      <sz val="11"/>
      <color theme="1"/>
      <name val="Calibri"/>
      <charset val="134"/>
      <scheme val="minor"/>
    </font>
    <font>
      <b/>
      <sz val="10"/>
      <color rgb="FF000000"/>
      <name val="Arial"/>
      <charset val="134"/>
    </font>
    <font>
      <sz val="10"/>
      <color rgb="FF000000"/>
      <name val="Arial"/>
      <charset val="134"/>
    </font>
    <font>
      <b/>
      <sz val="8"/>
      <name val="Arial"/>
      <charset val="134"/>
    </font>
    <font>
      <sz val="9"/>
      <color rgb="FF000000"/>
      <name val="Arial"/>
      <charset val="134"/>
    </font>
    <font>
      <b/>
      <sz val="8"/>
      <color rgb="FF000000"/>
      <name val="Arial"/>
      <charset val="134"/>
    </font>
    <font>
      <sz val="8"/>
      <name val="Arial"/>
      <charset val="134"/>
    </font>
    <font>
      <sz val="8"/>
      <color rgb="FF000000"/>
      <name val="Arial"/>
      <charset val="134"/>
    </font>
    <font>
      <b/>
      <sz val="8"/>
      <color theme="1"/>
      <name val="Arial"/>
      <charset val="134"/>
    </font>
    <font>
      <sz val="8"/>
      <color theme="1"/>
      <name val="Arial"/>
      <charset val="134"/>
    </font>
    <font>
      <b/>
      <i/>
      <sz val="11"/>
      <name val="Arial MT"/>
      <charset val="134"/>
    </font>
    <font>
      <sz val="11"/>
      <color rgb="FF000000"/>
      <name val="Calibri"/>
      <charset val="134"/>
    </font>
    <font>
      <b/>
      <sz val="11"/>
      <name val="Arial Narrow"/>
      <charset val="134"/>
    </font>
    <font>
      <sz val="11"/>
      <name val="Calibri"/>
      <charset val="134"/>
    </font>
    <font>
      <sz val="11"/>
      <color rgb="FF000000"/>
      <name val="Arial Narrow"/>
      <charset val="134"/>
    </font>
    <font>
      <b/>
      <sz val="14"/>
      <name val="Arial Narrow"/>
      <charset val="134"/>
    </font>
    <font>
      <b/>
      <sz val="12"/>
      <name val="Arial Narrow"/>
      <charset val="134"/>
    </font>
    <font>
      <sz val="11"/>
      <name val="Arial Narrow"/>
      <charset val="134"/>
    </font>
    <font>
      <sz val="10"/>
      <name val="Arial Narrow"/>
      <charset val="134"/>
    </font>
    <font>
      <sz val="9"/>
      <name val="Arial Narrow"/>
      <charset val="134"/>
    </font>
    <font>
      <b/>
      <sz val="11"/>
      <color rgb="FF000000"/>
      <name val="Calibri"/>
      <charset val="134"/>
    </font>
    <font>
      <b/>
      <sz val="12"/>
      <name val="Calibri"/>
      <charset val="134"/>
    </font>
    <font>
      <b/>
      <i/>
      <sz val="11"/>
      <color rgb="FF000000"/>
      <name val="Arial"/>
      <charset val="134"/>
    </font>
    <font>
      <b/>
      <sz val="11"/>
      <color theme="1"/>
      <name val="Arial"/>
      <charset val="134"/>
    </font>
    <font>
      <b/>
      <sz val="10"/>
      <color theme="1"/>
      <name val="Arial"/>
      <charset val="134"/>
    </font>
    <font>
      <b/>
      <sz val="12"/>
      <color theme="1"/>
      <name val="Arial Narrow"/>
      <charset val="134"/>
    </font>
    <font>
      <sz val="11"/>
      <color theme="1"/>
      <name val="Arial Narrow"/>
      <charset val="134"/>
    </font>
    <font>
      <b/>
      <sz val="11"/>
      <color theme="1"/>
      <name val="Arial Narrow"/>
      <charset val="134"/>
    </font>
    <font>
      <sz val="12"/>
      <color theme="1"/>
      <name val="Arial Narrow"/>
      <charset val="134"/>
    </font>
    <font>
      <sz val="11"/>
      <color theme="1"/>
      <name val="Arial"/>
      <charset val="134"/>
    </font>
    <font>
      <b/>
      <sz val="10"/>
      <color theme="1"/>
      <name val="Arial Narrow"/>
      <charset val="134"/>
    </font>
    <font>
      <b/>
      <sz val="10"/>
      <name val="Arial Narrow"/>
      <charset val="134"/>
    </font>
    <font>
      <b/>
      <sz val="16"/>
      <color theme="1"/>
      <name val="Arial Narrow"/>
      <charset val="134"/>
    </font>
    <font>
      <sz val="10"/>
      <color indexed="8"/>
      <name val="Calibri"/>
      <charset val="134"/>
      <scheme val="minor"/>
    </font>
    <font>
      <sz val="10"/>
      <color theme="1"/>
      <name val="Calibri"/>
      <charset val="134"/>
      <scheme val="minor"/>
    </font>
    <font>
      <b/>
      <sz val="14"/>
      <color theme="1"/>
      <name val="Arial Narrow"/>
      <charset val="134"/>
    </font>
    <font>
      <sz val="14"/>
      <color theme="1"/>
      <name val="Arial Narrow"/>
      <charset val="134"/>
    </font>
    <font>
      <sz val="12"/>
      <color theme="1"/>
      <name val="Calibri"/>
      <charset val="134"/>
      <scheme val="minor"/>
    </font>
    <font>
      <b/>
      <sz val="12"/>
      <name val="Arial"/>
      <charset val="134"/>
    </font>
    <font>
      <sz val="12"/>
      <name val="Calibri"/>
      <charset val="134"/>
    </font>
    <font>
      <sz val="12"/>
      <name val="Calibri"/>
      <charset val="134"/>
    </font>
    <font>
      <sz val="12"/>
      <color rgb="FF000000"/>
      <name val="Calibri"/>
      <charset val="134"/>
    </font>
    <font>
      <b/>
      <sz val="12"/>
      <name val="Calibri"/>
      <charset val="134"/>
    </font>
    <font>
      <sz val="9"/>
      <name val="Calibri"/>
      <charset val="134"/>
    </font>
    <font>
      <sz val="9"/>
      <color theme="1"/>
      <name val="Calibri"/>
      <charset val="134"/>
      <scheme val="minor"/>
    </font>
    <font>
      <sz val="12"/>
      <name val="Arial Narrow"/>
      <charset val="134"/>
    </font>
    <font>
      <b/>
      <i/>
      <sz val="12"/>
      <name val="Arial Narrow"/>
      <charset val="134"/>
    </font>
    <font>
      <sz val="10"/>
      <color theme="1"/>
      <name val="Arial Narrow"/>
      <charset val="134"/>
    </font>
    <font>
      <i/>
      <sz val="12"/>
      <name val="Arial Narrow"/>
      <charset val="134"/>
    </font>
    <font>
      <i/>
      <sz val="10"/>
      <name val="Arial Narrow"/>
      <charset val="134"/>
    </font>
    <font>
      <b/>
      <i/>
      <sz val="10"/>
      <name val="Arial Narrow"/>
      <charset val="134"/>
    </font>
    <font>
      <b/>
      <sz val="10"/>
      <name val="Arial"/>
      <charset val="134"/>
    </font>
    <font>
      <sz val="12"/>
      <color theme="1"/>
      <name val="Arial"/>
      <charset val="134"/>
    </font>
    <font>
      <sz val="10"/>
      <color theme="1"/>
      <name val="Arial"/>
      <charset val="134"/>
    </font>
    <font>
      <b/>
      <sz val="11"/>
      <name val="Arial"/>
      <charset val="134"/>
    </font>
    <font>
      <sz val="11"/>
      <color theme="1" tint="0.0499893185216834"/>
      <name val="Arial"/>
      <charset val="134"/>
    </font>
    <font>
      <b/>
      <sz val="14"/>
      <color theme="1"/>
      <name val="Arial"/>
      <charset val="134"/>
    </font>
    <font>
      <b/>
      <sz val="12"/>
      <color theme="1"/>
      <name val="Arial"/>
      <charset val="134"/>
    </font>
    <font>
      <sz val="16"/>
      <color theme="1"/>
      <name val="Arial"/>
      <charset val="134"/>
    </font>
    <font>
      <sz val="14"/>
      <color theme="1"/>
      <name val="Arial"/>
      <charset val="134"/>
    </font>
    <font>
      <sz val="12"/>
      <color rgb="FFFF0000"/>
      <name val="Arial"/>
      <charset val="134"/>
    </font>
    <font>
      <b/>
      <sz val="11"/>
      <color theme="1"/>
      <name val="Calibri"/>
      <charset val="134"/>
      <scheme val="minor"/>
    </font>
    <font>
      <b/>
      <sz val="12"/>
      <color theme="1"/>
      <name val="ITC Stone Serif Std Medium"/>
      <charset val="134"/>
    </font>
    <font>
      <sz val="12"/>
      <color theme="1"/>
      <name val="ITC Stone Serif Std Medium"/>
      <charset val="134"/>
    </font>
    <font>
      <b/>
      <sz val="12"/>
      <color theme="1"/>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sz val="10"/>
      <color rgb="FF000000"/>
      <name val="Times New Roman"/>
      <charset val="134"/>
    </font>
    <font>
      <b/>
      <sz val="12"/>
      <color rgb="FF808080"/>
      <name val="Calibri"/>
      <charset val="134"/>
    </font>
    <font>
      <b/>
      <sz val="9"/>
      <name val="Tahoma"/>
      <charset val="134"/>
    </font>
    <font>
      <sz val="9"/>
      <name val="Tahoma"/>
      <charset val="134"/>
    </font>
  </fonts>
  <fills count="48">
    <fill>
      <patternFill patternType="none"/>
    </fill>
    <fill>
      <patternFill patternType="gray125"/>
    </fill>
    <fill>
      <patternFill patternType="solid">
        <fgColor theme="2" tint="-0.0999786370433668"/>
        <bgColor indexed="64"/>
      </patternFill>
    </fill>
    <fill>
      <patternFill patternType="solid">
        <fgColor theme="0"/>
        <bgColor indexed="64"/>
      </patternFill>
    </fill>
    <fill>
      <patternFill patternType="solid">
        <fgColor theme="9" tint="0.399975585192419"/>
        <bgColor indexed="64"/>
      </patternFill>
    </fill>
    <fill>
      <patternFill patternType="solid">
        <fgColor rgb="FFD8D8D8"/>
        <bgColor rgb="FFD8D8D8"/>
      </patternFill>
    </fill>
    <fill>
      <patternFill patternType="solid">
        <fgColor rgb="FFFFFFFF"/>
        <bgColor rgb="FFFFFFFF"/>
      </patternFill>
    </fill>
    <fill>
      <patternFill patternType="solid">
        <fgColor rgb="FFF2F2F2"/>
        <bgColor rgb="FFF2F2F2"/>
      </patternFill>
    </fill>
    <fill>
      <patternFill patternType="solid">
        <fgColor theme="0" tint="-0.149998474074526"/>
        <bgColor indexed="64"/>
      </patternFill>
    </fill>
    <fill>
      <patternFill patternType="solid">
        <fgColor rgb="FFE4F4F7"/>
        <bgColor indexed="64"/>
      </patternFill>
    </fill>
    <fill>
      <patternFill patternType="solid">
        <fgColor rgb="FFC4D69B"/>
        <bgColor indexed="64"/>
      </patternFill>
    </fill>
    <fill>
      <patternFill patternType="solid">
        <fgColor rgb="FFD7E3BB"/>
        <bgColor indexed="64"/>
      </patternFill>
    </fill>
    <fill>
      <patternFill patternType="solid">
        <fgColor rgb="FFEBF0DE"/>
        <bgColor indexed="64"/>
      </patternFill>
    </fill>
    <fill>
      <patternFill patternType="solid">
        <fgColor rgb="FFD9D9D9"/>
        <bgColor indexed="64"/>
      </patternFill>
    </fill>
    <fill>
      <patternFill patternType="solid">
        <fgColor rgb="FFF1F1F1"/>
        <bgColor indexed="64"/>
      </patternFill>
    </fill>
    <fill>
      <patternFill patternType="solid">
        <fgColor theme="0" tint="-0.0499893185216834"/>
        <bgColor indexed="64"/>
      </patternFill>
    </fill>
    <fill>
      <patternFill patternType="solid">
        <fgColor theme="9"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rgb="FF000000"/>
      </right>
      <top/>
      <bottom/>
      <diagonal/>
    </border>
    <border>
      <left style="thin">
        <color rgb="FF000000"/>
      </left>
      <right style="thin">
        <color rgb="FF000000"/>
      </right>
      <top/>
      <bottom/>
      <diagonal/>
    </border>
    <border>
      <left style="thin">
        <color rgb="FF000000"/>
      </left>
      <right/>
      <top/>
      <bottom style="thin">
        <color auto="1"/>
      </bottom>
      <diagonal/>
    </border>
    <border>
      <left/>
      <right style="thin">
        <color rgb="FF000000"/>
      </right>
      <top/>
      <bottom style="thin">
        <color auto="1"/>
      </bottom>
      <diagonal/>
    </border>
    <border>
      <left style="thin">
        <color rgb="FF000000"/>
      </left>
      <right style="thin">
        <color auto="1"/>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medium">
        <color auto="1"/>
      </bottom>
      <diagonal/>
    </border>
    <border>
      <left style="thin">
        <color rgb="FF000000"/>
      </left>
      <right style="thin">
        <color rgb="FF000000"/>
      </right>
      <top style="thin">
        <color rgb="FF000000"/>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right/>
      <top style="thin">
        <color rgb="FF000000"/>
      </top>
      <bottom style="thin">
        <color rgb="FF000000"/>
      </bottom>
      <diagonal/>
    </border>
    <border>
      <left/>
      <right style="medium">
        <color auto="1"/>
      </right>
      <top style="medium">
        <color auto="1"/>
      </top>
      <bottom style="medium">
        <color auto="1"/>
      </bottom>
      <diagonal/>
    </border>
    <border>
      <left style="thin">
        <color auto="1"/>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auto="1"/>
      </right>
      <top style="medium">
        <color rgb="FF000000"/>
      </top>
      <bottom style="medium">
        <color rgb="FF000000"/>
      </bottom>
      <diagonal/>
    </border>
    <border>
      <left style="thin">
        <color auto="1"/>
      </left>
      <right style="thin">
        <color auto="1"/>
      </right>
      <top style="medium">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medium">
        <color auto="1"/>
      </right>
      <top/>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bottom style="thin">
        <color auto="1"/>
      </bottom>
      <diagonal/>
    </border>
    <border>
      <left/>
      <right style="medium">
        <color auto="1"/>
      </right>
      <top/>
      <bottom style="thin">
        <color auto="1"/>
      </bottom>
      <diagonal/>
    </border>
    <border>
      <left/>
      <right style="thin">
        <color rgb="FF000000"/>
      </right>
      <top style="thin">
        <color auto="1"/>
      </top>
      <bottom/>
      <diagonal/>
    </border>
    <border>
      <left style="thin">
        <color rgb="FF000000"/>
      </left>
      <right/>
      <top style="thin">
        <color auto="1"/>
      </top>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auto="1"/>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auto="1"/>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hair">
        <color auto="1"/>
      </bottom>
      <diagonal/>
    </border>
    <border>
      <left style="thin">
        <color auto="1"/>
      </left>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top style="thin">
        <color auto="1"/>
      </top>
      <bottom/>
      <diagonal/>
    </border>
    <border>
      <left/>
      <right style="hair">
        <color auto="1"/>
      </right>
      <top style="thin">
        <color auto="1"/>
      </top>
      <bottom/>
      <diagonal/>
    </border>
    <border>
      <left style="hair">
        <color auto="1"/>
      </left>
      <right style="thin">
        <color auto="1"/>
      </right>
      <top style="thin">
        <color auto="1"/>
      </top>
      <bottom/>
      <diagonal/>
    </border>
    <border>
      <left style="thin">
        <color auto="1"/>
      </left>
      <right style="hair">
        <color auto="1"/>
      </right>
      <top style="hair">
        <color auto="1"/>
      </top>
      <bottom style="thin">
        <color auto="1"/>
      </bottom>
      <diagonal/>
    </border>
    <border>
      <left style="hair">
        <color auto="1"/>
      </left>
      <right/>
      <top/>
      <bottom style="thin">
        <color auto="1"/>
      </bottom>
      <diagonal/>
    </border>
    <border>
      <left/>
      <right style="hair">
        <color auto="1"/>
      </right>
      <top/>
      <bottom style="thin">
        <color auto="1"/>
      </bottom>
      <diagonal/>
    </border>
    <border>
      <left style="hair">
        <color auto="1"/>
      </left>
      <right style="thin">
        <color auto="1"/>
      </right>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hair">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style="hair">
        <color auto="1"/>
      </right>
      <top/>
      <bottom style="hair">
        <color auto="1"/>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style="hair">
        <color auto="1"/>
      </top>
      <bottom/>
      <diagonal/>
    </border>
    <border>
      <left style="thin">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thin">
        <color auto="1"/>
      </left>
      <right style="hair">
        <color auto="1"/>
      </right>
      <top style="hair">
        <color auto="1"/>
      </top>
      <bottom/>
      <diagonal/>
    </border>
    <border>
      <left style="hair">
        <color auto="1"/>
      </left>
      <right style="hair">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thin">
        <color rgb="FF000000"/>
      </top>
      <bottom style="thin">
        <color rgb="FF000000"/>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rgb="FF000000"/>
      </bottom>
      <diagonal/>
    </border>
    <border>
      <left style="medium">
        <color auto="1"/>
      </left>
      <right style="hair">
        <color auto="1"/>
      </right>
      <top/>
      <bottom style="hair">
        <color auto="1"/>
      </bottom>
      <diagonal/>
    </border>
    <border>
      <left style="hair">
        <color auto="1"/>
      </left>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top style="thin">
        <color auto="1"/>
      </top>
      <bottom style="hair">
        <color auto="1"/>
      </bottom>
      <diagonal/>
    </border>
    <border>
      <left style="hair">
        <color auto="1"/>
      </left>
      <right style="hair">
        <color auto="1"/>
      </right>
      <top style="thin">
        <color auto="1"/>
      </top>
      <bottom/>
      <diagonal/>
    </border>
    <border>
      <left style="medium">
        <color auto="1"/>
      </left>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hair">
        <color auto="1"/>
      </right>
      <top style="thin">
        <color auto="1"/>
      </top>
      <bottom style="hair">
        <color auto="1"/>
      </bottom>
      <diagonal/>
    </border>
    <border>
      <left style="thin">
        <color auto="1"/>
      </left>
      <right/>
      <top/>
      <bottom style="thick">
        <color auto="1"/>
      </bottom>
      <diagonal/>
    </border>
    <border>
      <left/>
      <right/>
      <top/>
      <bottom style="thick">
        <color auto="1"/>
      </bottom>
      <diagonal/>
    </border>
    <border>
      <left/>
      <right style="medium">
        <color auto="1"/>
      </right>
      <top/>
      <bottom style="thick">
        <color auto="1"/>
      </bottom>
      <diagonal/>
    </border>
    <border>
      <left style="hair">
        <color auto="1"/>
      </left>
      <right/>
      <top style="hair">
        <color auto="1"/>
      </top>
      <bottom style="thin">
        <color auto="1"/>
      </bottom>
      <diagonal/>
    </border>
    <border>
      <left/>
      <right style="medium">
        <color auto="1"/>
      </right>
      <top style="hair">
        <color auto="1"/>
      </top>
      <bottom style="thin">
        <color auto="1"/>
      </bottom>
      <diagonal/>
    </border>
    <border>
      <left style="mediumDashDot">
        <color auto="1"/>
      </left>
      <right/>
      <top style="mediumDashDot">
        <color auto="1"/>
      </top>
      <bottom/>
      <diagonal/>
    </border>
    <border>
      <left/>
      <right/>
      <top style="mediumDashDot">
        <color auto="1"/>
      </top>
      <bottom/>
      <diagonal/>
    </border>
    <border>
      <left/>
      <right style="mediumDashDot">
        <color auto="1"/>
      </right>
      <top/>
      <bottom style="mediumDashDot">
        <color auto="1"/>
      </bottom>
      <diagonal/>
    </border>
    <border>
      <left style="mediumDashDot">
        <color auto="1"/>
      </left>
      <right/>
      <top/>
      <bottom/>
      <diagonal/>
    </border>
    <border>
      <left style="mediumDashDot">
        <color auto="1"/>
      </left>
      <right/>
      <top/>
      <bottom style="mediumDashDot">
        <color auto="1"/>
      </bottom>
      <diagonal/>
    </border>
    <border>
      <left/>
      <right/>
      <top/>
      <bottom style="mediumDashDot">
        <color auto="1"/>
      </bottom>
      <diagonal/>
    </border>
    <border>
      <left style="mediumDashDot">
        <color auto="1"/>
      </left>
      <right style="mediumDashDot">
        <color auto="1"/>
      </right>
      <top style="mediumDashDot">
        <color auto="1"/>
      </top>
      <bottom style="mediumDashDot">
        <color auto="1"/>
      </bottom>
      <diagonal/>
    </border>
    <border>
      <left style="mediumDashDot">
        <color auto="1"/>
      </left>
      <right style="mediumDashDot">
        <color auto="1"/>
      </right>
      <top style="mediumDashDot">
        <color auto="1"/>
      </top>
      <bottom style="dotted">
        <color auto="1"/>
      </bottom>
      <diagonal/>
    </border>
    <border>
      <left style="mediumDashDot">
        <color auto="1"/>
      </left>
      <right style="mediumDashDot">
        <color auto="1"/>
      </right>
      <top style="dotted">
        <color auto="1"/>
      </top>
      <bottom style="dotted">
        <color auto="1"/>
      </bottom>
      <diagonal/>
    </border>
    <border>
      <left/>
      <right style="thin">
        <color auto="1"/>
      </right>
      <top style="mediumDashDot">
        <color auto="1"/>
      </top>
      <bottom/>
      <diagonal/>
    </border>
    <border>
      <left style="thin">
        <color auto="1"/>
      </left>
      <right style="medium">
        <color auto="1"/>
      </right>
      <top style="thin">
        <color auto="1"/>
      </top>
      <bottom style="dotted">
        <color auto="1"/>
      </bottom>
      <diagonal/>
    </border>
    <border>
      <left style="thin">
        <color auto="1"/>
      </left>
      <right style="medium">
        <color auto="1"/>
      </right>
      <top/>
      <bottom style="dotted">
        <color auto="1"/>
      </bottom>
      <diagonal/>
    </border>
    <border>
      <left/>
      <right/>
      <top style="medium">
        <color auto="1"/>
      </top>
      <bottom style="hair">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1">
    <xf numFmtId="0" fontId="0" fillId="0" borderId="0"/>
    <xf numFmtId="176" fontId="65" fillId="0" borderId="0" applyFont="0" applyFill="0" applyBorder="0" applyAlignment="0" applyProtection="0">
      <alignment vertical="center"/>
    </xf>
    <xf numFmtId="177" fontId="0" fillId="0" borderId="0" applyFont="0" applyFill="0" applyBorder="0" applyAlignment="0" applyProtection="0"/>
    <xf numFmtId="9" fontId="65" fillId="0" borderId="0" applyFont="0" applyFill="0" applyBorder="0" applyAlignment="0" applyProtection="0">
      <alignment vertical="center"/>
    </xf>
    <xf numFmtId="178" fontId="65" fillId="0" borderId="0" applyFont="0" applyFill="0" applyBorder="0" applyAlignment="0" applyProtection="0">
      <alignment vertical="center"/>
    </xf>
    <xf numFmtId="179" fontId="0" fillId="0" borderId="0" applyFont="0" applyFill="0" applyBorder="0" applyAlignment="0" applyProtection="0"/>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5" fillId="17" borderId="180" applyNumberFormat="0" applyFont="0" applyAlignment="0" applyProtection="0">
      <alignment vertical="center"/>
    </xf>
    <xf numFmtId="0" fontId="68" fillId="0" borderId="0" applyNumberFormat="0" applyFill="0" applyBorder="0" applyAlignment="0" applyProtection="0">
      <alignment vertical="center"/>
    </xf>
    <xf numFmtId="0" fontId="69"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181" applyNumberFormat="0" applyFill="0" applyAlignment="0" applyProtection="0">
      <alignment vertical="center"/>
    </xf>
    <xf numFmtId="0" fontId="72" fillId="0" borderId="181" applyNumberFormat="0" applyFill="0" applyAlignment="0" applyProtection="0">
      <alignment vertical="center"/>
    </xf>
    <xf numFmtId="0" fontId="73" fillId="0" borderId="182" applyNumberFormat="0" applyFill="0" applyAlignment="0" applyProtection="0">
      <alignment vertical="center"/>
    </xf>
    <xf numFmtId="0" fontId="73" fillId="0" borderId="0" applyNumberFormat="0" applyFill="0" applyBorder="0" applyAlignment="0" applyProtection="0">
      <alignment vertical="center"/>
    </xf>
    <xf numFmtId="0" fontId="74" fillId="18" borderId="183" applyNumberFormat="0" applyAlignment="0" applyProtection="0">
      <alignment vertical="center"/>
    </xf>
    <xf numFmtId="0" fontId="75" fillId="19" borderId="184" applyNumberFormat="0" applyAlignment="0" applyProtection="0">
      <alignment vertical="center"/>
    </xf>
    <xf numFmtId="0" fontId="76" fillId="19" borderId="183" applyNumberFormat="0" applyAlignment="0" applyProtection="0">
      <alignment vertical="center"/>
    </xf>
    <xf numFmtId="0" fontId="77" fillId="20" borderId="185" applyNumberFormat="0" applyAlignment="0" applyProtection="0">
      <alignment vertical="center"/>
    </xf>
    <xf numFmtId="0" fontId="78" fillId="0" borderId="186" applyNumberFormat="0" applyFill="0" applyAlignment="0" applyProtection="0">
      <alignment vertical="center"/>
    </xf>
    <xf numFmtId="0" fontId="79" fillId="0" borderId="187" applyNumberFormat="0" applyFill="0" applyAlignment="0" applyProtection="0">
      <alignment vertical="center"/>
    </xf>
    <xf numFmtId="0" fontId="80" fillId="21" borderId="0" applyNumberFormat="0" applyBorder="0" applyAlignment="0" applyProtection="0">
      <alignment vertical="center"/>
    </xf>
    <xf numFmtId="0" fontId="81" fillId="22" borderId="0" applyNumberFormat="0" applyBorder="0" applyAlignment="0" applyProtection="0">
      <alignment vertical="center"/>
    </xf>
    <xf numFmtId="0" fontId="82" fillId="23" borderId="0" applyNumberFormat="0" applyBorder="0" applyAlignment="0" applyProtection="0">
      <alignment vertical="center"/>
    </xf>
    <xf numFmtId="0" fontId="83" fillId="24" borderId="0" applyNumberFormat="0" applyBorder="0" applyAlignment="0" applyProtection="0">
      <alignment vertical="center"/>
    </xf>
    <xf numFmtId="0" fontId="84" fillId="25" borderId="0" applyNumberFormat="0" applyBorder="0" applyAlignment="0" applyProtection="0">
      <alignment vertical="center"/>
    </xf>
    <xf numFmtId="0" fontId="84" fillId="26" borderId="0" applyNumberFormat="0" applyBorder="0" applyAlignment="0" applyProtection="0">
      <alignment vertical="center"/>
    </xf>
    <xf numFmtId="0" fontId="83" fillId="27" borderId="0" applyNumberFormat="0" applyBorder="0" applyAlignment="0" applyProtection="0">
      <alignment vertical="center"/>
    </xf>
    <xf numFmtId="0" fontId="83" fillId="28" borderId="0" applyNumberFormat="0" applyBorder="0" applyAlignment="0" applyProtection="0">
      <alignment vertical="center"/>
    </xf>
    <xf numFmtId="0" fontId="84" fillId="29" borderId="0" applyNumberFormat="0" applyBorder="0" applyAlignment="0" applyProtection="0">
      <alignment vertical="center"/>
    </xf>
    <xf numFmtId="0" fontId="84" fillId="30" borderId="0" applyNumberFormat="0" applyBorder="0" applyAlignment="0" applyProtection="0">
      <alignment vertical="center"/>
    </xf>
    <xf numFmtId="0" fontId="83" fillId="31" borderId="0" applyNumberFormat="0" applyBorder="0" applyAlignment="0" applyProtection="0">
      <alignment vertical="center"/>
    </xf>
    <xf numFmtId="0" fontId="83" fillId="32" borderId="0" applyNumberFormat="0" applyBorder="0" applyAlignment="0" applyProtection="0">
      <alignment vertical="center"/>
    </xf>
    <xf numFmtId="0" fontId="84" fillId="33" borderId="0" applyNumberFormat="0" applyBorder="0" applyAlignment="0" applyProtection="0">
      <alignment vertical="center"/>
    </xf>
    <xf numFmtId="0" fontId="84" fillId="34" borderId="0" applyNumberFormat="0" applyBorder="0" applyAlignment="0" applyProtection="0">
      <alignment vertical="center"/>
    </xf>
    <xf numFmtId="0" fontId="83" fillId="35" borderId="0" applyNumberFormat="0" applyBorder="0" applyAlignment="0" applyProtection="0">
      <alignment vertical="center"/>
    </xf>
    <xf numFmtId="0" fontId="83" fillId="36" borderId="0" applyNumberFormat="0" applyBorder="0" applyAlignment="0" applyProtection="0">
      <alignment vertical="center"/>
    </xf>
    <xf numFmtId="0" fontId="84" fillId="37" borderId="0" applyNumberFormat="0" applyBorder="0" applyAlignment="0" applyProtection="0">
      <alignment vertical="center"/>
    </xf>
    <xf numFmtId="0" fontId="84" fillId="38" borderId="0" applyNumberFormat="0" applyBorder="0" applyAlignment="0" applyProtection="0">
      <alignment vertical="center"/>
    </xf>
    <xf numFmtId="0" fontId="83" fillId="39" borderId="0" applyNumberFormat="0" applyBorder="0" applyAlignment="0" applyProtection="0">
      <alignment vertical="center"/>
    </xf>
    <xf numFmtId="0" fontId="83" fillId="40" borderId="0" applyNumberFormat="0" applyBorder="0" applyAlignment="0" applyProtection="0">
      <alignment vertical="center"/>
    </xf>
    <xf numFmtId="0" fontId="84" fillId="41" borderId="0" applyNumberFormat="0" applyBorder="0" applyAlignment="0" applyProtection="0">
      <alignment vertical="center"/>
    </xf>
    <xf numFmtId="0" fontId="84" fillId="42" borderId="0" applyNumberFormat="0" applyBorder="0" applyAlignment="0" applyProtection="0">
      <alignment vertical="center"/>
    </xf>
    <xf numFmtId="0" fontId="83" fillId="43" borderId="0" applyNumberFormat="0" applyBorder="0" applyAlignment="0" applyProtection="0">
      <alignment vertical="center"/>
    </xf>
    <xf numFmtId="0" fontId="83" fillId="44" borderId="0" applyNumberFormat="0" applyBorder="0" applyAlignment="0" applyProtection="0">
      <alignment vertical="center"/>
    </xf>
    <xf numFmtId="0" fontId="84" fillId="45" borderId="0" applyNumberFormat="0" applyBorder="0" applyAlignment="0" applyProtection="0">
      <alignment vertical="center"/>
    </xf>
    <xf numFmtId="0" fontId="84" fillId="46" borderId="0" applyNumberFormat="0" applyBorder="0" applyAlignment="0" applyProtection="0">
      <alignment vertical="center"/>
    </xf>
    <xf numFmtId="0" fontId="83" fillId="47" borderId="0" applyNumberFormat="0" applyBorder="0" applyAlignment="0" applyProtection="0">
      <alignment vertical="center"/>
    </xf>
    <xf numFmtId="177" fontId="37" fillId="0" borderId="0" applyFont="0" applyFill="0" applyBorder="0" applyAlignment="0" applyProtection="0"/>
    <xf numFmtId="180" fontId="0" fillId="0" borderId="0" applyFont="0" applyFill="0" applyBorder="0" applyAlignment="0" applyProtection="0"/>
    <xf numFmtId="176" fontId="85" fillId="0" borderId="0" applyFont="0" applyFill="0" applyBorder="0" applyAlignment="0" applyProtection="0"/>
    <xf numFmtId="176" fontId="85" fillId="0" borderId="0" applyFont="0" applyFill="0" applyBorder="0" applyAlignment="0" applyProtection="0"/>
    <xf numFmtId="181" fontId="0" fillId="0" borderId="0" applyFont="0" applyFill="0" applyBorder="0" applyAlignment="0" applyProtection="0"/>
    <xf numFmtId="182" fontId="85" fillId="0" borderId="0" applyFont="0" applyFill="0" applyBorder="0" applyAlignment="0" applyProtection="0"/>
    <xf numFmtId="0" fontId="0" fillId="0" borderId="0"/>
    <xf numFmtId="0" fontId="86" fillId="0" borderId="0"/>
    <xf numFmtId="0" fontId="11" fillId="0" borderId="0" applyNumberFormat="0" applyBorder="0" applyAlignment="0"/>
    <xf numFmtId="0" fontId="86" fillId="0" borderId="0"/>
    <xf numFmtId="0" fontId="85" fillId="0" borderId="0"/>
    <xf numFmtId="0" fontId="26" fillId="0" borderId="0"/>
    <xf numFmtId="0" fontId="29" fillId="0" borderId="0"/>
    <xf numFmtId="0" fontId="86" fillId="0" borderId="0"/>
    <xf numFmtId="0" fontId="0" fillId="0" borderId="0"/>
    <xf numFmtId="0" fontId="0" fillId="0" borderId="0"/>
    <xf numFmtId="0" fontId="37" fillId="0" borderId="0"/>
    <xf numFmtId="0" fontId="11" fillId="0" borderId="0"/>
    <xf numFmtId="0" fontId="0" fillId="0" borderId="0"/>
    <xf numFmtId="0" fontId="86" fillId="0" borderId="0"/>
    <xf numFmtId="9" fontId="0" fillId="0" borderId="0" applyFont="0" applyFill="0" applyBorder="0" applyAlignment="0" applyProtection="0"/>
    <xf numFmtId="9" fontId="37" fillId="0" borderId="0" applyFont="0" applyFill="0" applyBorder="0" applyAlignment="0" applyProtection="0"/>
  </cellStyleXfs>
  <cellXfs count="1044">
    <xf numFmtId="0" fontId="0" fillId="0" borderId="0" xfId="0"/>
    <xf numFmtId="0" fontId="1" fillId="0" borderId="1" xfId="68" applyFont="1" applyBorder="1" applyAlignment="1">
      <alignment horizontal="center" vertical="center" wrapText="1"/>
    </xf>
    <xf numFmtId="0" fontId="1" fillId="0" borderId="2" xfId="68" applyFont="1" applyBorder="1" applyAlignment="1">
      <alignment horizontal="center" vertical="center" wrapText="1"/>
    </xf>
    <xf numFmtId="0" fontId="1" fillId="0" borderId="3" xfId="68" applyFont="1" applyBorder="1" applyAlignment="1">
      <alignment horizontal="center" vertical="center" wrapText="1"/>
    </xf>
    <xf numFmtId="0" fontId="1" fillId="0" borderId="4" xfId="68" applyFont="1" applyBorder="1" applyAlignment="1">
      <alignment vertical="center" wrapText="1"/>
    </xf>
    <xf numFmtId="0" fontId="2" fillId="0" borderId="1" xfId="68" applyFont="1" applyBorder="1" applyAlignment="1">
      <alignment horizontal="center" vertical="center" wrapText="1"/>
    </xf>
    <xf numFmtId="0" fontId="2" fillId="0" borderId="2" xfId="68" applyFont="1" applyBorder="1" applyAlignment="1">
      <alignment horizontal="center" vertical="center" wrapText="1"/>
    </xf>
    <xf numFmtId="0" fontId="2" fillId="0" borderId="3" xfId="68" applyFont="1" applyBorder="1" applyAlignment="1">
      <alignment horizontal="center" vertical="center" wrapText="1"/>
    </xf>
    <xf numFmtId="0" fontId="3" fillId="0" borderId="5" xfId="68" applyFont="1" applyBorder="1" applyAlignment="1">
      <alignment horizontal="left" vertical="top" wrapText="1"/>
    </xf>
    <xf numFmtId="0" fontId="3" fillId="0" borderId="0" xfId="68" applyFont="1" applyAlignment="1">
      <alignment horizontal="left" vertical="top" wrapText="1"/>
    </xf>
    <xf numFmtId="0" fontId="3" fillId="0" borderId="6" xfId="68" applyFont="1" applyBorder="1" applyAlignment="1">
      <alignment horizontal="left" vertical="top" wrapText="1"/>
    </xf>
    <xf numFmtId="0" fontId="4" fillId="2" borderId="7" xfId="68" applyFont="1" applyFill="1" applyBorder="1" applyAlignment="1">
      <alignment horizontal="left" vertical="center" wrapText="1"/>
    </xf>
    <xf numFmtId="0" fontId="4" fillId="2" borderId="8" xfId="68" applyFont="1" applyFill="1" applyBorder="1" applyAlignment="1">
      <alignment horizontal="left" vertical="center" wrapText="1"/>
    </xf>
    <xf numFmtId="0" fontId="4" fillId="2" borderId="9" xfId="68" applyFont="1" applyFill="1" applyBorder="1" applyAlignment="1">
      <alignment horizontal="left" vertical="center" wrapText="1"/>
    </xf>
    <xf numFmtId="0" fontId="5" fillId="0" borderId="10" xfId="68" applyFont="1" applyBorder="1" applyAlignment="1">
      <alignment horizontal="center" vertical="center" wrapText="1"/>
    </xf>
    <xf numFmtId="0" fontId="3" fillId="0" borderId="10" xfId="68" applyFont="1" applyBorder="1" applyAlignment="1">
      <alignment horizontal="center" vertical="center" wrapText="1"/>
    </xf>
    <xf numFmtId="0" fontId="3" fillId="0" borderId="10" xfId="68" applyFont="1" applyBorder="1" applyAlignment="1">
      <alignment horizontal="left" vertical="center" wrapText="1"/>
    </xf>
    <xf numFmtId="0" fontId="5" fillId="0" borderId="4" xfId="68" applyFont="1" applyBorder="1" applyAlignment="1">
      <alignment horizontal="center" vertical="center" wrapText="1"/>
    </xf>
    <xf numFmtId="0" fontId="6" fillId="0" borderId="4" xfId="68" applyFont="1" applyBorder="1" applyAlignment="1">
      <alignment horizontal="left" vertical="center" wrapText="1"/>
    </xf>
    <xf numFmtId="0" fontId="3" fillId="0" borderId="4" xfId="68" applyFont="1" applyBorder="1" applyAlignment="1">
      <alignment horizontal="center" vertical="center" wrapText="1"/>
    </xf>
    <xf numFmtId="0" fontId="5" fillId="0" borderId="11" xfId="68" applyFont="1" applyBorder="1" applyAlignment="1">
      <alignment horizontal="center" vertical="center" wrapText="1"/>
    </xf>
    <xf numFmtId="0" fontId="6" fillId="0" borderId="11" xfId="68" applyFont="1" applyBorder="1" applyAlignment="1">
      <alignment horizontal="left" vertical="center" wrapText="1"/>
    </xf>
    <xf numFmtId="0" fontId="3" fillId="0" borderId="11" xfId="68" applyFont="1" applyBorder="1" applyAlignment="1">
      <alignment horizontal="center" vertical="center" wrapText="1"/>
    </xf>
    <xf numFmtId="177" fontId="6" fillId="0" borderId="11" xfId="2" applyFont="1" applyBorder="1" applyAlignment="1">
      <alignment horizontal="left" vertical="center" wrapText="1"/>
    </xf>
    <xf numFmtId="177" fontId="0" fillId="0" borderId="0" xfId="0" applyNumberFormat="1"/>
    <xf numFmtId="0" fontId="1" fillId="0" borderId="12" xfId="68" applyFont="1" applyBorder="1" applyAlignment="1">
      <alignment horizontal="center" vertical="center" wrapText="1"/>
    </xf>
    <xf numFmtId="0" fontId="1" fillId="0" borderId="13" xfId="68" applyFont="1" applyBorder="1" applyAlignment="1">
      <alignment horizontal="center" vertical="center" wrapText="1"/>
    </xf>
    <xf numFmtId="177" fontId="3" fillId="0" borderId="14" xfId="2" applyFont="1" applyBorder="1" applyAlignment="1">
      <alignment horizontal="left" vertical="center" wrapText="1"/>
    </xf>
    <xf numFmtId="0" fontId="5" fillId="0" borderId="15" xfId="68" applyFont="1" applyBorder="1" applyAlignment="1">
      <alignment horizontal="center" vertical="center" wrapText="1"/>
    </xf>
    <xf numFmtId="0" fontId="3" fillId="0" borderId="16" xfId="68" applyFont="1" applyBorder="1" applyAlignment="1">
      <alignment horizontal="center" vertical="center" wrapText="1"/>
    </xf>
    <xf numFmtId="0" fontId="3" fillId="0" borderId="17" xfId="68" applyFont="1" applyBorder="1" applyAlignment="1">
      <alignment horizontal="center" vertical="center" wrapText="1"/>
    </xf>
    <xf numFmtId="0" fontId="3" fillId="0" borderId="18" xfId="68" applyFont="1" applyBorder="1" applyAlignment="1">
      <alignment horizontal="center" vertical="center" wrapText="1"/>
    </xf>
    <xf numFmtId="183" fontId="3" fillId="0" borderId="16" xfId="68" applyNumberFormat="1" applyFont="1" applyBorder="1" applyAlignment="1">
      <alignment horizontal="left" vertical="center" wrapText="1"/>
    </xf>
    <xf numFmtId="0" fontId="3" fillId="0" borderId="19" xfId="68" applyFont="1" applyBorder="1" applyAlignment="1">
      <alignment horizontal="left" vertical="center" wrapText="1"/>
    </xf>
    <xf numFmtId="0" fontId="6" fillId="0" borderId="20" xfId="68" applyFont="1" applyBorder="1" applyAlignment="1">
      <alignment horizontal="left" vertical="center" wrapText="1"/>
    </xf>
    <xf numFmtId="0" fontId="7" fillId="0" borderId="4" xfId="68" applyFont="1" applyBorder="1" applyAlignment="1">
      <alignment horizontal="center" vertical="center" wrapText="1"/>
    </xf>
    <xf numFmtId="0" fontId="7" fillId="0" borderId="1" xfId="68" applyFont="1" applyBorder="1" applyAlignment="1">
      <alignment horizontal="center" vertical="center"/>
    </xf>
    <xf numFmtId="0" fontId="7" fillId="0" borderId="3" xfId="68" applyFont="1" applyBorder="1" applyAlignment="1">
      <alignment horizontal="center" vertical="center"/>
    </xf>
    <xf numFmtId="183" fontId="7" fillId="0" borderId="4" xfId="68" applyNumberFormat="1" applyFont="1" applyBorder="1" applyAlignment="1">
      <alignment horizontal="center" vertical="center" wrapText="1"/>
    </xf>
    <xf numFmtId="177" fontId="3" fillId="0" borderId="4" xfId="68" applyNumberFormat="1" applyFont="1" applyBorder="1" applyAlignment="1">
      <alignment horizontal="left" vertical="center" wrapText="1"/>
    </xf>
    <xf numFmtId="0" fontId="5" fillId="0" borderId="21" xfId="68" applyFont="1" applyBorder="1" applyAlignment="1">
      <alignment horizontal="center" vertical="center" wrapText="1"/>
    </xf>
    <xf numFmtId="0" fontId="6" fillId="0" borderId="22" xfId="68" applyFont="1" applyBorder="1" applyAlignment="1">
      <alignment horizontal="left" vertical="center" wrapText="1"/>
    </xf>
    <xf numFmtId="0" fontId="6" fillId="0" borderId="21" xfId="68" applyFont="1" applyBorder="1" applyAlignment="1">
      <alignment horizontal="center" vertical="center" wrapText="1"/>
    </xf>
    <xf numFmtId="0" fontId="6" fillId="0" borderId="23" xfId="68" applyFont="1" applyBorder="1" applyAlignment="1">
      <alignment horizontal="center" vertical="center" wrapText="1"/>
    </xf>
    <xf numFmtId="0" fontId="6" fillId="0" borderId="24" xfId="68" applyFont="1" applyBorder="1" applyAlignment="1">
      <alignment horizontal="center" vertical="center" wrapText="1"/>
    </xf>
    <xf numFmtId="183" fontId="6" fillId="0" borderId="21" xfId="68" applyNumberFormat="1" applyFont="1" applyBorder="1" applyAlignment="1">
      <alignment horizontal="center" vertical="center" wrapText="1"/>
    </xf>
    <xf numFmtId="177" fontId="3" fillId="0" borderId="21" xfId="68" applyNumberFormat="1" applyFont="1" applyBorder="1" applyAlignment="1">
      <alignment horizontal="left" vertical="center" wrapText="1"/>
    </xf>
    <xf numFmtId="0" fontId="5" fillId="0" borderId="12" xfId="68" applyFont="1" applyBorder="1" applyAlignment="1">
      <alignment horizontal="center" vertical="center" wrapText="1"/>
    </xf>
    <xf numFmtId="0" fontId="5" fillId="0" borderId="13" xfId="68" applyFont="1" applyBorder="1" applyAlignment="1">
      <alignment horizontal="center" vertical="center" wrapText="1"/>
    </xf>
    <xf numFmtId="0" fontId="5" fillId="0" borderId="25" xfId="68" applyFont="1" applyBorder="1" applyAlignment="1">
      <alignment horizontal="center" vertical="center" wrapText="1"/>
    </xf>
    <xf numFmtId="0" fontId="3" fillId="0" borderId="26" xfId="68" applyFont="1" applyBorder="1" applyAlignment="1">
      <alignment horizontal="center" vertical="center" wrapText="1"/>
    </xf>
    <xf numFmtId="0" fontId="3" fillId="0" borderId="27" xfId="68" applyFont="1" applyBorder="1" applyAlignment="1">
      <alignment horizontal="center" vertical="center" wrapText="1"/>
    </xf>
    <xf numFmtId="0" fontId="3" fillId="0" borderId="28" xfId="68" applyFont="1" applyBorder="1" applyAlignment="1">
      <alignment horizontal="center" vertical="center" wrapText="1"/>
    </xf>
    <xf numFmtId="0" fontId="3" fillId="0" borderId="26" xfId="68" applyFont="1" applyBorder="1" applyAlignment="1">
      <alignment horizontal="left" vertical="center" wrapText="1"/>
    </xf>
    <xf numFmtId="0" fontId="3" fillId="0" borderId="29" xfId="68" applyFont="1" applyBorder="1" applyAlignment="1">
      <alignment horizontal="left" vertical="center" wrapText="1"/>
    </xf>
    <xf numFmtId="0" fontId="5" fillId="0" borderId="30" xfId="68" applyFont="1" applyBorder="1" applyAlignment="1">
      <alignment horizontal="center" vertical="center" wrapText="1"/>
    </xf>
    <xf numFmtId="0" fontId="6" fillId="0" borderId="31" xfId="68" applyFont="1" applyBorder="1" applyAlignment="1">
      <alignment vertical="center" wrapText="1"/>
    </xf>
    <xf numFmtId="0" fontId="6" fillId="0" borderId="4" xfId="68" applyFont="1" applyBorder="1" applyAlignment="1">
      <alignment horizontal="center" vertical="center" wrapText="1"/>
    </xf>
    <xf numFmtId="0" fontId="7" fillId="0" borderId="1" xfId="68" applyFont="1" applyBorder="1" applyAlignment="1">
      <alignment horizontal="center" vertical="top"/>
    </xf>
    <xf numFmtId="0" fontId="7" fillId="0" borderId="3" xfId="68" applyFont="1" applyBorder="1" applyAlignment="1">
      <alignment horizontal="center" vertical="top"/>
    </xf>
    <xf numFmtId="0" fontId="3" fillId="0" borderId="28" xfId="68" applyFont="1" applyBorder="1" applyAlignment="1">
      <alignment horizontal="left" vertical="center" wrapText="1"/>
    </xf>
    <xf numFmtId="0" fontId="6" fillId="0" borderId="4" xfId="68" applyFont="1" applyBorder="1" applyAlignment="1">
      <alignment vertical="center" wrapText="1"/>
    </xf>
    <xf numFmtId="0" fontId="6" fillId="0" borderId="1" xfId="68" applyFont="1" applyBorder="1" applyAlignment="1">
      <alignment horizontal="center" vertical="center" wrapText="1"/>
    </xf>
    <xf numFmtId="177" fontId="6" fillId="0" borderId="32" xfId="2" applyFont="1" applyBorder="1" applyAlignment="1">
      <alignment horizontal="left" vertical="center" wrapText="1"/>
    </xf>
    <xf numFmtId="177" fontId="3" fillId="0" borderId="33" xfId="68" applyNumberFormat="1" applyFont="1" applyBorder="1" applyAlignment="1">
      <alignment horizontal="left" vertical="center" wrapText="1"/>
    </xf>
    <xf numFmtId="0" fontId="3" fillId="0" borderId="33" xfId="68" applyFont="1" applyBorder="1" applyAlignment="1">
      <alignment horizontal="center" vertical="center" wrapText="1"/>
    </xf>
    <xf numFmtId="0" fontId="7" fillId="0" borderId="34" xfId="68" applyFont="1" applyBorder="1" applyAlignment="1">
      <alignment horizontal="left" vertical="center" wrapText="1"/>
    </xf>
    <xf numFmtId="177" fontId="6" fillId="0" borderId="32" xfId="2" applyFont="1" applyBorder="1" applyAlignment="1">
      <alignment horizontal="center" vertical="center" wrapText="1"/>
    </xf>
    <xf numFmtId="177" fontId="6" fillId="0" borderId="33" xfId="2" applyFont="1" applyBorder="1" applyAlignment="1">
      <alignment horizontal="center" vertical="center" wrapText="1"/>
    </xf>
    <xf numFmtId="0" fontId="5" fillId="0" borderId="0" xfId="68" applyFont="1" applyAlignment="1">
      <alignment vertical="center" wrapText="1"/>
    </xf>
    <xf numFmtId="0" fontId="5" fillId="0" borderId="7" xfId="68" applyFont="1" applyBorder="1" applyAlignment="1">
      <alignment horizontal="center" vertical="center" wrapText="1"/>
    </xf>
    <xf numFmtId="0" fontId="5" fillId="0" borderId="8" xfId="68" applyFont="1" applyBorder="1" applyAlignment="1">
      <alignment horizontal="center" vertical="center" wrapText="1"/>
    </xf>
    <xf numFmtId="0" fontId="5" fillId="0" borderId="35" xfId="68" applyFont="1" applyBorder="1" applyAlignment="1">
      <alignment horizontal="center" vertical="center" wrapText="1"/>
    </xf>
    <xf numFmtId="0" fontId="3" fillId="0" borderId="20" xfId="68" applyFont="1" applyBorder="1" applyAlignment="1">
      <alignment horizontal="center" vertical="center" wrapText="1"/>
    </xf>
    <xf numFmtId="0" fontId="6" fillId="0" borderId="20" xfId="68" applyFont="1" applyBorder="1" applyAlignment="1">
      <alignment horizontal="center" vertical="center" wrapText="1"/>
    </xf>
    <xf numFmtId="1" fontId="7" fillId="0" borderId="20" xfId="68" applyNumberFormat="1" applyFont="1" applyBorder="1" applyAlignment="1">
      <alignment horizontal="center" vertical="center" shrinkToFit="1"/>
    </xf>
    <xf numFmtId="184" fontId="7" fillId="0" borderId="20" xfId="68" applyNumberFormat="1" applyFont="1" applyBorder="1" applyAlignment="1">
      <alignment horizontal="center" vertical="center" shrinkToFit="1"/>
    </xf>
    <xf numFmtId="177" fontId="3" fillId="0" borderId="14" xfId="2" applyFont="1" applyBorder="1" applyAlignment="1">
      <alignment horizontal="right" vertical="center" wrapText="1"/>
    </xf>
    <xf numFmtId="0" fontId="3" fillId="0" borderId="29" xfId="68" applyFont="1" applyBorder="1" applyAlignment="1">
      <alignment horizontal="center" vertical="center" wrapText="1"/>
    </xf>
    <xf numFmtId="0" fontId="5" fillId="0" borderId="36" xfId="68" applyFont="1" applyBorder="1" applyAlignment="1">
      <alignment horizontal="center" vertical="center" wrapText="1"/>
    </xf>
    <xf numFmtId="0" fontId="6" fillId="0" borderId="37" xfId="68" applyFont="1" applyBorder="1" applyAlignment="1">
      <alignment horizontal="center" vertical="center" wrapText="1"/>
    </xf>
    <xf numFmtId="0" fontId="6" fillId="0" borderId="38" xfId="68" applyFont="1" applyBorder="1" applyAlignment="1">
      <alignment horizontal="center" vertical="center" wrapText="1"/>
    </xf>
    <xf numFmtId="0" fontId="6" fillId="0" borderId="39" xfId="68" applyFont="1" applyBorder="1" applyAlignment="1">
      <alignment horizontal="center" vertical="center" wrapText="1"/>
    </xf>
    <xf numFmtId="0" fontId="5" fillId="0" borderId="40" xfId="68" applyFont="1" applyBorder="1" applyAlignment="1">
      <alignment horizontal="center" vertical="center" wrapText="1"/>
    </xf>
    <xf numFmtId="0" fontId="6" fillId="0" borderId="2" xfId="68" applyFont="1" applyBorder="1" applyAlignment="1">
      <alignment horizontal="center" vertical="center" wrapText="1"/>
    </xf>
    <xf numFmtId="0" fontId="6" fillId="0" borderId="3" xfId="68" applyFont="1" applyBorder="1" applyAlignment="1">
      <alignment horizontal="center" vertical="center" wrapText="1"/>
    </xf>
    <xf numFmtId="177" fontId="6" fillId="0" borderId="33" xfId="68" applyNumberFormat="1" applyFont="1" applyBorder="1" applyAlignment="1">
      <alignment horizontal="center" vertical="center" wrapText="1"/>
    </xf>
    <xf numFmtId="0" fontId="8" fillId="3" borderId="4" xfId="68" applyFont="1" applyFill="1" applyBorder="1" applyAlignment="1">
      <alignment horizontal="center" vertical="top"/>
    </xf>
    <xf numFmtId="0" fontId="9" fillId="3" borderId="4" xfId="68" applyFont="1" applyFill="1" applyBorder="1" applyAlignment="1">
      <alignment horizontal="center" vertical="center" wrapText="1"/>
    </xf>
    <xf numFmtId="0" fontId="8" fillId="0" borderId="11" xfId="68" applyFont="1" applyBorder="1" applyAlignment="1">
      <alignment horizontal="center" vertical="center" wrapText="1"/>
    </xf>
    <xf numFmtId="0" fontId="8" fillId="0" borderId="4" xfId="68" applyFont="1" applyBorder="1" applyAlignment="1">
      <alignment horizontal="center" vertical="center" wrapText="1"/>
    </xf>
    <xf numFmtId="0" fontId="8" fillId="3" borderId="4" xfId="68" applyFont="1" applyFill="1" applyBorder="1" applyAlignment="1">
      <alignment horizontal="center" vertical="center" wrapText="1"/>
    </xf>
    <xf numFmtId="0" fontId="9" fillId="3" borderId="4" xfId="0" applyFont="1" applyFill="1" applyBorder="1" applyAlignment="1">
      <alignment vertical="center" wrapText="1"/>
    </xf>
    <xf numFmtId="0" fontId="9" fillId="0" borderId="1" xfId="68" applyFont="1" applyBorder="1" applyAlignment="1">
      <alignment horizontal="center" vertical="center" wrapText="1"/>
    </xf>
    <xf numFmtId="0" fontId="9" fillId="0" borderId="2" xfId="68" applyFont="1" applyBorder="1" applyAlignment="1">
      <alignment horizontal="center" vertical="center" wrapText="1"/>
    </xf>
    <xf numFmtId="0" fontId="9" fillId="0" borderId="3" xfId="68" applyFont="1" applyBorder="1" applyAlignment="1">
      <alignment horizontal="center" vertical="center" wrapText="1"/>
    </xf>
    <xf numFmtId="0" fontId="9" fillId="0" borderId="41" xfId="68" applyFont="1" applyBorder="1" applyAlignment="1">
      <alignment horizontal="center" vertical="center" wrapText="1"/>
    </xf>
    <xf numFmtId="0" fontId="9" fillId="0" borderId="42" xfId="68" applyFont="1" applyBorder="1" applyAlignment="1">
      <alignment horizontal="center" vertical="center" wrapText="1"/>
    </xf>
    <xf numFmtId="0" fontId="9" fillId="0" borderId="43" xfId="68" applyFont="1" applyBorder="1" applyAlignment="1">
      <alignment horizontal="center" vertical="center" wrapText="1"/>
    </xf>
    <xf numFmtId="0" fontId="9" fillId="0" borderId="4" xfId="68" applyFont="1" applyBorder="1" applyAlignment="1">
      <alignment horizontal="left" vertical="center" wrapText="1"/>
    </xf>
    <xf numFmtId="0" fontId="9" fillId="0" borderId="4" xfId="68" applyFont="1" applyBorder="1" applyAlignment="1">
      <alignment horizontal="center" vertical="center" wrapText="1"/>
    </xf>
    <xf numFmtId="0" fontId="9" fillId="0" borderId="4" xfId="68" applyFont="1" applyBorder="1" applyAlignment="1">
      <alignment vertical="center" wrapText="1"/>
    </xf>
    <xf numFmtId="177" fontId="9" fillId="0" borderId="4" xfId="2" applyFont="1" applyBorder="1" applyAlignment="1">
      <alignment horizontal="center" vertical="center" wrapText="1"/>
    </xf>
    <xf numFmtId="0" fontId="8" fillId="3" borderId="30" xfId="68" applyFont="1" applyFill="1" applyBorder="1" applyAlignment="1">
      <alignment horizontal="center" vertical="center" wrapText="1"/>
    </xf>
    <xf numFmtId="177" fontId="9" fillId="3" borderId="32" xfId="2" applyFont="1" applyFill="1" applyBorder="1" applyAlignment="1">
      <alignment horizontal="center" vertical="center" wrapText="1"/>
    </xf>
    <xf numFmtId="0" fontId="9" fillId="3" borderId="44" xfId="68" applyFont="1" applyFill="1" applyBorder="1" applyAlignment="1">
      <alignment horizontal="center" vertical="center" wrapText="1"/>
    </xf>
    <xf numFmtId="0" fontId="9" fillId="3" borderId="45" xfId="68" applyFont="1" applyFill="1" applyBorder="1" applyAlignment="1">
      <alignment horizontal="center" vertical="center" wrapText="1"/>
    </xf>
    <xf numFmtId="0" fontId="9" fillId="3" borderId="46" xfId="68" applyFont="1" applyFill="1" applyBorder="1" applyAlignment="1">
      <alignment horizontal="center" vertical="center" wrapText="1"/>
    </xf>
    <xf numFmtId="0" fontId="4" fillId="0" borderId="12" xfId="68" applyFont="1" applyBorder="1" applyAlignment="1">
      <alignment horizontal="right" vertical="center" wrapText="1"/>
    </xf>
    <xf numFmtId="0" fontId="4" fillId="0" borderId="13" xfId="68" applyFont="1" applyBorder="1" applyAlignment="1">
      <alignment horizontal="right" vertical="center" wrapText="1"/>
    </xf>
    <xf numFmtId="177" fontId="6" fillId="0" borderId="14" xfId="2" applyFont="1" applyBorder="1" applyAlignment="1">
      <alignment horizontal="right" vertical="center" wrapText="1"/>
    </xf>
    <xf numFmtId="0" fontId="10" fillId="4" borderId="47" xfId="58" applyFont="1" applyFill="1" applyBorder="1" applyAlignment="1">
      <alignment horizontal="right" vertical="top" wrapText="1"/>
    </xf>
    <xf numFmtId="0" fontId="10" fillId="4" borderId="48" xfId="58" applyFont="1" applyFill="1" applyBorder="1" applyAlignment="1">
      <alignment horizontal="right" vertical="top" wrapText="1"/>
    </xf>
    <xf numFmtId="0" fontId="10" fillId="4" borderId="49" xfId="58" applyFont="1" applyFill="1" applyBorder="1" applyAlignment="1">
      <alignment horizontal="right" vertical="top" wrapText="1"/>
    </xf>
    <xf numFmtId="177" fontId="10" fillId="4" borderId="50" xfId="2" applyFont="1" applyFill="1" applyBorder="1" applyAlignment="1">
      <alignment horizontal="right" vertical="top" wrapText="1"/>
    </xf>
    <xf numFmtId="0" fontId="11" fillId="0" borderId="0" xfId="66"/>
    <xf numFmtId="3" fontId="12" fillId="5" borderId="37" xfId="66" applyNumberFormat="1" applyFont="1" applyFill="1" applyBorder="1" applyAlignment="1">
      <alignment horizontal="center" vertical="center" wrapText="1"/>
    </xf>
    <xf numFmtId="0" fontId="13" fillId="0" borderId="38" xfId="66" applyFont="1" applyBorder="1"/>
    <xf numFmtId="0" fontId="13" fillId="0" borderId="51" xfId="66" applyFont="1" applyBorder="1"/>
    <xf numFmtId="0" fontId="14" fillId="0" borderId="0" xfId="66" applyFont="1"/>
    <xf numFmtId="3" fontId="12" fillId="5" borderId="52" xfId="66" applyNumberFormat="1" applyFont="1" applyFill="1" applyBorder="1" applyAlignment="1">
      <alignment horizontal="center" vertical="center"/>
    </xf>
    <xf numFmtId="3" fontId="12" fillId="6" borderId="53" xfId="66" applyNumberFormat="1" applyFont="1" applyFill="1" applyBorder="1" applyAlignment="1">
      <alignment horizontal="center" vertical="center"/>
    </xf>
    <xf numFmtId="3" fontId="12" fillId="5" borderId="53" xfId="66" applyNumberFormat="1" applyFont="1" applyFill="1" applyBorder="1" applyAlignment="1">
      <alignment horizontal="center" vertical="center"/>
    </xf>
    <xf numFmtId="185" fontId="12" fillId="5" borderId="53" xfId="66" applyNumberFormat="1" applyFont="1" applyFill="1" applyBorder="1" applyAlignment="1">
      <alignment horizontal="center" vertical="center"/>
    </xf>
    <xf numFmtId="3" fontId="12" fillId="5" borderId="54" xfId="66" applyNumberFormat="1" applyFont="1" applyFill="1" applyBorder="1" applyAlignment="1">
      <alignment horizontal="center" vertical="center"/>
    </xf>
    <xf numFmtId="3" fontId="15" fillId="7" borderId="55" xfId="66" applyNumberFormat="1" applyFont="1" applyFill="1" applyBorder="1" applyAlignment="1">
      <alignment horizontal="center" vertical="center"/>
    </xf>
    <xf numFmtId="3" fontId="15" fillId="7" borderId="31" xfId="66" applyNumberFormat="1" applyFont="1" applyFill="1" applyBorder="1" applyAlignment="1">
      <alignment horizontal="left" vertical="center" wrapText="1"/>
    </xf>
    <xf numFmtId="3" fontId="15" fillId="7" borderId="34" xfId="66" applyNumberFormat="1" applyFont="1" applyFill="1" applyBorder="1" applyAlignment="1">
      <alignment horizontal="left" vertical="center" wrapText="1"/>
    </xf>
    <xf numFmtId="3" fontId="15" fillId="7" borderId="56" xfId="66" applyNumberFormat="1" applyFont="1" applyFill="1" applyBorder="1" applyAlignment="1">
      <alignment horizontal="left" vertical="center" wrapText="1"/>
    </xf>
    <xf numFmtId="3" fontId="15" fillId="7" borderId="32" xfId="66" applyNumberFormat="1" applyFont="1" applyFill="1" applyBorder="1" applyAlignment="1">
      <alignment horizontal="left" vertical="center" wrapText="1"/>
    </xf>
    <xf numFmtId="186" fontId="16" fillId="7" borderId="57" xfId="66" applyNumberFormat="1" applyFont="1" applyFill="1" applyBorder="1" applyAlignment="1">
      <alignment vertical="center"/>
    </xf>
    <xf numFmtId="4" fontId="17" fillId="0" borderId="55" xfId="66" applyNumberFormat="1" applyFont="1" applyBorder="1" applyAlignment="1">
      <alignment horizontal="center" vertical="center"/>
    </xf>
    <xf numFmtId="3" fontId="18" fillId="6" borderId="20" xfId="66" applyNumberFormat="1" applyFont="1" applyFill="1" applyBorder="1" applyAlignment="1">
      <alignment vertical="center" wrapText="1"/>
    </xf>
    <xf numFmtId="3" fontId="17" fillId="0" borderId="20" xfId="66" applyNumberFormat="1" applyFont="1" applyBorder="1" applyAlignment="1">
      <alignment horizontal="center" vertical="center" wrapText="1"/>
    </xf>
    <xf numFmtId="3" fontId="19" fillId="0" borderId="20" xfId="66" applyNumberFormat="1" applyFont="1" applyBorder="1" applyAlignment="1">
      <alignment horizontal="center" vertical="center" wrapText="1"/>
    </xf>
    <xf numFmtId="4" fontId="17" fillId="0" borderId="31" xfId="66" applyNumberFormat="1" applyFont="1" applyBorder="1" applyAlignment="1">
      <alignment vertical="center" wrapText="1"/>
    </xf>
    <xf numFmtId="0" fontId="13" fillId="0" borderId="4" xfId="66" applyFont="1" applyBorder="1"/>
    <xf numFmtId="187" fontId="17" fillId="0" borderId="32" xfId="66" applyNumberFormat="1" applyFont="1" applyBorder="1" applyAlignment="1">
      <alignment vertical="center" wrapText="1"/>
    </xf>
    <xf numFmtId="187" fontId="17" fillId="0" borderId="57" xfId="66" applyNumberFormat="1" applyFont="1" applyBorder="1" applyAlignment="1">
      <alignment vertical="center" wrapText="1"/>
    </xf>
    <xf numFmtId="0" fontId="20" fillId="0" borderId="58" xfId="66" applyFont="1" applyBorder="1" applyAlignment="1">
      <alignment horizontal="center"/>
    </xf>
    <xf numFmtId="0" fontId="13" fillId="0" borderId="59" xfId="66" applyFont="1" applyBorder="1"/>
    <xf numFmtId="0" fontId="13" fillId="0" borderId="60" xfId="66" applyFont="1" applyBorder="1"/>
    <xf numFmtId="0" fontId="13" fillId="0" borderId="61" xfId="66" applyFont="1" applyBorder="1"/>
    <xf numFmtId="187" fontId="21" fillId="0" borderId="62" xfId="66" applyNumberFormat="1" applyFont="1" applyBorder="1" applyAlignment="1">
      <alignment vertical="center" wrapText="1"/>
    </xf>
    <xf numFmtId="0" fontId="22" fillId="0" borderId="0" xfId="66" applyFont="1" applyAlignment="1">
      <alignment horizontal="center" vertical="center"/>
    </xf>
    <xf numFmtId="0" fontId="11" fillId="0" borderId="0" xfId="66" applyAlignment="1">
      <alignment horizontal="justify" vertical="center"/>
    </xf>
    <xf numFmtId="0" fontId="23" fillId="0" borderId="63" xfId="60" applyFont="1" applyBorder="1" applyAlignment="1">
      <alignment horizontal="center" vertical="center"/>
    </xf>
    <xf numFmtId="0" fontId="23" fillId="0" borderId="50" xfId="60" applyFont="1" applyBorder="1" applyAlignment="1">
      <alignment horizontal="center" vertical="center"/>
    </xf>
    <xf numFmtId="0" fontId="23" fillId="0" borderId="50" xfId="60" applyFont="1" applyBorder="1" applyAlignment="1">
      <alignment horizontal="left" vertical="center"/>
    </xf>
    <xf numFmtId="0" fontId="23" fillId="0" borderId="64" xfId="60" applyFont="1" applyBorder="1" applyAlignment="1">
      <alignment horizontal="left" vertical="center"/>
    </xf>
    <xf numFmtId="0" fontId="23" fillId="0" borderId="65" xfId="60" applyFont="1" applyBorder="1" applyAlignment="1">
      <alignment horizontal="center" vertical="center"/>
    </xf>
    <xf numFmtId="0" fontId="23" fillId="0" borderId="4" xfId="60" applyFont="1" applyBorder="1" applyAlignment="1">
      <alignment horizontal="center" vertical="center"/>
    </xf>
    <xf numFmtId="0" fontId="23" fillId="0" borderId="4" xfId="60" applyFont="1" applyBorder="1" applyAlignment="1">
      <alignment horizontal="left" vertical="center"/>
    </xf>
    <xf numFmtId="0" fontId="23" fillId="0" borderId="66" xfId="60" applyFont="1" applyBorder="1" applyAlignment="1">
      <alignment horizontal="left" vertical="center"/>
    </xf>
    <xf numFmtId="0" fontId="24" fillId="0" borderId="67" xfId="60" applyFont="1" applyBorder="1" applyAlignment="1">
      <alignment horizontal="center" vertical="center"/>
    </xf>
    <xf numFmtId="0" fontId="24" fillId="0" borderId="21" xfId="60" applyFont="1" applyBorder="1" applyAlignment="1">
      <alignment horizontal="center" vertical="center"/>
    </xf>
    <xf numFmtId="0" fontId="24" fillId="0" borderId="68" xfId="60" applyFont="1" applyBorder="1" applyAlignment="1">
      <alignment horizontal="center" vertical="center"/>
    </xf>
    <xf numFmtId="0" fontId="23" fillId="0" borderId="69" xfId="60" applyFont="1" applyBorder="1" applyAlignment="1">
      <alignment horizontal="center" vertical="center" wrapText="1"/>
    </xf>
    <xf numFmtId="0" fontId="23" fillId="0" borderId="8" xfId="60" applyFont="1" applyBorder="1" applyAlignment="1">
      <alignment horizontal="center" vertical="center"/>
    </xf>
    <xf numFmtId="0" fontId="23" fillId="0" borderId="35" xfId="60" applyFont="1" applyBorder="1" applyAlignment="1">
      <alignment horizontal="center" vertical="center"/>
    </xf>
    <xf numFmtId="3" fontId="25" fillId="0" borderId="69" xfId="60" applyNumberFormat="1" applyFont="1" applyBorder="1" applyAlignment="1">
      <alignment horizontal="center" vertical="center" wrapText="1"/>
    </xf>
    <xf numFmtId="0" fontId="25" fillId="0" borderId="8" xfId="60" applyFont="1" applyBorder="1" applyAlignment="1">
      <alignment horizontal="center" vertical="center" wrapText="1"/>
    </xf>
    <xf numFmtId="0" fontId="25" fillId="0" borderId="35" xfId="60" applyFont="1" applyBorder="1" applyAlignment="1">
      <alignment horizontal="center" vertical="center" wrapText="1"/>
    </xf>
    <xf numFmtId="0" fontId="26" fillId="0" borderId="70" xfId="60" applyBorder="1"/>
    <xf numFmtId="0" fontId="26" fillId="0" borderId="0" xfId="60"/>
    <xf numFmtId="0" fontId="26" fillId="0" borderId="71" xfId="60" applyBorder="1"/>
    <xf numFmtId="0" fontId="26" fillId="0" borderId="72" xfId="60" applyBorder="1"/>
    <xf numFmtId="0" fontId="26" fillId="0" borderId="42" xfId="60" applyBorder="1"/>
    <xf numFmtId="0" fontId="26" fillId="0" borderId="73" xfId="60" applyBorder="1"/>
    <xf numFmtId="0" fontId="27" fillId="8" borderId="69" xfId="60" applyFont="1" applyFill="1" applyBorder="1" applyAlignment="1">
      <alignment horizontal="center"/>
    </xf>
    <xf numFmtId="0" fontId="27" fillId="8" borderId="8" xfId="60" applyFont="1" applyFill="1" applyBorder="1" applyAlignment="1">
      <alignment horizontal="center"/>
    </xf>
    <xf numFmtId="0" fontId="27" fillId="8" borderId="35" xfId="60" applyFont="1" applyFill="1" applyBorder="1" applyAlignment="1">
      <alignment horizontal="center"/>
    </xf>
    <xf numFmtId="0" fontId="27" fillId="0" borderId="70" xfId="60" applyFont="1" applyBorder="1" applyAlignment="1">
      <alignment horizontal="center"/>
    </xf>
    <xf numFmtId="0" fontId="27" fillId="0" borderId="0" xfId="60" applyFont="1" applyAlignment="1">
      <alignment horizontal="center"/>
    </xf>
    <xf numFmtId="4" fontId="27" fillId="0" borderId="71" xfId="60" applyNumberFormat="1" applyFont="1" applyBorder="1" applyAlignment="1">
      <alignment horizontal="center"/>
    </xf>
    <xf numFmtId="0" fontId="25" fillId="0" borderId="70" xfId="60" applyFont="1" applyBorder="1"/>
    <xf numFmtId="0" fontId="25" fillId="8" borderId="70" xfId="60" applyFont="1" applyFill="1" applyBorder="1"/>
    <xf numFmtId="0" fontId="25" fillId="8" borderId="0" xfId="60" applyFont="1" applyFill="1"/>
    <xf numFmtId="0" fontId="25" fillId="8" borderId="0" xfId="60" applyFont="1" applyFill="1" applyAlignment="1">
      <alignment horizontal="center"/>
    </xf>
    <xf numFmtId="188" fontId="25" fillId="8" borderId="71" xfId="60" applyNumberFormat="1" applyFont="1" applyFill="1" applyBorder="1" applyAlignment="1">
      <alignment horizontal="center"/>
    </xf>
    <xf numFmtId="0" fontId="25" fillId="0" borderId="71" xfId="60" applyFont="1" applyBorder="1"/>
    <xf numFmtId="0" fontId="26" fillId="0" borderId="0" xfId="60" applyAlignment="1">
      <alignment horizontal="center"/>
    </xf>
    <xf numFmtId="188" fontId="26" fillId="0" borderId="71" xfId="60" applyNumberFormat="1" applyBorder="1" applyAlignment="1">
      <alignment horizontal="center"/>
    </xf>
    <xf numFmtId="188" fontId="26" fillId="0" borderId="0" xfId="60" applyNumberFormat="1" applyAlignment="1">
      <alignment horizontal="center"/>
    </xf>
    <xf numFmtId="4" fontId="26" fillId="0" borderId="0" xfId="60" applyNumberFormat="1" applyAlignment="1">
      <alignment horizontal="center"/>
    </xf>
    <xf numFmtId="4" fontId="26" fillId="0" borderId="71" xfId="60" applyNumberFormat="1" applyBorder="1" applyAlignment="1">
      <alignment horizontal="center"/>
    </xf>
    <xf numFmtId="0" fontId="28" fillId="0" borderId="70" xfId="60" applyFont="1" applyBorder="1"/>
    <xf numFmtId="0" fontId="25" fillId="0" borderId="74" xfId="60" applyFont="1" applyBorder="1"/>
    <xf numFmtId="0" fontId="25" fillId="0" borderId="75" xfId="60" applyFont="1" applyBorder="1"/>
    <xf numFmtId="0" fontId="25" fillId="0" borderId="75" xfId="60" applyFont="1" applyBorder="1" applyAlignment="1">
      <alignment horizontal="center"/>
    </xf>
    <xf numFmtId="4" fontId="25" fillId="0" borderId="75" xfId="60" applyNumberFormat="1" applyFont="1" applyBorder="1" applyAlignment="1">
      <alignment horizontal="center"/>
    </xf>
    <xf numFmtId="189" fontId="25" fillId="0" borderId="76" xfId="60" applyNumberFormat="1" applyFont="1" applyBorder="1" applyAlignment="1">
      <alignment horizontal="center"/>
    </xf>
    <xf numFmtId="0" fontId="28" fillId="0" borderId="71" xfId="60" applyFont="1" applyBorder="1"/>
    <xf numFmtId="0" fontId="25" fillId="8" borderId="74" xfId="60" applyFont="1" applyFill="1" applyBorder="1"/>
    <xf numFmtId="0" fontId="25" fillId="8" borderId="75" xfId="60" applyFont="1" applyFill="1" applyBorder="1"/>
    <xf numFmtId="0" fontId="25" fillId="8" borderId="75" xfId="60" applyFont="1" applyFill="1" applyBorder="1" applyAlignment="1">
      <alignment horizontal="center"/>
    </xf>
    <xf numFmtId="4" fontId="25" fillId="8" borderId="75" xfId="60" applyNumberFormat="1" applyFont="1" applyFill="1" applyBorder="1"/>
    <xf numFmtId="189" fontId="25" fillId="8" borderId="76" xfId="60" applyNumberFormat="1" applyFont="1" applyFill="1" applyBorder="1" applyAlignment="1">
      <alignment horizontal="center"/>
    </xf>
    <xf numFmtId="0" fontId="26" fillId="0" borderId="77" xfId="60" applyBorder="1"/>
    <xf numFmtId="0" fontId="26" fillId="0" borderId="45" xfId="60" applyBorder="1"/>
    <xf numFmtId="0" fontId="26" fillId="0" borderId="78" xfId="60" applyBorder="1"/>
    <xf numFmtId="3" fontId="29" fillId="0" borderId="63" xfId="0" applyNumberFormat="1" applyFont="1" applyBorder="1" applyAlignment="1">
      <alignment horizontal="center" vertical="center"/>
    </xf>
    <xf numFmtId="3" fontId="29" fillId="0" borderId="50" xfId="0" applyNumberFormat="1" applyFont="1" applyBorder="1" applyAlignment="1">
      <alignment horizontal="center" vertical="center"/>
    </xf>
    <xf numFmtId="3" fontId="23" fillId="0" borderId="50" xfId="0" applyNumberFormat="1" applyFont="1" applyBorder="1" applyAlignment="1">
      <alignment horizontal="center" vertical="center"/>
    </xf>
    <xf numFmtId="3" fontId="23" fillId="0" borderId="50" xfId="0" applyNumberFormat="1" applyFont="1" applyBorder="1" applyAlignment="1">
      <alignment horizontal="left" vertical="center"/>
    </xf>
    <xf numFmtId="3" fontId="23" fillId="0" borderId="64" xfId="0" applyNumberFormat="1" applyFont="1" applyBorder="1" applyAlignment="1">
      <alignment horizontal="left" vertical="center"/>
    </xf>
    <xf numFmtId="3" fontId="29" fillId="0" borderId="65" xfId="0" applyNumberFormat="1" applyFont="1" applyBorder="1" applyAlignment="1">
      <alignment horizontal="center" vertical="center"/>
    </xf>
    <xf numFmtId="3" fontId="29" fillId="0" borderId="4" xfId="0" applyNumberFormat="1" applyFont="1" applyBorder="1" applyAlignment="1">
      <alignment horizontal="center" vertical="center"/>
    </xf>
    <xf numFmtId="3" fontId="23" fillId="0" borderId="4" xfId="0" applyNumberFormat="1" applyFont="1" applyBorder="1" applyAlignment="1">
      <alignment horizontal="center" vertical="center"/>
    </xf>
    <xf numFmtId="3" fontId="23" fillId="0" borderId="4" xfId="0" applyNumberFormat="1" applyFont="1" applyBorder="1" applyAlignment="1">
      <alignment horizontal="left" vertical="center"/>
    </xf>
    <xf numFmtId="3" fontId="23" fillId="0" borderId="66" xfId="0" applyNumberFormat="1" applyFont="1" applyBorder="1" applyAlignment="1">
      <alignment horizontal="left" vertical="center"/>
    </xf>
    <xf numFmtId="3" fontId="23" fillId="0" borderId="65" xfId="0" applyNumberFormat="1" applyFont="1" applyBorder="1" applyAlignment="1">
      <alignment horizontal="center" vertical="center"/>
    </xf>
    <xf numFmtId="3" fontId="24" fillId="0" borderId="67" xfId="0" applyNumberFormat="1" applyFont="1" applyBorder="1" applyAlignment="1">
      <alignment horizontal="center" vertical="center"/>
    </xf>
    <xf numFmtId="3" fontId="24" fillId="0" borderId="21" xfId="0" applyNumberFormat="1" applyFont="1" applyBorder="1" applyAlignment="1">
      <alignment horizontal="center" vertical="center"/>
    </xf>
    <xf numFmtId="3" fontId="24" fillId="0" borderId="68" xfId="0" applyNumberFormat="1" applyFont="1" applyBorder="1" applyAlignment="1">
      <alignment horizontal="center" vertical="center"/>
    </xf>
    <xf numFmtId="0" fontId="0" fillId="0" borderId="79" xfId="0" applyBorder="1" applyAlignment="1">
      <alignment horizontal="center"/>
    </xf>
    <xf numFmtId="0" fontId="0" fillId="0" borderId="80" xfId="0" applyBorder="1" applyAlignment="1">
      <alignment horizontal="center"/>
    </xf>
    <xf numFmtId="0" fontId="0" fillId="0" borderId="81" xfId="0" applyBorder="1" applyAlignment="1">
      <alignment horizontal="center"/>
    </xf>
    <xf numFmtId="3" fontId="30" fillId="0" borderId="79" xfId="0" applyNumberFormat="1" applyFont="1" applyBorder="1" applyAlignment="1">
      <alignment horizontal="center" vertical="center" wrapText="1"/>
    </xf>
    <xf numFmtId="0" fontId="31" fillId="0" borderId="79" xfId="0" applyFont="1" applyBorder="1" applyAlignment="1">
      <alignment horizontal="center" vertical="center" wrapText="1"/>
    </xf>
    <xf numFmtId="0" fontId="30" fillId="0" borderId="80" xfId="0" applyFont="1" applyBorder="1" applyAlignment="1">
      <alignment horizontal="center" vertical="center" wrapText="1"/>
    </xf>
    <xf numFmtId="0" fontId="30" fillId="0" borderId="81" xfId="0" applyFont="1" applyBorder="1" applyAlignment="1">
      <alignment horizontal="center" vertical="center" wrapText="1"/>
    </xf>
    <xf numFmtId="0" fontId="0" fillId="0" borderId="70" xfId="0" applyBorder="1" applyAlignment="1">
      <alignment horizontal="center"/>
    </xf>
    <xf numFmtId="0" fontId="25" fillId="0" borderId="82" xfId="0" applyFont="1" applyBorder="1" applyAlignment="1">
      <alignment horizontal="right" vertical="center"/>
    </xf>
    <xf numFmtId="190" fontId="25" fillId="0" borderId="83" xfId="0" applyNumberFormat="1" applyFont="1" applyBorder="1" applyAlignment="1">
      <alignment horizontal="center" vertical="center"/>
    </xf>
    <xf numFmtId="0" fontId="0" fillId="0" borderId="84" xfId="0" applyBorder="1" applyAlignment="1">
      <alignment horizontal="center"/>
    </xf>
    <xf numFmtId="3" fontId="30" fillId="0" borderId="77" xfId="0" applyNumberFormat="1" applyFont="1" applyBorder="1" applyAlignment="1">
      <alignment horizontal="center" vertical="center" wrapText="1"/>
    </xf>
    <xf numFmtId="0" fontId="30" fillId="0" borderId="77" xfId="0" applyFont="1" applyBorder="1" applyAlignment="1">
      <alignment horizontal="center" vertical="center" wrapText="1"/>
    </xf>
    <xf numFmtId="0" fontId="30" fillId="0" borderId="45" xfId="0" applyFont="1" applyBorder="1" applyAlignment="1">
      <alignment horizontal="center" vertical="center" wrapText="1"/>
    </xf>
    <xf numFmtId="0" fontId="30" fillId="0" borderId="78" xfId="0" applyFont="1" applyBorder="1" applyAlignment="1">
      <alignment horizontal="center" vertical="center" wrapText="1"/>
    </xf>
    <xf numFmtId="0" fontId="0" fillId="0" borderId="85" xfId="0" applyBorder="1" applyAlignment="1">
      <alignment horizontal="right" vertical="center"/>
    </xf>
    <xf numFmtId="0" fontId="0" fillId="3" borderId="86" xfId="0" applyFill="1" applyBorder="1" applyAlignment="1">
      <alignment horizontal="center" vertical="center"/>
    </xf>
    <xf numFmtId="0" fontId="0" fillId="0" borderId="0" xfId="0" applyAlignment="1">
      <alignment horizontal="center"/>
    </xf>
    <xf numFmtId="0" fontId="0" fillId="0" borderId="71" xfId="0" applyBorder="1" applyAlignment="1">
      <alignment horizontal="center"/>
    </xf>
    <xf numFmtId="0" fontId="27" fillId="8" borderId="69" xfId="0" applyFont="1" applyFill="1" applyBorder="1" applyAlignment="1">
      <alignment horizontal="center"/>
    </xf>
    <xf numFmtId="0" fontId="27" fillId="8" borderId="8" xfId="0" applyFont="1" applyFill="1" applyBorder="1" applyAlignment="1">
      <alignment horizontal="center"/>
    </xf>
    <xf numFmtId="0" fontId="27" fillId="8" borderId="35" xfId="0" applyFont="1" applyFill="1" applyBorder="1" applyAlignment="1">
      <alignment horizontal="center"/>
    </xf>
    <xf numFmtId="0" fontId="32" fillId="3" borderId="70" xfId="0" applyFont="1" applyFill="1" applyBorder="1"/>
    <xf numFmtId="0" fontId="32" fillId="3" borderId="0" xfId="0" applyFont="1" applyFill="1"/>
    <xf numFmtId="0" fontId="32" fillId="3" borderId="0" xfId="0" applyFont="1" applyFill="1" applyAlignment="1">
      <alignment horizontal="center" vertical="center"/>
    </xf>
    <xf numFmtId="0" fontId="32" fillId="3" borderId="71" xfId="0" applyFont="1" applyFill="1" applyBorder="1"/>
    <xf numFmtId="0" fontId="27" fillId="8" borderId="65" xfId="0" applyFont="1" applyFill="1" applyBorder="1" applyAlignment="1">
      <alignment horizontal="left"/>
    </xf>
    <xf numFmtId="0" fontId="27" fillId="8" borderId="4" xfId="0" applyFont="1" applyFill="1" applyBorder="1" applyAlignment="1">
      <alignment horizontal="left"/>
    </xf>
    <xf numFmtId="0" fontId="27" fillId="8" borderId="66" xfId="0" applyFont="1" applyFill="1" applyBorder="1" applyAlignment="1">
      <alignment horizontal="left"/>
    </xf>
    <xf numFmtId="0" fontId="27" fillId="0" borderId="65" xfId="0" applyFont="1" applyBorder="1" applyAlignment="1">
      <alignment horizontal="center" vertical="center" wrapText="1"/>
    </xf>
    <xf numFmtId="0" fontId="27" fillId="0" borderId="4" xfId="0" applyFont="1" applyBorder="1" applyAlignment="1">
      <alignment horizontal="left" vertical="center"/>
    </xf>
    <xf numFmtId="0" fontId="27" fillId="0" borderId="4" xfId="0" applyFont="1" applyBorder="1" applyAlignment="1">
      <alignment horizontal="center" vertical="center"/>
    </xf>
    <xf numFmtId="0" fontId="27" fillId="0" borderId="66" xfId="0" applyFont="1" applyBorder="1" applyAlignment="1">
      <alignment horizontal="center" vertical="center"/>
    </xf>
    <xf numFmtId="0" fontId="0" fillId="0" borderId="65" xfId="0" applyBorder="1" applyAlignment="1">
      <alignment horizontal="center" vertical="center"/>
    </xf>
    <xf numFmtId="0" fontId="33" fillId="0" borderId="4" xfId="0" applyFont="1" applyBorder="1" applyAlignment="1">
      <alignment horizontal="left" vertical="center" wrapText="1"/>
    </xf>
    <xf numFmtId="0" fontId="34" fillId="0" borderId="4" xfId="0" applyFont="1" applyBorder="1" applyAlignment="1">
      <alignment horizontal="left" vertical="center" wrapText="1"/>
    </xf>
    <xf numFmtId="0" fontId="0" fillId="0" borderId="4" xfId="0" applyBorder="1" applyAlignment="1">
      <alignment horizontal="center" vertical="center"/>
    </xf>
    <xf numFmtId="4" fontId="0" fillId="0" borderId="4" xfId="0" applyNumberFormat="1" applyBorder="1" applyAlignment="1">
      <alignment horizontal="center" vertical="center"/>
    </xf>
    <xf numFmtId="10" fontId="0" fillId="0" borderId="4" xfId="0" applyNumberFormat="1" applyBorder="1" applyAlignment="1">
      <alignment horizontal="center" vertical="center"/>
    </xf>
    <xf numFmtId="191" fontId="0" fillId="0" borderId="4" xfId="0" applyNumberFormat="1" applyBorder="1" applyAlignment="1">
      <alignment horizontal="center" vertical="center"/>
    </xf>
    <xf numFmtId="177" fontId="0" fillId="0" borderId="4" xfId="2" applyFont="1" applyBorder="1" applyAlignment="1">
      <alignment horizontal="center" vertical="center"/>
    </xf>
    <xf numFmtId="179" fontId="0" fillId="0" borderId="4" xfId="5" applyFont="1" applyFill="1" applyBorder="1" applyAlignment="1">
      <alignment horizontal="center" vertical="center"/>
    </xf>
    <xf numFmtId="10" fontId="0" fillId="0" borderId="66" xfId="0" applyNumberFormat="1" applyBorder="1" applyAlignment="1">
      <alignment horizontal="center" vertical="center"/>
    </xf>
    <xf numFmtId="0" fontId="30" fillId="8" borderId="87" xfId="0" applyFont="1" applyFill="1" applyBorder="1" applyAlignment="1">
      <alignment horizontal="center" vertical="center"/>
    </xf>
    <xf numFmtId="0" fontId="30" fillId="8" borderId="2" xfId="0" applyFont="1" applyFill="1" applyBorder="1" applyAlignment="1">
      <alignment horizontal="center" vertical="center"/>
    </xf>
    <xf numFmtId="4" fontId="27" fillId="8" borderId="42" xfId="0" applyNumberFormat="1" applyFont="1" applyFill="1" applyBorder="1" applyAlignment="1">
      <alignment vertical="center"/>
    </xf>
    <xf numFmtId="10" fontId="27" fillId="8" borderId="73" xfId="0" applyNumberFormat="1" applyFont="1" applyFill="1" applyBorder="1" applyAlignment="1">
      <alignment horizontal="center" vertical="center"/>
    </xf>
    <xf numFmtId="0" fontId="30" fillId="0" borderId="65" xfId="0" applyFont="1" applyBorder="1" applyAlignment="1">
      <alignment horizontal="left"/>
    </xf>
    <xf numFmtId="0" fontId="30" fillId="0" borderId="4" xfId="0" applyFont="1" applyBorder="1" applyAlignment="1">
      <alignment horizontal="left"/>
    </xf>
    <xf numFmtId="0" fontId="30" fillId="0" borderId="66" xfId="0" applyFont="1" applyBorder="1" applyAlignment="1">
      <alignment horizontal="left"/>
    </xf>
    <xf numFmtId="0" fontId="27" fillId="0" borderId="87" xfId="0" applyFont="1" applyBorder="1" applyAlignment="1">
      <alignment horizontal="center"/>
    </xf>
    <xf numFmtId="0" fontId="27" fillId="0" borderId="2" xfId="0" applyFont="1" applyBorder="1" applyAlignment="1">
      <alignment horizontal="center"/>
    </xf>
    <xf numFmtId="0" fontId="27" fillId="0" borderId="2" xfId="0" applyFont="1" applyBorder="1" applyAlignment="1">
      <alignment horizontal="center" vertical="center"/>
    </xf>
    <xf numFmtId="0" fontId="27" fillId="0" borderId="88" xfId="0" applyFont="1" applyBorder="1" applyAlignment="1">
      <alignment horizontal="center"/>
    </xf>
    <xf numFmtId="0" fontId="0" fillId="0" borderId="4" xfId="0" applyBorder="1" applyAlignment="1">
      <alignment horizontal="left" vertical="center" wrapText="1"/>
    </xf>
    <xf numFmtId="0" fontId="0" fillId="0" borderId="4" xfId="0" applyBorder="1" applyAlignment="1" applyProtection="1">
      <alignment horizontal="center" vertical="center"/>
      <protection locked="0"/>
    </xf>
    <xf numFmtId="4" fontId="0" fillId="0" borderId="4" xfId="0" applyNumberFormat="1" applyBorder="1" applyAlignment="1">
      <alignment vertical="center"/>
    </xf>
    <xf numFmtId="177" fontId="0" fillId="0" borderId="4" xfId="49" applyFont="1" applyBorder="1" applyAlignment="1">
      <alignment vertical="center"/>
    </xf>
    <xf numFmtId="0" fontId="0" fillId="0" borderId="2" xfId="0" applyBorder="1" applyAlignment="1">
      <alignment horizontal="left"/>
    </xf>
    <xf numFmtId="0" fontId="0" fillId="0" borderId="0" xfId="0" applyAlignment="1" applyProtection="1">
      <alignment horizontal="center" vertical="center"/>
      <protection locked="0"/>
    </xf>
    <xf numFmtId="4" fontId="0" fillId="0" borderId="0" xfId="0" applyNumberFormat="1" applyAlignment="1">
      <alignment horizontal="center"/>
    </xf>
    <xf numFmtId="4" fontId="0" fillId="0" borderId="0" xfId="0" applyNumberFormat="1" applyAlignment="1">
      <alignment horizontal="center" vertical="center"/>
    </xf>
    <xf numFmtId="3" fontId="0" fillId="0" borderId="0" xfId="0" applyNumberFormat="1"/>
    <xf numFmtId="10" fontId="0" fillId="0" borderId="71" xfId="0" applyNumberFormat="1" applyBorder="1" applyAlignment="1">
      <alignment horizontal="center"/>
    </xf>
    <xf numFmtId="4" fontId="27" fillId="8" borderId="4" xfId="0" applyNumberFormat="1" applyFont="1" applyFill="1" applyBorder="1"/>
    <xf numFmtId="10" fontId="27" fillId="8" borderId="4" xfId="0" applyNumberFormat="1" applyFont="1" applyFill="1" applyBorder="1" applyAlignment="1">
      <alignment horizontal="center"/>
    </xf>
    <xf numFmtId="0" fontId="0" fillId="0" borderId="70" xfId="0" applyBorder="1"/>
    <xf numFmtId="0" fontId="0" fillId="0" borderId="0" xfId="0" applyAlignment="1">
      <alignment horizontal="center" vertical="center"/>
    </xf>
    <xf numFmtId="0" fontId="0" fillId="0" borderId="71" xfId="0" applyBorder="1"/>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3" fontId="0" fillId="0" borderId="4" xfId="0" applyNumberFormat="1" applyBorder="1" applyAlignment="1">
      <alignment vertical="center"/>
    </xf>
    <xf numFmtId="4" fontId="30" fillId="8" borderId="4" xfId="0" applyNumberFormat="1" applyFont="1" applyFill="1" applyBorder="1"/>
    <xf numFmtId="10" fontId="30" fillId="8" borderId="4" xfId="0" applyNumberFormat="1" applyFont="1" applyFill="1" applyBorder="1" applyAlignment="1">
      <alignment horizontal="center"/>
    </xf>
    <xf numFmtId="0" fontId="27" fillId="0" borderId="65" xfId="0" applyFont="1" applyBorder="1" applyAlignment="1">
      <alignment horizontal="center"/>
    </xf>
    <xf numFmtId="0" fontId="27" fillId="0" borderId="1" xfId="0" applyFont="1" applyBorder="1" applyAlignment="1">
      <alignment horizontal="center" vertical="center"/>
    </xf>
    <xf numFmtId="0" fontId="27" fillId="0" borderId="1" xfId="0" applyFont="1" applyBorder="1" applyAlignment="1">
      <alignment horizontal="center"/>
    </xf>
    <xf numFmtId="0" fontId="27" fillId="0" borderId="4" xfId="0" applyFont="1" applyBorder="1" applyAlignment="1">
      <alignment horizontal="center"/>
    </xf>
    <xf numFmtId="0" fontId="27" fillId="0" borderId="66" xfId="0" applyFont="1" applyBorder="1" applyAlignment="1">
      <alignment horizontal="center"/>
    </xf>
    <xf numFmtId="4" fontId="0" fillId="0" borderId="4" xfId="0" applyNumberFormat="1" applyBorder="1" applyAlignment="1">
      <alignment horizontal="center"/>
    </xf>
    <xf numFmtId="9" fontId="0" fillId="0" borderId="4" xfId="70" applyFont="1" applyBorder="1" applyAlignment="1">
      <alignment horizontal="center" vertical="center"/>
    </xf>
    <xf numFmtId="4" fontId="0" fillId="0" borderId="4" xfId="0" applyNumberFormat="1" applyBorder="1"/>
    <xf numFmtId="10" fontId="0" fillId="0" borderId="4" xfId="70" applyNumberFormat="1" applyFont="1" applyBorder="1" applyAlignment="1">
      <alignment horizontal="center" vertical="center"/>
    </xf>
    <xf numFmtId="0" fontId="35" fillId="2" borderId="74" xfId="0" applyFont="1" applyFill="1" applyBorder="1" applyAlignment="1">
      <alignment horizontal="center" vertical="center"/>
    </xf>
    <xf numFmtId="0" fontId="35" fillId="2" borderId="75" xfId="0" applyFont="1" applyFill="1" applyBorder="1" applyAlignment="1">
      <alignment horizontal="center" vertical="center"/>
    </xf>
    <xf numFmtId="0" fontId="35" fillId="2" borderId="76" xfId="0" applyFont="1" applyFill="1" applyBorder="1" applyAlignment="1">
      <alignment horizontal="center" vertical="center"/>
    </xf>
    <xf numFmtId="0" fontId="35" fillId="0" borderId="0" xfId="0" applyFont="1" applyAlignment="1">
      <alignment vertical="center"/>
    </xf>
    <xf numFmtId="0" fontId="32" fillId="8" borderId="23" xfId="0" applyFont="1" applyFill="1" applyBorder="1" applyAlignment="1">
      <alignment horizontal="center" vertical="center"/>
    </xf>
    <xf numFmtId="0" fontId="32" fillId="8" borderId="75" xfId="0" applyFont="1" applyFill="1" applyBorder="1" applyAlignment="1">
      <alignment horizontal="center" vertical="center"/>
    </xf>
    <xf numFmtId="0" fontId="32" fillId="8" borderId="76" xfId="0" applyFont="1" applyFill="1" applyBorder="1" applyAlignment="1">
      <alignment horizontal="center" vertical="center"/>
    </xf>
    <xf numFmtId="0" fontId="0" fillId="0" borderId="70" xfId="0" applyBorder="1" applyAlignment="1">
      <alignment vertical="center"/>
    </xf>
    <xf numFmtId="0" fontId="0" fillId="0" borderId="0" xfId="0" applyAlignment="1">
      <alignment vertical="center"/>
    </xf>
    <xf numFmtId="4" fontId="0" fillId="0" borderId="80" xfId="0" applyNumberFormat="1" applyBorder="1" applyAlignment="1">
      <alignment horizontal="center" vertical="center"/>
    </xf>
    <xf numFmtId="10" fontId="0" fillId="0" borderId="0" xfId="0" applyNumberFormat="1" applyAlignment="1">
      <alignment vertical="center"/>
    </xf>
    <xf numFmtId="0" fontId="36" fillId="0" borderId="0" xfId="0" applyFont="1" applyAlignment="1">
      <alignment vertical="center"/>
    </xf>
    <xf numFmtId="4" fontId="36" fillId="0" borderId="0" xfId="0" applyNumberFormat="1" applyFont="1" applyAlignment="1">
      <alignment horizontal="right" vertical="center"/>
    </xf>
    <xf numFmtId="10" fontId="36" fillId="0" borderId="81" xfId="0" applyNumberFormat="1" applyFont="1" applyBorder="1" applyAlignment="1">
      <alignment vertical="center"/>
    </xf>
    <xf numFmtId="10" fontId="36" fillId="0" borderId="71" xfId="0" applyNumberFormat="1" applyFont="1" applyBorder="1" applyAlignment="1">
      <alignment vertical="center"/>
    </xf>
    <xf numFmtId="4" fontId="0" fillId="0" borderId="89" xfId="0" applyNumberFormat="1" applyBorder="1" applyAlignment="1">
      <alignment horizontal="center" vertical="center"/>
    </xf>
    <xf numFmtId="10" fontId="36" fillId="0" borderId="90" xfId="0" applyNumberFormat="1" applyFont="1" applyBorder="1" applyAlignment="1">
      <alignment vertical="center"/>
    </xf>
    <xf numFmtId="0" fontId="25" fillId="2" borderId="87" xfId="0" applyFont="1" applyFill="1" applyBorder="1" applyAlignment="1">
      <alignment vertical="center"/>
    </xf>
    <xf numFmtId="0" fontId="25" fillId="2" borderId="2" xfId="0" applyFont="1" applyFill="1" applyBorder="1" applyAlignment="1">
      <alignment vertical="center"/>
    </xf>
    <xf numFmtId="4" fontId="25" fillId="2" borderId="2" xfId="0" applyNumberFormat="1" applyFont="1" applyFill="1" applyBorder="1" applyAlignment="1">
      <alignment horizontal="center" vertical="center"/>
    </xf>
    <xf numFmtId="10" fontId="25" fillId="2" borderId="2" xfId="0" applyNumberFormat="1" applyFont="1" applyFill="1" applyBorder="1" applyAlignment="1">
      <alignment vertical="center"/>
    </xf>
    <xf numFmtId="0" fontId="25" fillId="0" borderId="89" xfId="0" applyFont="1" applyBorder="1" applyAlignment="1">
      <alignment vertical="center"/>
    </xf>
    <xf numFmtId="0" fontId="35" fillId="8" borderId="2" xfId="0" applyFont="1" applyFill="1" applyBorder="1" applyAlignment="1">
      <alignment vertical="center"/>
    </xf>
    <xf numFmtId="4" fontId="35" fillId="8" borderId="2" xfId="0" applyNumberFormat="1" applyFont="1" applyFill="1" applyBorder="1" applyAlignment="1">
      <alignment horizontal="right" vertical="center"/>
    </xf>
    <xf numFmtId="10" fontId="32" fillId="8" borderId="88" xfId="0" applyNumberFormat="1" applyFont="1" applyFill="1" applyBorder="1" applyAlignment="1">
      <alignment vertical="center"/>
    </xf>
    <xf numFmtId="0" fontId="35" fillId="8" borderId="0" xfId="0" applyFont="1" applyFill="1" applyAlignment="1">
      <alignment horizontal="center" vertical="center"/>
    </xf>
    <xf numFmtId="0" fontId="37" fillId="0" borderId="41" xfId="0" applyFont="1" applyBorder="1" applyAlignment="1">
      <alignment horizontal="left" vertical="top" wrapText="1"/>
    </xf>
    <xf numFmtId="0" fontId="37" fillId="0" borderId="42" xfId="0" applyFont="1" applyBorder="1" applyAlignment="1">
      <alignment horizontal="left" vertical="top" wrapText="1"/>
    </xf>
    <xf numFmtId="0" fontId="37" fillId="0" borderId="91" xfId="0" applyFont="1" applyBorder="1" applyAlignment="1">
      <alignment horizontal="left" vertical="top" wrapText="1"/>
    </xf>
    <xf numFmtId="0" fontId="38" fillId="0" borderId="92" xfId="0" applyFont="1" applyBorder="1" applyAlignment="1">
      <alignment horizontal="center" vertical="center" wrapText="1"/>
    </xf>
    <xf numFmtId="0" fontId="38" fillId="0" borderId="42" xfId="0" applyFont="1" applyBorder="1" applyAlignment="1">
      <alignment horizontal="center" vertical="center" wrapText="1"/>
    </xf>
    <xf numFmtId="0" fontId="38" fillId="0" borderId="91" xfId="0" applyFont="1" applyBorder="1" applyAlignment="1">
      <alignment horizontal="center" vertical="center" wrapText="1"/>
    </xf>
    <xf numFmtId="0" fontId="38" fillId="0" borderId="93" xfId="0" applyFont="1" applyBorder="1" applyAlignment="1">
      <alignment horizontal="left" vertical="top" wrapText="1"/>
    </xf>
    <xf numFmtId="0" fontId="38" fillId="0" borderId="94" xfId="0" applyFont="1" applyBorder="1" applyAlignment="1">
      <alignment horizontal="left" vertical="top" wrapText="1"/>
    </xf>
    <xf numFmtId="0" fontId="38" fillId="0" borderId="95" xfId="0" applyFont="1" applyBorder="1" applyAlignment="1">
      <alignment horizontal="left" vertical="top" wrapText="1"/>
    </xf>
    <xf numFmtId="0" fontId="37" fillId="0" borderId="96" xfId="0" applyFont="1" applyBorder="1" applyAlignment="1">
      <alignment horizontal="left" vertical="top" wrapText="1"/>
    </xf>
    <xf numFmtId="0" fontId="37" fillId="0" borderId="60" xfId="0" applyFont="1" applyBorder="1" applyAlignment="1">
      <alignment horizontal="left" vertical="top" wrapText="1"/>
    </xf>
    <xf numFmtId="0" fontId="37" fillId="0" borderId="97" xfId="0" applyFont="1" applyBorder="1" applyAlignment="1">
      <alignment horizontal="left" vertical="top" wrapText="1"/>
    </xf>
    <xf numFmtId="0" fontId="38" fillId="0" borderId="98" xfId="0" applyFont="1" applyBorder="1" applyAlignment="1">
      <alignment horizontal="center" vertical="center" wrapText="1"/>
    </xf>
    <xf numFmtId="0" fontId="38" fillId="0" borderId="60" xfId="0" applyFont="1" applyBorder="1" applyAlignment="1">
      <alignment horizontal="center" vertical="center" wrapText="1"/>
    </xf>
    <xf numFmtId="0" fontId="38" fillId="0" borderId="97" xfId="0" applyFont="1" applyBorder="1" applyAlignment="1">
      <alignment horizontal="center" vertical="center" wrapText="1"/>
    </xf>
    <xf numFmtId="0" fontId="38" fillId="0" borderId="31" xfId="0" applyFont="1" applyBorder="1" applyAlignment="1">
      <alignment horizontal="left" vertical="top" wrapText="1"/>
    </xf>
    <xf numFmtId="0" fontId="38" fillId="0" borderId="34" xfId="0" applyFont="1" applyBorder="1" applyAlignment="1">
      <alignment horizontal="left" vertical="top" wrapText="1"/>
    </xf>
    <xf numFmtId="0" fontId="38" fillId="0" borderId="99" xfId="0" applyFont="1" applyBorder="1" applyAlignment="1">
      <alignment horizontal="left" vertical="top" wrapText="1"/>
    </xf>
    <xf numFmtId="0" fontId="38" fillId="0" borderId="36" xfId="0" applyFont="1" applyBorder="1" applyAlignment="1">
      <alignment horizontal="center" vertical="top" wrapText="1"/>
    </xf>
    <xf numFmtId="0" fontId="38" fillId="0" borderId="34" xfId="0" applyFont="1" applyBorder="1" applyAlignment="1">
      <alignment horizontal="center" vertical="top" wrapText="1"/>
    </xf>
    <xf numFmtId="0" fontId="38" fillId="0" borderId="32" xfId="0" applyFont="1" applyBorder="1" applyAlignment="1">
      <alignment horizontal="center" vertical="top" wrapText="1"/>
    </xf>
    <xf numFmtId="0" fontId="38" fillId="0" borderId="99" xfId="0" applyFont="1" applyBorder="1" applyAlignment="1">
      <alignment horizontal="center" vertical="top" wrapText="1"/>
    </xf>
    <xf numFmtId="0" fontId="37" fillId="0" borderId="36" xfId="0" applyFont="1" applyBorder="1" applyAlignment="1">
      <alignment horizontal="left" wrapText="1"/>
    </xf>
    <xf numFmtId="0" fontId="37" fillId="0" borderId="34" xfId="0" applyFont="1" applyBorder="1" applyAlignment="1">
      <alignment horizontal="left" wrapText="1"/>
    </xf>
    <xf numFmtId="0" fontId="37" fillId="0" borderId="99" xfId="0" applyFont="1" applyBorder="1" applyAlignment="1">
      <alignment horizontal="left" wrapText="1"/>
    </xf>
    <xf numFmtId="0" fontId="38" fillId="0" borderId="36" xfId="0" applyFont="1" applyBorder="1" applyAlignment="1">
      <alignment horizontal="left" vertical="center" wrapText="1" indent="2"/>
    </xf>
    <xf numFmtId="0" fontId="38" fillId="0" borderId="32" xfId="0" applyFont="1" applyBorder="1" applyAlignment="1">
      <alignment horizontal="left" vertical="center" wrapText="1" indent="2"/>
    </xf>
    <xf numFmtId="0" fontId="38" fillId="0" borderId="31" xfId="0" applyFont="1" applyBorder="1" applyAlignment="1">
      <alignment horizontal="left" vertical="top" wrapText="1" indent="7"/>
    </xf>
    <xf numFmtId="0" fontId="38" fillId="0" borderId="34" xfId="0" applyFont="1" applyBorder="1" applyAlignment="1">
      <alignment horizontal="left" vertical="top" wrapText="1" indent="7"/>
    </xf>
    <xf numFmtId="0" fontId="38" fillId="0" borderId="99" xfId="0" applyFont="1" applyBorder="1" applyAlignment="1">
      <alignment horizontal="left" vertical="top" wrapText="1" indent="7"/>
    </xf>
    <xf numFmtId="0" fontId="37" fillId="9" borderId="25" xfId="0" applyFont="1" applyFill="1" applyBorder="1" applyAlignment="1">
      <alignment horizontal="left" wrapText="1"/>
    </xf>
    <xf numFmtId="0" fontId="21" fillId="10" borderId="31" xfId="0" applyFont="1" applyFill="1" applyBorder="1" applyAlignment="1">
      <alignment horizontal="center" vertical="top" wrapText="1"/>
    </xf>
    <xf numFmtId="0" fontId="21" fillId="10" borderId="34" xfId="0" applyFont="1" applyFill="1" applyBorder="1" applyAlignment="1">
      <alignment horizontal="center" vertical="top" wrapText="1"/>
    </xf>
    <xf numFmtId="0" fontId="21" fillId="10" borderId="32" xfId="0" applyFont="1" applyFill="1" applyBorder="1" applyAlignment="1">
      <alignment horizontal="center" vertical="top" wrapText="1"/>
    </xf>
    <xf numFmtId="0" fontId="37" fillId="9" borderId="29" xfId="0" applyFont="1" applyFill="1" applyBorder="1" applyAlignment="1">
      <alignment horizontal="left" wrapText="1"/>
    </xf>
    <xf numFmtId="0" fontId="37" fillId="0" borderId="15" xfId="0" applyFont="1" applyBorder="1" applyAlignment="1">
      <alignment horizontal="left" vertical="center" wrapText="1"/>
    </xf>
    <xf numFmtId="0" fontId="21" fillId="11" borderId="31" xfId="0" applyFont="1" applyFill="1" applyBorder="1" applyAlignment="1">
      <alignment horizontal="left" vertical="top" wrapText="1" indent="11"/>
    </xf>
    <xf numFmtId="0" fontId="21" fillId="11" borderId="32" xfId="0" applyFont="1" applyFill="1" applyBorder="1" applyAlignment="1">
      <alignment horizontal="left" vertical="top" wrapText="1" indent="11"/>
    </xf>
    <xf numFmtId="0" fontId="39" fillId="12" borderId="31" xfId="0" applyFont="1" applyFill="1" applyBorder="1" applyAlignment="1">
      <alignment horizontal="left" vertical="top" wrapText="1" indent="3"/>
    </xf>
    <xf numFmtId="0" fontId="39" fillId="12" borderId="34" xfId="0" applyFont="1" applyFill="1" applyBorder="1" applyAlignment="1">
      <alignment horizontal="left" vertical="top" wrapText="1" indent="3"/>
    </xf>
    <xf numFmtId="0" fontId="39" fillId="12" borderId="32" xfId="0" applyFont="1" applyFill="1" applyBorder="1" applyAlignment="1">
      <alignment horizontal="left" vertical="top" wrapText="1" indent="3"/>
    </xf>
    <xf numFmtId="0" fontId="21" fillId="12" borderId="31" xfId="0" applyFont="1" applyFill="1" applyBorder="1" applyAlignment="1">
      <alignment horizontal="left" vertical="top" wrapText="1" indent="1"/>
    </xf>
    <xf numFmtId="0" fontId="21" fillId="12" borderId="34" xfId="0" applyFont="1" applyFill="1" applyBorder="1" applyAlignment="1">
      <alignment horizontal="left" vertical="top" wrapText="1" indent="1"/>
    </xf>
    <xf numFmtId="0" fontId="21" fillId="12" borderId="32" xfId="0" applyFont="1" applyFill="1" applyBorder="1" applyAlignment="1">
      <alignment horizontal="left" vertical="top" wrapText="1" indent="1"/>
    </xf>
    <xf numFmtId="0" fontId="40" fillId="12" borderId="31" xfId="0" applyFont="1" applyFill="1" applyBorder="1" applyAlignment="1">
      <alignment horizontal="left" vertical="top" wrapText="1" indent="2"/>
    </xf>
    <xf numFmtId="0" fontId="39" fillId="12" borderId="34" xfId="0" applyFont="1" applyFill="1" applyBorder="1" applyAlignment="1">
      <alignment horizontal="left" vertical="top" wrapText="1" indent="2"/>
    </xf>
    <xf numFmtId="0" fontId="39" fillId="12" borderId="32" xfId="0" applyFont="1" applyFill="1" applyBorder="1" applyAlignment="1">
      <alignment horizontal="left" vertical="top" wrapText="1" indent="2"/>
    </xf>
    <xf numFmtId="0" fontId="37" fillId="0" borderId="19" xfId="0" applyFont="1" applyBorder="1" applyAlignment="1">
      <alignment horizontal="left" vertical="center" wrapText="1"/>
    </xf>
    <xf numFmtId="0" fontId="21" fillId="11" borderId="31" xfId="0" applyFont="1" applyFill="1" applyBorder="1" applyAlignment="1">
      <alignment horizontal="right" vertical="top" wrapText="1" indent="3"/>
    </xf>
    <xf numFmtId="0" fontId="21" fillId="11" borderId="32" xfId="0" applyFont="1" applyFill="1" applyBorder="1" applyAlignment="1">
      <alignment horizontal="right" vertical="top" wrapText="1" indent="3"/>
    </xf>
    <xf numFmtId="0" fontId="40" fillId="12" borderId="31" xfId="0" applyFont="1" applyFill="1" applyBorder="1" applyAlignment="1">
      <alignment vertical="top" wrapText="1"/>
    </xf>
    <xf numFmtId="0" fontId="39" fillId="12" borderId="34" xfId="0" applyFont="1" applyFill="1" applyBorder="1" applyAlignment="1">
      <alignment vertical="top" wrapText="1"/>
    </xf>
    <xf numFmtId="0" fontId="39" fillId="12" borderId="32" xfId="0" applyFont="1" applyFill="1" applyBorder="1" applyAlignment="1">
      <alignment vertical="top" wrapText="1"/>
    </xf>
    <xf numFmtId="4" fontId="41" fillId="12" borderId="31" xfId="0" applyNumberFormat="1" applyFont="1" applyFill="1" applyBorder="1" applyAlignment="1">
      <alignment horizontal="left" vertical="top" indent="5" shrinkToFit="1"/>
    </xf>
    <xf numFmtId="4" fontId="41" fillId="12" borderId="34" xfId="0" applyNumberFormat="1" applyFont="1" applyFill="1" applyBorder="1" applyAlignment="1">
      <alignment horizontal="left" vertical="top" indent="5" shrinkToFit="1"/>
    </xf>
    <xf numFmtId="4" fontId="41" fillId="12" borderId="32" xfId="0" applyNumberFormat="1" applyFont="1" applyFill="1" applyBorder="1" applyAlignment="1">
      <alignment horizontal="left" vertical="top" indent="5" shrinkToFit="1"/>
    </xf>
    <xf numFmtId="0" fontId="37" fillId="0" borderId="5" xfId="0" applyFont="1" applyBorder="1" applyAlignment="1">
      <alignment horizontal="left" wrapText="1"/>
    </xf>
    <xf numFmtId="0" fontId="37" fillId="0" borderId="6" xfId="0" applyFont="1" applyBorder="1" applyAlignment="1">
      <alignment horizontal="left" wrapText="1"/>
    </xf>
    <xf numFmtId="0" fontId="37" fillId="0" borderId="15" xfId="0" applyFont="1" applyBorder="1" applyAlignment="1">
      <alignment horizontal="left" vertical="top" wrapText="1"/>
    </xf>
    <xf numFmtId="0" fontId="21" fillId="0" borderId="27" xfId="0" applyFont="1" applyBorder="1" applyAlignment="1">
      <alignment horizontal="center" vertical="top" wrapText="1"/>
    </xf>
    <xf numFmtId="0" fontId="21" fillId="0" borderId="28" xfId="0" applyFont="1" applyBorder="1" applyAlignment="1">
      <alignment horizontal="center" vertical="top" wrapText="1"/>
    </xf>
    <xf numFmtId="0" fontId="21" fillId="13" borderId="31" xfId="0" applyFont="1" applyFill="1" applyBorder="1" applyAlignment="1">
      <alignment horizontal="center" vertical="top" wrapText="1"/>
    </xf>
    <xf numFmtId="0" fontId="21" fillId="13" borderId="34" xfId="0" applyFont="1" applyFill="1" applyBorder="1" applyAlignment="1">
      <alignment horizontal="center" vertical="top" wrapText="1"/>
    </xf>
    <xf numFmtId="0" fontId="21" fillId="13" borderId="32" xfId="0" applyFont="1" applyFill="1" applyBorder="1" applyAlignment="1">
      <alignment horizontal="center" vertical="top" wrapText="1"/>
    </xf>
    <xf numFmtId="0" fontId="21" fillId="13" borderId="26" xfId="0" applyFont="1" applyFill="1" applyBorder="1" applyAlignment="1">
      <alignment horizontal="left" vertical="top" wrapText="1" indent="1"/>
    </xf>
    <xf numFmtId="0" fontId="21" fillId="13" borderId="26" xfId="0" applyFont="1" applyFill="1" applyBorder="1" applyAlignment="1">
      <alignment horizontal="left" vertical="top" wrapText="1"/>
    </xf>
    <xf numFmtId="0" fontId="21" fillId="13" borderId="26" xfId="0" applyFont="1" applyFill="1" applyBorder="1" applyAlignment="1">
      <alignment horizontal="center" vertical="top" wrapText="1"/>
    </xf>
    <xf numFmtId="0" fontId="21" fillId="0" borderId="56" xfId="0" applyFont="1" applyBorder="1" applyAlignment="1">
      <alignment horizontal="center" vertical="top" wrapText="1"/>
    </xf>
    <xf numFmtId="0" fontId="37" fillId="0" borderId="19" xfId="0" applyFont="1" applyBorder="1" applyAlignment="1">
      <alignment horizontal="left" vertical="top" wrapText="1"/>
    </xf>
    <xf numFmtId="0" fontId="21" fillId="0" borderId="98" xfId="0" applyFont="1" applyBorder="1" applyAlignment="1">
      <alignment horizontal="center" vertical="top" wrapText="1"/>
    </xf>
    <xf numFmtId="0" fontId="21" fillId="0" borderId="97" xfId="0" applyFont="1" applyBorder="1" applyAlignment="1">
      <alignment horizontal="center" vertical="top" wrapText="1"/>
    </xf>
    <xf numFmtId="0" fontId="42" fillId="13" borderId="20" xfId="0" applyFont="1" applyFill="1" applyBorder="1" applyAlignment="1">
      <alignment horizontal="left" vertical="top" wrapText="1" indent="2"/>
    </xf>
    <xf numFmtId="0" fontId="21" fillId="13" borderId="20" xfId="0" applyFont="1" applyFill="1" applyBorder="1" applyAlignment="1">
      <alignment horizontal="left" vertical="top" wrapText="1" indent="1"/>
    </xf>
    <xf numFmtId="0" fontId="21" fillId="13" borderId="20" xfId="0" applyFont="1" applyFill="1" applyBorder="1" applyAlignment="1">
      <alignment horizontal="center" vertical="top" wrapText="1"/>
    </xf>
    <xf numFmtId="0" fontId="21" fillId="13" borderId="100" xfId="0" applyFont="1" applyFill="1" applyBorder="1" applyAlignment="1">
      <alignment horizontal="left" vertical="top" wrapText="1" indent="1"/>
    </xf>
    <xf numFmtId="0" fontId="21" fillId="13" borderId="100" xfId="0" applyFont="1" applyFill="1" applyBorder="1" applyAlignment="1">
      <alignment horizontal="left" vertical="top" wrapText="1"/>
    </xf>
    <xf numFmtId="0" fontId="21" fillId="13" borderId="100" xfId="0" applyFont="1" applyFill="1" applyBorder="1" applyAlignment="1">
      <alignment horizontal="center" vertical="top" wrapText="1"/>
    </xf>
    <xf numFmtId="0" fontId="21" fillId="0" borderId="60" xfId="0" applyFont="1" applyBorder="1" applyAlignment="1">
      <alignment horizontal="center" vertical="top" wrapText="1"/>
    </xf>
    <xf numFmtId="0" fontId="40" fillId="0" borderId="27" xfId="0" applyFont="1" applyBorder="1" applyAlignment="1">
      <alignment horizontal="left" vertical="center" wrapText="1"/>
    </xf>
    <xf numFmtId="0" fontId="39" fillId="0" borderId="28" xfId="0" applyFont="1" applyBorder="1" applyAlignment="1">
      <alignment horizontal="left" vertical="center" wrapText="1"/>
    </xf>
    <xf numFmtId="4" fontId="41" fillId="0" borderId="26" xfId="0" applyNumberFormat="1" applyFont="1" applyBorder="1" applyAlignment="1">
      <alignment horizontal="left" vertical="center" indent="3" shrinkToFit="1"/>
    </xf>
    <xf numFmtId="0" fontId="37" fillId="0" borderId="26" xfId="0" applyFont="1" applyBorder="1" applyAlignment="1">
      <alignment horizontal="left" vertical="center" wrapText="1"/>
    </xf>
    <xf numFmtId="4" fontId="41" fillId="0" borderId="26" xfId="0" applyNumberFormat="1" applyFont="1" applyBorder="1" applyAlignment="1">
      <alignment horizontal="left" vertical="center" indent="2" shrinkToFit="1"/>
    </xf>
    <xf numFmtId="0" fontId="37" fillId="0" borderId="26" xfId="0" applyFont="1" applyBorder="1" applyAlignment="1">
      <alignment horizontal="center" vertical="center" wrapText="1"/>
    </xf>
    <xf numFmtId="0" fontId="37" fillId="0" borderId="20" xfId="0" applyFont="1" applyBorder="1" applyAlignment="1">
      <alignment horizontal="left" wrapText="1"/>
    </xf>
    <xf numFmtId="0" fontId="39" fillId="0" borderId="98" xfId="0" applyFont="1" applyBorder="1" applyAlignment="1">
      <alignment horizontal="left" vertical="center" wrapText="1"/>
    </xf>
    <xf numFmtId="0" fontId="39" fillId="0" borderId="97" xfId="0" applyFont="1" applyBorder="1" applyAlignment="1">
      <alignment horizontal="left" vertical="center" wrapText="1"/>
    </xf>
    <xf numFmtId="4" fontId="41" fillId="0" borderId="100" xfId="0" applyNumberFormat="1" applyFont="1" applyBorder="1" applyAlignment="1">
      <alignment horizontal="left" vertical="center" indent="3" shrinkToFit="1"/>
    </xf>
    <xf numFmtId="0" fontId="37" fillId="0" borderId="100" xfId="0" applyFont="1" applyBorder="1" applyAlignment="1">
      <alignment horizontal="left" vertical="center" wrapText="1"/>
    </xf>
    <xf numFmtId="4" fontId="41" fillId="0" borderId="100" xfId="0" applyNumberFormat="1" applyFont="1" applyBorder="1" applyAlignment="1">
      <alignment horizontal="left" vertical="center" indent="2" shrinkToFit="1"/>
    </xf>
    <xf numFmtId="0" fontId="37" fillId="0" borderId="100" xfId="0" applyFont="1" applyBorder="1" applyAlignment="1">
      <alignment horizontal="center" vertical="center" wrapText="1"/>
    </xf>
    <xf numFmtId="0" fontId="37" fillId="0" borderId="27" xfId="0" applyFont="1" applyBorder="1" applyAlignment="1">
      <alignment horizontal="left" vertical="center" wrapText="1"/>
    </xf>
    <xf numFmtId="0" fontId="37" fillId="0" borderId="28" xfId="0" applyFont="1" applyBorder="1" applyAlignment="1">
      <alignment horizontal="left" vertical="center" wrapText="1"/>
    </xf>
    <xf numFmtId="0" fontId="39" fillId="0" borderId="26" xfId="0" applyFont="1" applyBorder="1" applyAlignment="1">
      <alignment horizontal="right" vertical="center" wrapText="1"/>
    </xf>
    <xf numFmtId="0" fontId="37" fillId="0" borderId="98" xfId="0" applyFont="1" applyBorder="1" applyAlignment="1">
      <alignment horizontal="left" vertical="center" wrapText="1"/>
    </xf>
    <xf numFmtId="0" fontId="37" fillId="0" borderId="97" xfId="0" applyFont="1" applyBorder="1" applyAlignment="1">
      <alignment horizontal="left" vertical="center" wrapText="1"/>
    </xf>
    <xf numFmtId="0" fontId="39" fillId="0" borderId="100" xfId="0" applyFont="1" applyBorder="1" applyAlignment="1">
      <alignment horizontal="right" vertical="center" wrapText="1"/>
    </xf>
    <xf numFmtId="0" fontId="21" fillId="14" borderId="31" xfId="0" applyFont="1" applyFill="1" applyBorder="1" applyAlignment="1">
      <alignment horizontal="left" vertical="top" wrapText="1" indent="26"/>
    </xf>
    <xf numFmtId="0" fontId="21" fillId="14" borderId="34" xfId="0" applyFont="1" applyFill="1" applyBorder="1" applyAlignment="1">
      <alignment horizontal="left" vertical="top" wrapText="1" indent="26"/>
    </xf>
    <xf numFmtId="0" fontId="21" fillId="12" borderId="34" xfId="0" applyFont="1" applyFill="1" applyBorder="1" applyAlignment="1">
      <alignment horizontal="right" vertical="top" wrapText="1" indent="1"/>
    </xf>
    <xf numFmtId="0" fontId="21" fillId="12" borderId="32" xfId="0" applyFont="1" applyFill="1" applyBorder="1" applyAlignment="1">
      <alignment horizontal="right" vertical="top" wrapText="1" indent="1"/>
    </xf>
    <xf numFmtId="4" fontId="37" fillId="9" borderId="26" xfId="0" applyNumberFormat="1" applyFont="1" applyFill="1" applyBorder="1" applyAlignment="1">
      <alignment horizontal="left" wrapText="1"/>
    </xf>
    <xf numFmtId="0" fontId="37" fillId="0" borderId="56" xfId="0" applyFont="1" applyBorder="1" applyAlignment="1">
      <alignment horizontal="left" vertical="center" wrapText="1"/>
    </xf>
    <xf numFmtId="0" fontId="37" fillId="0" borderId="60" xfId="0" applyFont="1" applyBorder="1" applyAlignment="1">
      <alignment horizontal="left" vertical="center" wrapText="1"/>
    </xf>
    <xf numFmtId="0" fontId="42" fillId="0" borderId="27" xfId="0" applyFont="1" applyBorder="1" applyAlignment="1">
      <alignment horizontal="left" vertical="top" wrapText="1"/>
    </xf>
    <xf numFmtId="0" fontId="37" fillId="0" borderId="56" xfId="0" applyFont="1" applyBorder="1" applyAlignment="1">
      <alignment horizontal="left" vertical="top" wrapText="1"/>
    </xf>
    <xf numFmtId="0" fontId="37" fillId="0" borderId="28" xfId="0" applyFont="1" applyBorder="1" applyAlignment="1">
      <alignment horizontal="left" vertical="top" wrapText="1"/>
    </xf>
    <xf numFmtId="0" fontId="37" fillId="0" borderId="98" xfId="0" applyFont="1" applyBorder="1" applyAlignment="1">
      <alignment horizontal="left" wrapText="1"/>
    </xf>
    <xf numFmtId="0" fontId="37" fillId="0" borderId="60" xfId="0" applyFont="1" applyBorder="1" applyAlignment="1">
      <alignment horizontal="left" wrapText="1"/>
    </xf>
    <xf numFmtId="0" fontId="37" fillId="0" borderId="97" xfId="0" applyFont="1" applyBorder="1" applyAlignment="1">
      <alignment horizontal="left" wrapText="1"/>
    </xf>
    <xf numFmtId="0" fontId="37" fillId="0" borderId="31" xfId="0" applyFont="1" applyBorder="1" applyAlignment="1">
      <alignment horizontal="left" wrapText="1"/>
    </xf>
    <xf numFmtId="0" fontId="37" fillId="0" borderId="32" xfId="0" applyFont="1" applyBorder="1" applyAlignment="1">
      <alignment horizontal="left" wrapText="1"/>
    </xf>
    <xf numFmtId="0" fontId="0" fillId="0" borderId="5" xfId="0" applyBorder="1"/>
    <xf numFmtId="0" fontId="0" fillId="0" borderId="6" xfId="0" applyBorder="1"/>
    <xf numFmtId="0" fontId="43" fillId="0" borderId="101" xfId="0" applyFont="1" applyBorder="1" applyAlignment="1">
      <alignment horizontal="left" wrapText="1" indent="6"/>
    </xf>
    <xf numFmtId="0" fontId="44" fillId="0" borderId="89" xfId="0" applyFont="1" applyBorder="1" applyAlignment="1">
      <alignment horizontal="left" wrapText="1" indent="6"/>
    </xf>
    <xf numFmtId="0" fontId="44" fillId="0" borderId="102" xfId="0" applyFont="1" applyBorder="1" applyAlignment="1">
      <alignment horizontal="left" wrapText="1" indent="6"/>
    </xf>
    <xf numFmtId="0" fontId="40" fillId="12" borderId="34" xfId="0" applyFont="1" applyFill="1" applyBorder="1" applyAlignment="1">
      <alignment vertical="top" wrapText="1"/>
    </xf>
    <xf numFmtId="0" fontId="40" fillId="12" borderId="32" xfId="0" applyFont="1" applyFill="1" applyBorder="1" applyAlignment="1">
      <alignment vertical="top" wrapText="1"/>
    </xf>
    <xf numFmtId="0" fontId="37" fillId="0" borderId="26" xfId="0" applyFont="1" applyBorder="1" applyAlignment="1">
      <alignment horizontal="right" vertical="center" wrapText="1"/>
    </xf>
    <xf numFmtId="4" fontId="41" fillId="0" borderId="26" xfId="0" applyNumberFormat="1" applyFont="1" applyBorder="1" applyAlignment="1">
      <alignment horizontal="center" vertical="center" shrinkToFit="1"/>
    </xf>
    <xf numFmtId="0" fontId="37" fillId="0" borderId="100" xfId="0" applyFont="1" applyBorder="1" applyAlignment="1">
      <alignment horizontal="right" vertical="center" wrapText="1"/>
    </xf>
    <xf numFmtId="4" fontId="41" fillId="0" borderId="100" xfId="0" applyNumberFormat="1" applyFont="1" applyBorder="1" applyAlignment="1">
      <alignment horizontal="center" vertical="center" shrinkToFit="1"/>
    </xf>
    <xf numFmtId="0" fontId="42" fillId="0" borderId="56" xfId="0" applyFont="1" applyBorder="1" applyAlignment="1">
      <alignment horizontal="left" vertical="top" wrapText="1"/>
    </xf>
    <xf numFmtId="0" fontId="42" fillId="0" borderId="28" xfId="0" applyFont="1" applyBorder="1" applyAlignment="1">
      <alignment horizontal="left" vertical="top" wrapText="1"/>
    </xf>
    <xf numFmtId="0" fontId="43" fillId="0" borderId="89" xfId="0" applyFont="1" applyBorder="1" applyAlignment="1">
      <alignment horizontal="left" wrapText="1" indent="6"/>
    </xf>
    <xf numFmtId="0" fontId="43" fillId="0" borderId="102" xfId="0" applyFont="1" applyBorder="1" applyAlignment="1">
      <alignment horizontal="left" wrapText="1" indent="6"/>
    </xf>
    <xf numFmtId="4" fontId="37" fillId="0" borderId="26" xfId="0" applyNumberFormat="1" applyFont="1" applyBorder="1" applyAlignment="1">
      <alignment horizontal="center" vertical="center" wrapText="1"/>
    </xf>
    <xf numFmtId="4" fontId="37" fillId="0" borderId="26" xfId="0" applyNumberFormat="1" applyFont="1" applyBorder="1" applyAlignment="1">
      <alignment horizontal="right" vertical="center" wrapText="1"/>
    </xf>
    <xf numFmtId="2" fontId="37" fillId="0" borderId="26" xfId="0" applyNumberFormat="1" applyFont="1" applyBorder="1" applyAlignment="1">
      <alignment horizontal="center" vertical="center" wrapText="1"/>
    </xf>
    <xf numFmtId="2" fontId="37" fillId="0" borderId="100" xfId="0" applyNumberFormat="1" applyFont="1" applyBorder="1" applyAlignment="1">
      <alignment horizontal="center" vertical="center" wrapText="1"/>
    </xf>
    <xf numFmtId="0" fontId="43" fillId="0" borderId="5" xfId="0" applyFont="1" applyBorder="1" applyAlignment="1">
      <alignment horizontal="left" wrapText="1" indent="6"/>
    </xf>
    <xf numFmtId="0" fontId="43" fillId="0" borderId="0" xfId="0" applyFont="1" applyAlignment="1">
      <alignment horizontal="left" wrapText="1" indent="6"/>
    </xf>
    <xf numFmtId="0" fontId="43" fillId="0" borderId="6" xfId="0" applyFont="1" applyBorder="1" applyAlignment="1">
      <alignment horizontal="left" wrapText="1" indent="6"/>
    </xf>
    <xf numFmtId="4" fontId="41" fillId="12" borderId="31" xfId="0" applyNumberFormat="1" applyFont="1" applyFill="1" applyBorder="1" applyAlignment="1">
      <alignment horizontal="center" vertical="top" shrinkToFit="1"/>
    </xf>
    <xf numFmtId="4" fontId="41" fillId="12" borderId="34" xfId="0" applyNumberFormat="1" applyFont="1" applyFill="1" applyBorder="1" applyAlignment="1">
      <alignment horizontal="center" vertical="top" shrinkToFit="1"/>
    </xf>
    <xf numFmtId="4" fontId="41" fillId="12" borderId="32" xfId="0" applyNumberFormat="1" applyFont="1" applyFill="1" applyBorder="1" applyAlignment="1">
      <alignment horizontal="center" vertical="top" shrinkToFit="1"/>
    </xf>
    <xf numFmtId="0" fontId="42" fillId="13" borderId="20" xfId="0" applyFont="1" applyFill="1" applyBorder="1" applyAlignment="1">
      <alignment horizontal="left" vertical="top" wrapText="1" indent="1"/>
    </xf>
    <xf numFmtId="0" fontId="42" fillId="13" borderId="20" xfId="0" applyFont="1" applyFill="1" applyBorder="1" applyAlignment="1">
      <alignment horizontal="center" vertical="top" wrapText="1"/>
    </xf>
    <xf numFmtId="0" fontId="37" fillId="0" borderId="98" xfId="0" applyFont="1" applyBorder="1" applyAlignment="1">
      <alignment horizontal="center" wrapText="1"/>
    </xf>
    <xf numFmtId="0" fontId="37" fillId="0" borderId="60" xfId="0" applyFont="1" applyBorder="1" applyAlignment="1">
      <alignment horizontal="center" wrapText="1"/>
    </xf>
    <xf numFmtId="0" fontId="37" fillId="0" borderId="97" xfId="0" applyFont="1" applyBorder="1" applyAlignment="1">
      <alignment horizontal="center" wrapText="1"/>
    </xf>
    <xf numFmtId="0" fontId="42" fillId="13" borderId="26" xfId="0" applyFont="1" applyFill="1" applyBorder="1" applyAlignment="1">
      <alignment horizontal="center" vertical="top" wrapText="1"/>
    </xf>
    <xf numFmtId="0" fontId="42" fillId="13" borderId="26" xfId="0" applyFont="1" applyFill="1" applyBorder="1" applyAlignment="1">
      <alignment horizontal="left" vertical="top" wrapText="1" indent="1"/>
    </xf>
    <xf numFmtId="192" fontId="37" fillId="0" borderId="26" xfId="0" applyNumberFormat="1" applyFont="1" applyBorder="1" applyAlignment="1">
      <alignment horizontal="center" vertical="center" wrapText="1"/>
    </xf>
    <xf numFmtId="193" fontId="37" fillId="0" borderId="26" xfId="0" applyNumberFormat="1" applyFont="1" applyBorder="1" applyAlignment="1">
      <alignment horizontal="center" vertical="center" wrapText="1"/>
    </xf>
    <xf numFmtId="192" fontId="37" fillId="0" borderId="100" xfId="0" applyNumberFormat="1" applyFont="1" applyBorder="1" applyAlignment="1">
      <alignment horizontal="center" vertical="center" wrapText="1"/>
    </xf>
    <xf numFmtId="193" fontId="37" fillId="0" borderId="100" xfId="0" applyNumberFormat="1" applyFont="1" applyBorder="1" applyAlignment="1">
      <alignment horizontal="center" vertical="center" wrapText="1"/>
    </xf>
    <xf numFmtId="0" fontId="42" fillId="13" borderId="100" xfId="0" applyFont="1" applyFill="1" applyBorder="1" applyAlignment="1">
      <alignment horizontal="center" vertical="top" wrapText="1"/>
    </xf>
    <xf numFmtId="194" fontId="37" fillId="0" borderId="26" xfId="0" applyNumberFormat="1" applyFont="1" applyBorder="1" applyAlignment="1">
      <alignment horizontal="center" vertical="center" wrapText="1"/>
    </xf>
    <xf numFmtId="194" fontId="37" fillId="0" borderId="100" xfId="0" applyNumberFormat="1" applyFont="1" applyBorder="1" applyAlignment="1">
      <alignment horizontal="center" vertical="center" wrapText="1"/>
    </xf>
    <xf numFmtId="0" fontId="40" fillId="12" borderId="34" xfId="0" applyFont="1" applyFill="1" applyBorder="1" applyAlignment="1">
      <alignment horizontal="left" vertical="top" wrapText="1" indent="2"/>
    </xf>
    <xf numFmtId="0" fontId="40" fillId="12" borderId="32" xfId="0" applyFont="1" applyFill="1" applyBorder="1" applyAlignment="1">
      <alignment horizontal="left" vertical="top" wrapText="1" indent="2"/>
    </xf>
    <xf numFmtId="0" fontId="42" fillId="13" borderId="100" xfId="0" applyFont="1" applyFill="1" applyBorder="1" applyAlignment="1">
      <alignment horizontal="left" vertical="top" wrapText="1" indent="1"/>
    </xf>
    <xf numFmtId="4" fontId="37" fillId="0" borderId="100" xfId="0" applyNumberFormat="1" applyFont="1" applyBorder="1" applyAlignment="1">
      <alignment horizontal="center" vertical="center" wrapText="1"/>
    </xf>
    <xf numFmtId="4" fontId="37" fillId="0" borderId="100" xfId="0" applyNumberFormat="1" applyFont="1" applyBorder="1" applyAlignment="1">
      <alignment horizontal="right" vertical="center" wrapText="1"/>
    </xf>
    <xf numFmtId="0" fontId="45" fillId="3" borderId="0" xfId="59" applyFont="1" applyFill="1" applyAlignment="1">
      <alignment vertical="center"/>
    </xf>
    <xf numFmtId="0" fontId="16" fillId="3" borderId="89" xfId="59" applyFont="1" applyFill="1" applyBorder="1" applyAlignment="1">
      <alignment horizontal="center" vertical="center"/>
    </xf>
    <xf numFmtId="0" fontId="45" fillId="3" borderId="41" xfId="59" applyFont="1" applyFill="1" applyBorder="1" applyAlignment="1">
      <alignment vertical="center"/>
    </xf>
    <xf numFmtId="0" fontId="45" fillId="3" borderId="42" xfId="59" applyFont="1" applyFill="1" applyBorder="1" applyAlignment="1">
      <alignment vertical="center"/>
    </xf>
    <xf numFmtId="0" fontId="18" fillId="3" borderId="42" xfId="59" applyFont="1" applyFill="1" applyBorder="1" applyAlignment="1">
      <alignment vertical="center"/>
    </xf>
    <xf numFmtId="176" fontId="18" fillId="3" borderId="42" xfId="52" applyFont="1" applyFill="1" applyBorder="1" applyAlignment="1">
      <alignment vertical="center"/>
    </xf>
    <xf numFmtId="0" fontId="45" fillId="3" borderId="43" xfId="59" applyFont="1" applyFill="1" applyBorder="1" applyAlignment="1">
      <alignment vertical="center"/>
    </xf>
    <xf numFmtId="0" fontId="45" fillId="3" borderId="5" xfId="59" applyFont="1" applyFill="1" applyBorder="1" applyAlignment="1">
      <alignment vertical="center"/>
    </xf>
    <xf numFmtId="0" fontId="16" fillId="3" borderId="41" xfId="59" applyFont="1" applyFill="1" applyBorder="1" applyAlignment="1">
      <alignment horizontal="center" vertical="center"/>
    </xf>
    <xf numFmtId="0" fontId="16" fillId="3" borderId="43" xfId="59" applyFont="1" applyFill="1" applyBorder="1" applyAlignment="1">
      <alignment horizontal="center" vertical="center"/>
    </xf>
    <xf numFmtId="0" fontId="15" fillId="3" borderId="41" xfId="59" applyFont="1" applyFill="1" applyBorder="1" applyAlignment="1">
      <alignment horizontal="center" vertical="center"/>
    </xf>
    <xf numFmtId="0" fontId="15" fillId="3" borderId="42" xfId="59" applyFont="1" applyFill="1" applyBorder="1" applyAlignment="1">
      <alignment horizontal="center" vertical="center"/>
    </xf>
    <xf numFmtId="0" fontId="15" fillId="3" borderId="43" xfId="59" applyFont="1" applyFill="1" applyBorder="1" applyAlignment="1">
      <alignment horizontal="center" vertical="center"/>
    </xf>
    <xf numFmtId="0" fontId="31" fillId="3" borderId="1" xfId="59" applyFont="1" applyFill="1" applyBorder="1" applyAlignment="1">
      <alignment horizontal="left" vertical="center"/>
    </xf>
    <xf numFmtId="0" fontId="31" fillId="3" borderId="3" xfId="59" applyFont="1" applyFill="1" applyBorder="1" applyAlignment="1">
      <alignment horizontal="left" vertical="center"/>
    </xf>
    <xf numFmtId="0" fontId="45" fillId="3" borderId="6" xfId="59" applyFont="1" applyFill="1" applyBorder="1" applyAlignment="1">
      <alignment vertical="center"/>
    </xf>
    <xf numFmtId="0" fontId="16" fillId="3" borderId="101" xfId="59" applyFont="1" applyFill="1" applyBorder="1" applyAlignment="1">
      <alignment horizontal="center" vertical="center"/>
    </xf>
    <xf numFmtId="0" fontId="16" fillId="3" borderId="102" xfId="59" applyFont="1" applyFill="1" applyBorder="1" applyAlignment="1">
      <alignment horizontal="center" vertical="center"/>
    </xf>
    <xf numFmtId="0" fontId="15" fillId="3" borderId="101" xfId="59" applyFont="1" applyFill="1" applyBorder="1" applyAlignment="1">
      <alignment horizontal="center" vertical="center"/>
    </xf>
    <xf numFmtId="0" fontId="15" fillId="3" borderId="89" xfId="59" applyFont="1" applyFill="1" applyBorder="1" applyAlignment="1">
      <alignment horizontal="center" vertical="center"/>
    </xf>
    <xf numFmtId="0" fontId="15" fillId="3" borderId="102" xfId="59" applyFont="1" applyFill="1" applyBorder="1" applyAlignment="1">
      <alignment horizontal="center" vertical="center"/>
    </xf>
    <xf numFmtId="0" fontId="31" fillId="3" borderId="1" xfId="59" applyFont="1" applyFill="1" applyBorder="1" applyAlignment="1">
      <alignment horizontal="left" vertical="center" wrapText="1"/>
    </xf>
    <xf numFmtId="0" fontId="31" fillId="3" borderId="3" xfId="59" applyFont="1" applyFill="1" applyBorder="1" applyAlignment="1">
      <alignment horizontal="left" vertical="center" wrapText="1"/>
    </xf>
    <xf numFmtId="0" fontId="12" fillId="3" borderId="1" xfId="59" applyFont="1" applyFill="1" applyBorder="1" applyAlignment="1">
      <alignment horizontal="center" vertical="center" wrapText="1"/>
    </xf>
    <xf numFmtId="0" fontId="12" fillId="3" borderId="2" xfId="59" applyFont="1" applyFill="1" applyBorder="1" applyAlignment="1">
      <alignment horizontal="center" vertical="center" wrapText="1"/>
    </xf>
    <xf numFmtId="0" fontId="12" fillId="3" borderId="3" xfId="59" applyFont="1" applyFill="1" applyBorder="1" applyAlignment="1">
      <alignment horizontal="center" vertical="center" wrapText="1"/>
    </xf>
    <xf numFmtId="4" fontId="16" fillId="3" borderId="89" xfId="59" applyNumberFormat="1" applyFont="1" applyFill="1" applyBorder="1" applyAlignment="1">
      <alignment horizontal="center" vertical="center"/>
    </xf>
    <xf numFmtId="4" fontId="31" fillId="3" borderId="89" xfId="59" applyNumberFormat="1" applyFont="1" applyFill="1" applyBorder="1" applyAlignment="1">
      <alignment horizontal="center" vertical="center"/>
    </xf>
    <xf numFmtId="0" fontId="16" fillId="3" borderId="0" xfId="59" applyFont="1" applyFill="1" applyAlignment="1">
      <alignment horizontal="center" vertical="center"/>
    </xf>
    <xf numFmtId="0" fontId="16" fillId="3" borderId="5" xfId="59" applyFont="1" applyFill="1" applyBorder="1" applyAlignment="1">
      <alignment horizontal="center" vertical="center"/>
    </xf>
    <xf numFmtId="0" fontId="12" fillId="15" borderId="103" xfId="59" applyFont="1" applyFill="1" applyBorder="1" applyAlignment="1">
      <alignment horizontal="center" vertical="center"/>
    </xf>
    <xf numFmtId="195" fontId="12" fillId="15" borderId="41" xfId="59" applyNumberFormat="1" applyFont="1" applyFill="1" applyBorder="1" applyAlignment="1">
      <alignment horizontal="center" vertical="center"/>
    </xf>
    <xf numFmtId="195" fontId="12" fillId="15" borderId="42" xfId="59" applyNumberFormat="1" applyFont="1" applyFill="1" applyBorder="1" applyAlignment="1">
      <alignment horizontal="center" vertical="center"/>
    </xf>
    <xf numFmtId="195" fontId="12" fillId="15" borderId="43" xfId="59" applyNumberFormat="1" applyFont="1" applyFill="1" applyBorder="1" applyAlignment="1">
      <alignment horizontal="center" vertical="center"/>
    </xf>
    <xf numFmtId="0" fontId="16" fillId="3" borderId="6" xfId="59" applyFont="1" applyFill="1" applyBorder="1" applyAlignment="1">
      <alignment horizontal="center" vertical="center"/>
    </xf>
    <xf numFmtId="0" fontId="17" fillId="15" borderId="104" xfId="59" applyFont="1" applyFill="1" applyBorder="1" applyAlignment="1">
      <alignment horizontal="center" vertical="center"/>
    </xf>
    <xf numFmtId="195" fontId="17" fillId="15" borderId="101" xfId="59" applyNumberFormat="1" applyFont="1" applyFill="1" applyBorder="1" applyAlignment="1">
      <alignment horizontal="center" vertical="center"/>
    </xf>
    <xf numFmtId="195" fontId="17" fillId="15" borderId="89" xfId="59" applyNumberFormat="1" applyFont="1" applyFill="1" applyBorder="1" applyAlignment="1">
      <alignment horizontal="center" vertical="center"/>
    </xf>
    <xf numFmtId="195" fontId="17" fillId="15" borderId="102" xfId="59" applyNumberFormat="1" applyFont="1" applyFill="1" applyBorder="1" applyAlignment="1">
      <alignment horizontal="center" vertical="center"/>
    </xf>
    <xf numFmtId="0" fontId="12" fillId="15" borderId="105" xfId="59" applyFont="1" applyFill="1" applyBorder="1" applyAlignment="1">
      <alignment horizontal="center" vertical="center"/>
    </xf>
    <xf numFmtId="195" fontId="12" fillId="15" borderId="106" xfId="59" applyNumberFormat="1" applyFont="1" applyFill="1" applyBorder="1" applyAlignment="1">
      <alignment horizontal="center" vertical="center" wrapText="1"/>
    </xf>
    <xf numFmtId="195" fontId="12" fillId="15" borderId="42" xfId="59" applyNumberFormat="1" applyFont="1" applyFill="1" applyBorder="1" applyAlignment="1">
      <alignment horizontal="center" vertical="center" wrapText="1"/>
    </xf>
    <xf numFmtId="195" fontId="12" fillId="15" borderId="107" xfId="59" applyNumberFormat="1" applyFont="1" applyFill="1" applyBorder="1" applyAlignment="1">
      <alignment horizontal="center" vertical="center" wrapText="1"/>
    </xf>
    <xf numFmtId="0" fontId="12" fillId="15" borderId="108" xfId="59" applyFont="1" applyFill="1" applyBorder="1" applyAlignment="1">
      <alignment horizontal="center" vertical="center" wrapText="1"/>
    </xf>
    <xf numFmtId="0" fontId="17" fillId="15" borderId="109" xfId="59" applyFont="1" applyFill="1" applyBorder="1" applyAlignment="1">
      <alignment horizontal="center" vertical="center"/>
    </xf>
    <xf numFmtId="195" fontId="12" fillId="15" borderId="110" xfId="59" applyNumberFormat="1" applyFont="1" applyFill="1" applyBorder="1" applyAlignment="1">
      <alignment horizontal="center" vertical="center" wrapText="1"/>
    </xf>
    <xf numFmtId="195" fontId="12" fillId="15" borderId="89" xfId="59" applyNumberFormat="1" applyFont="1" applyFill="1" applyBorder="1" applyAlignment="1">
      <alignment horizontal="center" vertical="center" wrapText="1"/>
    </xf>
    <xf numFmtId="195" fontId="12" fillId="15" borderId="111" xfId="59" applyNumberFormat="1" applyFont="1" applyFill="1" applyBorder="1" applyAlignment="1">
      <alignment horizontal="center" vertical="center" wrapText="1"/>
    </xf>
    <xf numFmtId="0" fontId="12" fillId="15" borderId="112" xfId="59" applyFont="1" applyFill="1" applyBorder="1" applyAlignment="1">
      <alignment horizontal="center" vertical="center" wrapText="1"/>
    </xf>
    <xf numFmtId="195" fontId="26" fillId="15" borderId="106" xfId="59" applyNumberFormat="1" applyFont="1" applyFill="1" applyBorder="1" applyAlignment="1">
      <alignment horizontal="center" vertical="center" wrapText="1"/>
    </xf>
    <xf numFmtId="195" fontId="17" fillId="15" borderId="42" xfId="59" applyNumberFormat="1" applyFont="1" applyFill="1" applyBorder="1" applyAlignment="1">
      <alignment horizontal="center" vertical="center" wrapText="1"/>
    </xf>
    <xf numFmtId="195" fontId="17" fillId="15" borderId="107" xfId="59" applyNumberFormat="1" applyFont="1" applyFill="1" applyBorder="1" applyAlignment="1">
      <alignment horizontal="center" vertical="center" wrapText="1"/>
    </xf>
    <xf numFmtId="0" fontId="26" fillId="15" borderId="108" xfId="59" applyFont="1" applyFill="1" applyBorder="1" applyAlignment="1">
      <alignment horizontal="center" vertical="center" wrapText="1"/>
    </xf>
    <xf numFmtId="195" fontId="17" fillId="15" borderId="110" xfId="59" applyNumberFormat="1" applyFont="1" applyFill="1" applyBorder="1" applyAlignment="1">
      <alignment horizontal="center" vertical="center" wrapText="1"/>
    </xf>
    <xf numFmtId="195" fontId="17" fillId="15" borderId="89" xfId="59" applyNumberFormat="1" applyFont="1" applyFill="1" applyBorder="1" applyAlignment="1">
      <alignment horizontal="center" vertical="center" wrapText="1"/>
    </xf>
    <xf numFmtId="195" fontId="17" fillId="15" borderId="111" xfId="59" applyNumberFormat="1" applyFont="1" applyFill="1" applyBorder="1" applyAlignment="1">
      <alignment horizontal="center" vertical="center" wrapText="1"/>
    </xf>
    <xf numFmtId="0" fontId="17" fillId="15" borderId="112" xfId="59" applyFont="1" applyFill="1" applyBorder="1" applyAlignment="1">
      <alignment horizontal="center" vertical="center" wrapText="1"/>
    </xf>
    <xf numFmtId="0" fontId="16" fillId="3" borderId="0" xfId="59" applyFont="1" applyFill="1" applyAlignment="1">
      <alignment horizontal="left" vertical="center"/>
    </xf>
    <xf numFmtId="0" fontId="31" fillId="3" borderId="0" xfId="59" applyFont="1" applyFill="1" applyAlignment="1">
      <alignment vertical="center"/>
    </xf>
    <xf numFmtId="176" fontId="31" fillId="3" borderId="0" xfId="52" applyFont="1" applyFill="1" applyBorder="1" applyAlignment="1">
      <alignment vertical="center"/>
    </xf>
    <xf numFmtId="0" fontId="16" fillId="3" borderId="0" xfId="59" applyFont="1" applyFill="1" applyAlignment="1">
      <alignment vertical="center"/>
    </xf>
    <xf numFmtId="0" fontId="16" fillId="15" borderId="1" xfId="59" applyFont="1" applyFill="1" applyBorder="1" applyAlignment="1">
      <alignment horizontal="left" vertical="center"/>
    </xf>
    <xf numFmtId="0" fontId="16" fillId="15" borderId="2" xfId="59" applyFont="1" applyFill="1" applyBorder="1" applyAlignment="1">
      <alignment horizontal="left" vertical="center"/>
    </xf>
    <xf numFmtId="0" fontId="16" fillId="15" borderId="3" xfId="59" applyFont="1" applyFill="1" applyBorder="1" applyAlignment="1">
      <alignment horizontal="left" vertical="center"/>
    </xf>
    <xf numFmtId="0" fontId="16" fillId="15" borderId="113" xfId="59" applyFont="1" applyFill="1" applyBorder="1" applyAlignment="1">
      <alignment horizontal="center" vertical="center"/>
    </xf>
    <xf numFmtId="0" fontId="16" fillId="15" borderId="114" xfId="59" applyFont="1" applyFill="1" applyBorder="1" applyAlignment="1">
      <alignment horizontal="center" vertical="center"/>
    </xf>
    <xf numFmtId="0" fontId="31" fillId="15" borderId="114" xfId="59" applyFont="1" applyFill="1" applyBorder="1" applyAlignment="1">
      <alignment horizontal="center" vertical="center"/>
    </xf>
    <xf numFmtId="176" fontId="16" fillId="15" borderId="114" xfId="52" applyFont="1" applyFill="1" applyBorder="1" applyAlignment="1">
      <alignment horizontal="center" vertical="center"/>
    </xf>
    <xf numFmtId="0" fontId="16" fillId="15" borderId="115" xfId="59" applyFont="1" applyFill="1" applyBorder="1" applyAlignment="1">
      <alignment horizontal="center" vertical="center"/>
    </xf>
    <xf numFmtId="176" fontId="18" fillId="3" borderId="105" xfId="52" applyFont="1" applyFill="1" applyBorder="1" applyAlignment="1">
      <alignment vertical="center" wrapText="1"/>
    </xf>
    <xf numFmtId="176" fontId="18" fillId="3" borderId="116" xfId="52" applyFont="1" applyFill="1" applyBorder="1" applyAlignment="1">
      <alignment vertical="center" wrapText="1"/>
    </xf>
    <xf numFmtId="0" fontId="0" fillId="3" borderId="116" xfId="52" applyNumberFormat="1" applyFont="1" applyFill="1" applyBorder="1" applyAlignment="1" applyProtection="1">
      <alignment horizontal="center" vertical="center"/>
      <protection locked="0"/>
    </xf>
    <xf numFmtId="196" fontId="0" fillId="3" borderId="116" xfId="52" applyNumberFormat="1" applyFont="1" applyFill="1" applyBorder="1" applyAlignment="1" applyProtection="1">
      <alignment horizontal="right" vertical="center"/>
      <protection locked="0"/>
    </xf>
    <xf numFmtId="2" fontId="18" fillId="3" borderId="116" xfId="54" applyNumberFormat="1" applyFont="1" applyFill="1" applyBorder="1" applyAlignment="1">
      <alignment horizontal="center" vertical="center"/>
    </xf>
    <xf numFmtId="196" fontId="18" fillId="3" borderId="117" xfId="52" applyNumberFormat="1" applyFont="1" applyFill="1" applyBorder="1" applyAlignment="1">
      <alignment vertical="center"/>
    </xf>
    <xf numFmtId="176" fontId="18" fillId="3" borderId="118" xfId="52" applyFont="1" applyFill="1" applyBorder="1" applyAlignment="1">
      <alignment vertical="center" wrapText="1"/>
    </xf>
    <xf numFmtId="176" fontId="18" fillId="3" borderId="119" xfId="52" applyFont="1" applyFill="1" applyBorder="1" applyAlignment="1">
      <alignment vertical="center" wrapText="1"/>
    </xf>
    <xf numFmtId="0" fontId="0" fillId="3" borderId="119" xfId="52" applyNumberFormat="1" applyFont="1" applyFill="1" applyBorder="1" applyAlignment="1" applyProtection="1">
      <alignment horizontal="center" vertical="center"/>
      <protection locked="0"/>
    </xf>
    <xf numFmtId="196" fontId="0" fillId="3" borderId="119" xfId="52" applyNumberFormat="1" applyFont="1" applyFill="1" applyBorder="1" applyAlignment="1" applyProtection="1">
      <alignment horizontal="right" vertical="center"/>
      <protection locked="0"/>
    </xf>
    <xf numFmtId="2" fontId="18" fillId="3" borderId="119" xfId="54" applyNumberFormat="1" applyFont="1" applyFill="1" applyBorder="1" applyAlignment="1">
      <alignment horizontal="center" vertical="center"/>
    </xf>
    <xf numFmtId="196" fontId="18" fillId="3" borderId="120" xfId="52" applyNumberFormat="1" applyFont="1" applyFill="1" applyBorder="1" applyAlignment="1">
      <alignment vertical="center"/>
    </xf>
    <xf numFmtId="176" fontId="18" fillId="3" borderId="104" xfId="52" applyFont="1" applyFill="1" applyBorder="1" applyAlignment="1">
      <alignment vertical="center" wrapText="1"/>
    </xf>
    <xf numFmtId="176" fontId="18" fillId="3" borderId="121" xfId="52" applyFont="1" applyFill="1" applyBorder="1" applyAlignment="1">
      <alignment vertical="center" wrapText="1"/>
    </xf>
    <xf numFmtId="176" fontId="18" fillId="3" borderId="122" xfId="52" applyFont="1" applyFill="1" applyBorder="1" applyAlignment="1">
      <alignment vertical="center" wrapText="1"/>
    </xf>
    <xf numFmtId="0" fontId="0" fillId="3" borderId="123" xfId="52" applyNumberFormat="1" applyFont="1" applyFill="1" applyBorder="1" applyAlignment="1" applyProtection="1">
      <alignment horizontal="center" vertical="center"/>
      <protection locked="0"/>
    </xf>
    <xf numFmtId="196" fontId="0" fillId="3" borderId="123" xfId="52" applyNumberFormat="1" applyFont="1" applyFill="1" applyBorder="1" applyAlignment="1" applyProtection="1">
      <alignment horizontal="right" vertical="center"/>
      <protection locked="0"/>
    </xf>
    <xf numFmtId="2" fontId="18" fillId="3" borderId="123" xfId="54" applyNumberFormat="1" applyFont="1" applyFill="1" applyBorder="1" applyAlignment="1">
      <alignment horizontal="center" vertical="center"/>
    </xf>
    <xf numFmtId="196" fontId="18" fillId="3" borderId="124" xfId="52" applyNumberFormat="1" applyFont="1" applyFill="1" applyBorder="1" applyAlignment="1">
      <alignment vertical="center"/>
    </xf>
    <xf numFmtId="0" fontId="46" fillId="3" borderId="42" xfId="59" applyFont="1" applyFill="1" applyBorder="1" applyAlignment="1">
      <alignment horizontal="right" vertical="center"/>
    </xf>
    <xf numFmtId="0" fontId="46" fillId="3" borderId="43" xfId="59" applyFont="1" applyFill="1" applyBorder="1" applyAlignment="1">
      <alignment horizontal="right" vertical="center"/>
    </xf>
    <xf numFmtId="196" fontId="16" fillId="3" borderId="10" xfId="52" applyNumberFormat="1" applyFont="1" applyFill="1" applyBorder="1" applyAlignment="1">
      <alignment vertical="center"/>
    </xf>
    <xf numFmtId="0" fontId="16" fillId="3" borderId="2" xfId="59" applyFont="1" applyFill="1" applyBorder="1" applyAlignment="1">
      <alignment horizontal="center" vertical="center"/>
    </xf>
    <xf numFmtId="0" fontId="16" fillId="15" borderId="1" xfId="59" applyFont="1" applyFill="1" applyBorder="1" applyAlignment="1">
      <alignment horizontal="center" vertical="center"/>
    </xf>
    <xf numFmtId="0" fontId="16" fillId="15" borderId="2" xfId="59" applyFont="1" applyFill="1" applyBorder="1" applyAlignment="1">
      <alignment horizontal="center" vertical="center"/>
    </xf>
    <xf numFmtId="0" fontId="16" fillId="15" borderId="3" xfId="59" applyFont="1" applyFill="1" applyBorder="1" applyAlignment="1">
      <alignment horizontal="center" vertical="center"/>
    </xf>
    <xf numFmtId="0" fontId="31" fillId="15" borderId="4" xfId="59" applyFont="1" applyFill="1" applyBorder="1" applyAlignment="1">
      <alignment horizontal="center" vertical="center"/>
    </xf>
    <xf numFmtId="0" fontId="16" fillId="15" borderId="4" xfId="59" applyFont="1" applyFill="1" applyBorder="1" applyAlignment="1">
      <alignment horizontal="center" vertical="center"/>
    </xf>
    <xf numFmtId="0" fontId="18" fillId="3" borderId="103" xfId="59" applyFont="1" applyFill="1" applyBorder="1" applyAlignment="1">
      <alignment horizontal="left" vertical="center" wrapText="1"/>
    </xf>
    <xf numFmtId="0" fontId="18" fillId="3" borderId="125" xfId="59" applyFont="1" applyFill="1" applyBorder="1" applyAlignment="1">
      <alignment horizontal="left" vertical="center" wrapText="1"/>
    </xf>
    <xf numFmtId="0" fontId="18" fillId="3" borderId="126" xfId="59" applyFont="1" applyFill="1" applyBorder="1" applyAlignment="1">
      <alignment horizontal="left" vertical="center" wrapText="1"/>
    </xf>
    <xf numFmtId="0" fontId="18" fillId="3" borderId="119" xfId="52" applyNumberFormat="1" applyFont="1" applyFill="1" applyBorder="1" applyAlignment="1" applyProtection="1">
      <alignment horizontal="center" vertical="center"/>
      <protection locked="0"/>
    </xf>
    <xf numFmtId="196" fontId="18" fillId="3" borderId="119" xfId="52" applyNumberFormat="1" applyFont="1" applyFill="1" applyBorder="1" applyAlignment="1" applyProtection="1">
      <alignment horizontal="right" vertical="center"/>
      <protection locked="0"/>
    </xf>
    <xf numFmtId="10" fontId="18" fillId="3" borderId="119" xfId="54" applyNumberFormat="1" applyFont="1" applyFill="1" applyBorder="1" applyAlignment="1">
      <alignment horizontal="center" vertical="center"/>
    </xf>
    <xf numFmtId="0" fontId="18" fillId="3" borderId="127" xfId="59" applyFont="1" applyFill="1" applyBorder="1" applyAlignment="1">
      <alignment horizontal="justify" vertical="center" wrapText="1"/>
    </xf>
    <xf numFmtId="0" fontId="18" fillId="3" borderId="128" xfId="59" applyFont="1" applyFill="1" applyBorder="1" applyAlignment="1">
      <alignment horizontal="justify" vertical="center" wrapText="1"/>
    </xf>
    <xf numFmtId="0" fontId="18" fillId="3" borderId="129" xfId="59" applyFont="1" applyFill="1" applyBorder="1" applyAlignment="1">
      <alignment horizontal="justify" vertical="center" wrapText="1"/>
    </xf>
    <xf numFmtId="2" fontId="18" fillId="3" borderId="119" xfId="52" applyNumberFormat="1" applyFont="1" applyFill="1" applyBorder="1" applyAlignment="1" applyProtection="1">
      <alignment horizontal="center" vertical="center"/>
      <protection locked="0"/>
    </xf>
    <xf numFmtId="0" fontId="18" fillId="3" borderId="119" xfId="54" applyNumberFormat="1" applyFont="1" applyFill="1" applyBorder="1" applyAlignment="1">
      <alignment horizontal="center" vertical="center"/>
    </xf>
    <xf numFmtId="0" fontId="18" fillId="3" borderId="127" xfId="59" applyFont="1" applyFill="1" applyBorder="1" applyAlignment="1">
      <alignment horizontal="left" vertical="center" wrapText="1"/>
    </xf>
    <xf numFmtId="0" fontId="18" fillId="3" borderId="128" xfId="59" applyFont="1" applyFill="1" applyBorder="1" applyAlignment="1">
      <alignment horizontal="left" vertical="center" wrapText="1"/>
    </xf>
    <xf numFmtId="0" fontId="18" fillId="3" borderId="129" xfId="59" applyFont="1" applyFill="1" applyBorder="1" applyAlignment="1">
      <alignment horizontal="left" vertical="center" wrapText="1"/>
    </xf>
    <xf numFmtId="0" fontId="18" fillId="3" borderId="104" xfId="59" applyFont="1" applyFill="1" applyBorder="1" applyAlignment="1">
      <alignment horizontal="left" vertical="center" wrapText="1"/>
    </xf>
    <xf numFmtId="0" fontId="18" fillId="3" borderId="121" xfId="59" applyFont="1" applyFill="1" applyBorder="1" applyAlignment="1">
      <alignment horizontal="left" vertical="center" wrapText="1"/>
    </xf>
    <xf numFmtId="0" fontId="18" fillId="3" borderId="122" xfId="59" applyFont="1" applyFill="1" applyBorder="1" applyAlignment="1">
      <alignment horizontal="left" vertical="center" wrapText="1"/>
    </xf>
    <xf numFmtId="3" fontId="18" fillId="3" borderId="123" xfId="59" applyNumberFormat="1" applyFont="1" applyFill="1" applyBorder="1" applyAlignment="1">
      <alignment horizontal="center" vertical="center"/>
    </xf>
    <xf numFmtId="197" fontId="18" fillId="3" borderId="123" xfId="2" applyNumberFormat="1" applyFont="1" applyFill="1" applyBorder="1" applyAlignment="1">
      <alignment horizontal="right" vertical="center"/>
    </xf>
    <xf numFmtId="2" fontId="18" fillId="3" borderId="123" xfId="59" applyNumberFormat="1" applyFont="1" applyFill="1" applyBorder="1" applyAlignment="1">
      <alignment horizontal="center" vertical="center"/>
    </xf>
    <xf numFmtId="196" fontId="16" fillId="3" borderId="10" xfId="52" applyNumberFormat="1" applyFont="1" applyFill="1" applyBorder="1" applyAlignment="1">
      <alignment horizontal="right" vertical="center"/>
    </xf>
    <xf numFmtId="0" fontId="28" fillId="3" borderId="0" xfId="64" applyFont="1" applyFill="1" applyAlignment="1">
      <alignment vertical="center"/>
    </xf>
    <xf numFmtId="0" fontId="45" fillId="3" borderId="5" xfId="59" applyFont="1" applyFill="1" applyBorder="1" applyAlignment="1">
      <alignment horizontal="center" vertical="center"/>
    </xf>
    <xf numFmtId="0" fontId="16" fillId="15" borderId="1" xfId="59" applyFont="1" applyFill="1" applyBorder="1" applyAlignment="1">
      <alignment horizontal="center" vertical="center" wrapText="1"/>
    </xf>
    <xf numFmtId="0" fontId="16" fillId="15" borderId="2" xfId="59" applyFont="1" applyFill="1" applyBorder="1" applyAlignment="1">
      <alignment horizontal="center" vertical="center" wrapText="1"/>
    </xf>
    <xf numFmtId="0" fontId="16" fillId="15" borderId="130" xfId="59" applyFont="1" applyFill="1" applyBorder="1" applyAlignment="1">
      <alignment horizontal="center" vertical="center" wrapText="1"/>
    </xf>
    <xf numFmtId="0" fontId="31" fillId="15" borderId="114" xfId="59" applyFont="1" applyFill="1" applyBorder="1" applyAlignment="1">
      <alignment horizontal="center" vertical="center" wrapText="1"/>
    </xf>
    <xf numFmtId="176" fontId="31" fillId="15" borderId="114" xfId="52" applyFont="1" applyFill="1" applyBorder="1" applyAlignment="1">
      <alignment horizontal="center" vertical="center" wrapText="1"/>
    </xf>
    <xf numFmtId="0" fontId="16" fillId="15" borderId="114" xfId="59" applyFont="1" applyFill="1" applyBorder="1" applyAlignment="1">
      <alignment horizontal="center" vertical="center" wrapText="1"/>
    </xf>
    <xf numFmtId="0" fontId="16" fillId="15" borderId="115" xfId="59" applyFont="1" applyFill="1" applyBorder="1" applyAlignment="1">
      <alignment horizontal="center" vertical="center" wrapText="1"/>
    </xf>
    <xf numFmtId="0" fontId="45" fillId="3" borderId="6" xfId="59" applyFont="1" applyFill="1" applyBorder="1" applyAlignment="1">
      <alignment horizontal="center" vertical="center"/>
    </xf>
    <xf numFmtId="0" fontId="28" fillId="3" borderId="0" xfId="64" applyFont="1" applyFill="1" applyAlignment="1">
      <alignment horizontal="center" vertical="center"/>
    </xf>
    <xf numFmtId="43" fontId="18" fillId="3" borderId="103" xfId="59" applyNumberFormat="1" applyFont="1" applyFill="1" applyBorder="1" applyAlignment="1">
      <alignment horizontal="left" vertical="center" wrapText="1"/>
    </xf>
    <xf numFmtId="43" fontId="18" fillId="3" borderId="125" xfId="59" applyNumberFormat="1" applyFont="1" applyFill="1" applyBorder="1" applyAlignment="1">
      <alignment horizontal="left" vertical="center" wrapText="1"/>
    </xf>
    <xf numFmtId="43" fontId="18" fillId="3" borderId="126" xfId="59" applyNumberFormat="1" applyFont="1" applyFill="1" applyBorder="1" applyAlignment="1">
      <alignment horizontal="left" vertical="center" wrapText="1"/>
    </xf>
    <xf numFmtId="0" fontId="18" fillId="3" borderId="131" xfId="59" applyFont="1" applyFill="1" applyBorder="1" applyAlignment="1">
      <alignment horizontal="center" vertical="center"/>
    </xf>
    <xf numFmtId="196" fontId="18" fillId="3" borderId="131" xfId="54" applyNumberFormat="1" applyFont="1" applyFill="1" applyBorder="1" applyAlignment="1">
      <alignment vertical="center"/>
    </xf>
    <xf numFmtId="2" fontId="47" fillId="3" borderId="131" xfId="64" applyNumberFormat="1" applyFont="1" applyFill="1" applyBorder="1" applyAlignment="1">
      <alignment horizontal="center" vertical="center" wrapText="1"/>
    </xf>
    <xf numFmtId="196" fontId="47" fillId="3" borderId="132" xfId="53" applyNumberFormat="1" applyFont="1" applyFill="1" applyBorder="1" applyAlignment="1">
      <alignment vertical="center" wrapText="1"/>
    </xf>
    <xf numFmtId="43" fontId="18" fillId="3" borderId="127" xfId="59" applyNumberFormat="1" applyFont="1" applyFill="1" applyBorder="1" applyAlignment="1">
      <alignment horizontal="left" vertical="center" wrapText="1"/>
    </xf>
    <xf numFmtId="43" fontId="18" fillId="3" borderId="128" xfId="59" applyNumberFormat="1" applyFont="1" applyFill="1" applyBorder="1" applyAlignment="1">
      <alignment horizontal="left" vertical="center" wrapText="1"/>
    </xf>
    <xf numFmtId="43" fontId="18" fillId="3" borderId="129" xfId="59" applyNumberFormat="1" applyFont="1" applyFill="1" applyBorder="1" applyAlignment="1">
      <alignment horizontal="left" vertical="center" wrapText="1"/>
    </xf>
    <xf numFmtId="43" fontId="18" fillId="3" borderId="104" xfId="59" applyNumberFormat="1" applyFont="1" applyFill="1" applyBorder="1" applyAlignment="1">
      <alignment horizontal="left" vertical="center" wrapText="1"/>
    </xf>
    <xf numFmtId="43" fontId="18" fillId="3" borderId="121" xfId="59" applyNumberFormat="1" applyFont="1" applyFill="1" applyBorder="1" applyAlignment="1">
      <alignment horizontal="left" vertical="center" wrapText="1"/>
    </xf>
    <xf numFmtId="43" fontId="18" fillId="3" borderId="122" xfId="59" applyNumberFormat="1" applyFont="1" applyFill="1" applyBorder="1" applyAlignment="1">
      <alignment horizontal="left" vertical="center" wrapText="1"/>
    </xf>
    <xf numFmtId="0" fontId="18" fillId="3" borderId="0" xfId="59" applyFont="1" applyFill="1" applyAlignment="1">
      <alignment vertical="center"/>
    </xf>
    <xf numFmtId="176" fontId="18" fillId="3" borderId="0" xfId="52" applyFont="1" applyFill="1" applyBorder="1" applyAlignment="1">
      <alignment vertical="center"/>
    </xf>
    <xf numFmtId="0" fontId="46" fillId="8" borderId="1" xfId="59" applyFont="1" applyFill="1" applyBorder="1" applyAlignment="1">
      <alignment horizontal="right" vertical="center"/>
    </xf>
    <xf numFmtId="0" fontId="46" fillId="8" borderId="2" xfId="59" applyFont="1" applyFill="1" applyBorder="1" applyAlignment="1">
      <alignment horizontal="right" vertical="center"/>
    </xf>
    <xf numFmtId="0" fontId="46" fillId="8" borderId="3" xfId="59" applyFont="1" applyFill="1" applyBorder="1" applyAlignment="1">
      <alignment horizontal="right" vertical="center"/>
    </xf>
    <xf numFmtId="196" fontId="16" fillId="8" borderId="4" xfId="54" applyNumberFormat="1" applyFont="1" applyFill="1" applyBorder="1" applyAlignment="1">
      <alignment vertical="center"/>
    </xf>
    <xf numFmtId="0" fontId="48" fillId="3" borderId="5" xfId="59" applyFont="1" applyFill="1" applyBorder="1" applyAlignment="1">
      <alignment vertical="center"/>
    </xf>
    <xf numFmtId="0" fontId="49" fillId="3" borderId="1" xfId="59" applyFont="1" applyFill="1" applyBorder="1" applyAlignment="1">
      <alignment horizontal="right" vertical="center"/>
    </xf>
    <xf numFmtId="0" fontId="49" fillId="3" borderId="2" xfId="59" applyFont="1" applyFill="1" applyBorder="1" applyAlignment="1">
      <alignment horizontal="right" vertical="center"/>
    </xf>
    <xf numFmtId="0" fontId="49" fillId="3" borderId="3" xfId="59" applyFont="1" applyFill="1" applyBorder="1" applyAlignment="1">
      <alignment horizontal="right" vertical="center"/>
    </xf>
    <xf numFmtId="0" fontId="49" fillId="3" borderId="0" xfId="59" applyFont="1" applyFill="1" applyAlignment="1">
      <alignment vertical="center"/>
    </xf>
    <xf numFmtId="176" fontId="49" fillId="3" borderId="0" xfId="52" applyFont="1" applyFill="1" applyBorder="1" applyAlignment="1">
      <alignment horizontal="left" vertical="top"/>
    </xf>
    <xf numFmtId="9" fontId="48" fillId="3" borderId="4" xfId="59" applyNumberFormat="1" applyFont="1" applyFill="1" applyBorder="1" applyAlignment="1">
      <alignment vertical="center"/>
    </xf>
    <xf numFmtId="196" fontId="48" fillId="3" borderId="4" xfId="59" applyNumberFormat="1" applyFont="1" applyFill="1" applyBorder="1" applyAlignment="1">
      <alignment vertical="center"/>
    </xf>
    <xf numFmtId="0" fontId="48" fillId="3" borderId="6" xfId="59" applyFont="1" applyFill="1" applyBorder="1" applyAlignment="1">
      <alignment vertical="center"/>
    </xf>
    <xf numFmtId="0" fontId="48" fillId="3" borderId="0" xfId="59" applyFont="1" applyFill="1" applyAlignment="1">
      <alignment vertical="center"/>
    </xf>
    <xf numFmtId="0" fontId="49" fillId="3" borderId="103" xfId="59" applyFont="1" applyFill="1" applyBorder="1" applyAlignment="1">
      <alignment horizontal="right" vertical="center"/>
    </xf>
    <xf numFmtId="0" fontId="49" fillId="3" borderId="125" xfId="59" applyFont="1" applyFill="1" applyBorder="1" applyAlignment="1">
      <alignment horizontal="right" vertical="center"/>
    </xf>
    <xf numFmtId="0" fontId="49" fillId="3" borderId="126" xfId="59" applyFont="1" applyFill="1" applyBorder="1" applyAlignment="1">
      <alignment horizontal="right" vertical="center"/>
    </xf>
    <xf numFmtId="0" fontId="49" fillId="3" borderId="133" xfId="59" applyFont="1" applyFill="1" applyBorder="1" applyAlignment="1">
      <alignment horizontal="right" vertical="center"/>
    </xf>
    <xf numFmtId="176" fontId="49" fillId="3" borderId="134" xfId="52" applyFont="1" applyFill="1" applyBorder="1" applyAlignment="1">
      <alignment horizontal="right" vertical="top"/>
    </xf>
    <xf numFmtId="9" fontId="48" fillId="3" borderId="116" xfId="59" applyNumberFormat="1" applyFont="1" applyFill="1" applyBorder="1" applyAlignment="1">
      <alignment horizontal="right" vertical="center"/>
    </xf>
    <xf numFmtId="196" fontId="48" fillId="3" borderId="117" xfId="59" applyNumberFormat="1" applyFont="1" applyFill="1" applyBorder="1" applyAlignment="1">
      <alignment vertical="center"/>
    </xf>
    <xf numFmtId="0" fontId="49" fillId="3" borderId="127" xfId="59" applyFont="1" applyFill="1" applyBorder="1" applyAlignment="1">
      <alignment horizontal="right" vertical="center"/>
    </xf>
    <xf numFmtId="0" fontId="49" fillId="3" borderId="128" xfId="59" applyFont="1" applyFill="1" applyBorder="1" applyAlignment="1">
      <alignment horizontal="right" vertical="center"/>
    </xf>
    <xf numFmtId="0" fontId="49" fillId="3" borderId="129" xfId="59" applyFont="1" applyFill="1" applyBorder="1" applyAlignment="1">
      <alignment horizontal="right" vertical="center"/>
    </xf>
    <xf numFmtId="9" fontId="48" fillId="3" borderId="119" xfId="59" applyNumberFormat="1" applyFont="1" applyFill="1" applyBorder="1" applyAlignment="1">
      <alignment horizontal="right" vertical="center"/>
    </xf>
    <xf numFmtId="0" fontId="49" fillId="3" borderId="135" xfId="59" applyFont="1" applyFill="1" applyBorder="1" applyAlignment="1">
      <alignment horizontal="right" vertical="center"/>
    </xf>
    <xf numFmtId="176" fontId="49" fillId="3" borderId="136" xfId="52" applyFont="1" applyFill="1" applyBorder="1" applyAlignment="1">
      <alignment horizontal="right" vertical="top"/>
    </xf>
    <xf numFmtId="0" fontId="46" fillId="8" borderId="104" xfId="59" applyFont="1" applyFill="1" applyBorder="1" applyAlignment="1">
      <alignment horizontal="right" vertical="center"/>
    </xf>
    <xf numFmtId="0" fontId="46" fillId="8" borderId="121" xfId="59" applyFont="1" applyFill="1" applyBorder="1" applyAlignment="1">
      <alignment horizontal="right" vertical="center"/>
    </xf>
    <xf numFmtId="0" fontId="46" fillId="8" borderId="122" xfId="59" applyFont="1" applyFill="1" applyBorder="1" applyAlignment="1">
      <alignment horizontal="right" vertical="center"/>
    </xf>
    <xf numFmtId="196" fontId="16" fillId="8" borderId="124" xfId="54" applyNumberFormat="1" applyFont="1" applyFill="1" applyBorder="1" applyAlignment="1">
      <alignment vertical="center"/>
    </xf>
    <xf numFmtId="0" fontId="49" fillId="3" borderId="2" xfId="59" applyFont="1" applyFill="1" applyBorder="1" applyAlignment="1">
      <alignment horizontal="center" vertical="center"/>
    </xf>
    <xf numFmtId="0" fontId="46" fillId="16" borderId="1" xfId="59" applyFont="1" applyFill="1" applyBorder="1" applyAlignment="1">
      <alignment horizontal="right" vertical="center"/>
    </xf>
    <xf numFmtId="0" fontId="46" fillId="16" borderId="2" xfId="59" applyFont="1" applyFill="1" applyBorder="1" applyAlignment="1">
      <alignment horizontal="right" vertical="center"/>
    </xf>
    <xf numFmtId="0" fontId="46" fillId="16" borderId="3" xfId="59" applyFont="1" applyFill="1" applyBorder="1" applyAlignment="1">
      <alignment horizontal="right" vertical="center"/>
    </xf>
    <xf numFmtId="196" fontId="16" fillId="16" borderId="4" xfId="54" applyNumberFormat="1" applyFont="1" applyFill="1" applyBorder="1" applyAlignment="1">
      <alignment vertical="center"/>
    </xf>
    <xf numFmtId="0" fontId="50" fillId="3" borderId="103" xfId="59" applyFont="1" applyFill="1" applyBorder="1" applyAlignment="1">
      <alignment horizontal="left" vertical="center"/>
    </xf>
    <xf numFmtId="0" fontId="50" fillId="3" borderId="125" xfId="59" applyFont="1" applyFill="1" applyBorder="1" applyAlignment="1">
      <alignment horizontal="left" vertical="center"/>
    </xf>
    <xf numFmtId="0" fontId="50" fillId="3" borderId="137" xfId="59" applyFont="1" applyFill="1" applyBorder="1" applyAlignment="1">
      <alignment horizontal="left" vertical="center"/>
    </xf>
    <xf numFmtId="0" fontId="49" fillId="3" borderId="41" xfId="59" applyFont="1" applyFill="1" applyBorder="1" applyAlignment="1">
      <alignment horizontal="center" vertical="center"/>
    </xf>
    <xf numFmtId="0" fontId="49" fillId="3" borderId="42" xfId="59" applyFont="1" applyFill="1" applyBorder="1" applyAlignment="1">
      <alignment horizontal="center" vertical="center"/>
    </xf>
    <xf numFmtId="0" fontId="49" fillId="3" borderId="43" xfId="59" applyFont="1" applyFill="1" applyBorder="1" applyAlignment="1">
      <alignment horizontal="center" vertical="center"/>
    </xf>
    <xf numFmtId="177" fontId="49" fillId="3" borderId="127" xfId="59" applyNumberFormat="1" applyFont="1" applyFill="1" applyBorder="1" applyAlignment="1">
      <alignment horizontal="center" vertical="center"/>
    </xf>
    <xf numFmtId="177" fontId="49" fillId="3" borderId="128" xfId="59" applyNumberFormat="1" applyFont="1" applyFill="1" applyBorder="1" applyAlignment="1">
      <alignment horizontal="center" vertical="center"/>
    </xf>
    <xf numFmtId="177" fontId="49" fillId="3" borderId="138" xfId="59" applyNumberFormat="1" applyFont="1" applyFill="1" applyBorder="1" applyAlignment="1">
      <alignment horizontal="center" vertical="center"/>
    </xf>
    <xf numFmtId="177" fontId="49" fillId="3" borderId="5" xfId="59" applyNumberFormat="1" applyFont="1" applyFill="1" applyBorder="1" applyAlignment="1">
      <alignment horizontal="center" vertical="center"/>
    </xf>
    <xf numFmtId="177" fontId="49" fillId="3" borderId="0" xfId="59" applyNumberFormat="1" applyFont="1" applyFill="1" applyAlignment="1">
      <alignment horizontal="center" vertical="center"/>
    </xf>
    <xf numFmtId="177" fontId="49" fillId="3" borderId="6" xfId="59" applyNumberFormat="1" applyFont="1" applyFill="1" applyBorder="1" applyAlignment="1">
      <alignment horizontal="center" vertical="center"/>
    </xf>
    <xf numFmtId="0" fontId="49" fillId="3" borderId="0" xfId="59" applyFont="1" applyFill="1" applyAlignment="1">
      <alignment horizontal="center" vertical="center"/>
    </xf>
    <xf numFmtId="0" fontId="49" fillId="3" borderId="6" xfId="59" applyFont="1" applyFill="1" applyBorder="1" applyAlignment="1">
      <alignment horizontal="center" vertical="center"/>
    </xf>
    <xf numFmtId="177" fontId="49" fillId="3" borderId="104" xfId="59" applyNumberFormat="1" applyFont="1" applyFill="1" applyBorder="1" applyAlignment="1">
      <alignment horizontal="center" vertical="center"/>
    </xf>
    <xf numFmtId="177" fontId="49" fillId="3" borderId="121" xfId="59" applyNumberFormat="1" applyFont="1" applyFill="1" applyBorder="1" applyAlignment="1">
      <alignment horizontal="center" vertical="center"/>
    </xf>
    <xf numFmtId="177" fontId="49" fillId="3" borderId="139" xfId="59" applyNumberFormat="1" applyFont="1" applyFill="1" applyBorder="1" applyAlignment="1">
      <alignment horizontal="center" vertical="center"/>
    </xf>
    <xf numFmtId="177" fontId="49" fillId="3" borderId="101" xfId="59" applyNumberFormat="1" applyFont="1" applyFill="1" applyBorder="1" applyAlignment="1">
      <alignment horizontal="center" vertical="center"/>
    </xf>
    <xf numFmtId="0" fontId="49" fillId="3" borderId="89" xfId="59" applyFont="1" applyFill="1" applyBorder="1" applyAlignment="1">
      <alignment horizontal="center" vertical="center"/>
    </xf>
    <xf numFmtId="0" fontId="49" fillId="3" borderId="102" xfId="59" applyFont="1" applyFill="1" applyBorder="1" applyAlignment="1">
      <alignment horizontal="center" vertical="center"/>
    </xf>
    <xf numFmtId="0" fontId="45" fillId="3" borderId="101" xfId="59" applyFont="1" applyFill="1" applyBorder="1" applyAlignment="1">
      <alignment vertical="center"/>
    </xf>
    <xf numFmtId="0" fontId="45" fillId="3" borderId="89" xfId="59" applyFont="1" applyFill="1" applyBorder="1" applyAlignment="1">
      <alignment vertical="center"/>
    </xf>
    <xf numFmtId="0" fontId="18" fillId="3" borderId="89" xfId="59" applyFont="1" applyFill="1" applyBorder="1" applyAlignment="1">
      <alignment vertical="center"/>
    </xf>
    <xf numFmtId="176" fontId="18" fillId="3" borderId="89" xfId="52" applyFont="1" applyFill="1" applyBorder="1" applyAlignment="1">
      <alignment vertical="center"/>
    </xf>
    <xf numFmtId="0" fontId="45" fillId="3" borderId="102" xfId="59" applyFont="1" applyFill="1" applyBorder="1" applyAlignment="1">
      <alignment vertical="center"/>
    </xf>
    <xf numFmtId="176" fontId="18" fillId="3" borderId="0" xfId="52" applyFont="1" applyFill="1" applyAlignment="1">
      <alignment vertical="center"/>
    </xf>
    <xf numFmtId="198" fontId="18" fillId="3" borderId="116" xfId="54" applyNumberFormat="1" applyFont="1" applyFill="1" applyBorder="1" applyAlignment="1">
      <alignment horizontal="center" vertical="center"/>
    </xf>
    <xf numFmtId="0" fontId="18" fillId="3" borderId="41" xfId="59" applyFont="1" applyFill="1" applyBorder="1" applyAlignment="1">
      <alignment horizontal="left" vertical="center" wrapText="1"/>
    </xf>
    <xf numFmtId="0" fontId="18" fillId="3" borderId="42" xfId="59" applyFont="1" applyFill="1" applyBorder="1" applyAlignment="1">
      <alignment horizontal="left" vertical="center" wrapText="1"/>
    </xf>
    <xf numFmtId="0" fontId="18" fillId="3" borderId="107" xfId="59" applyFont="1" applyFill="1" applyBorder="1" applyAlignment="1">
      <alignment horizontal="left" vertical="center" wrapText="1"/>
    </xf>
    <xf numFmtId="0" fontId="18" fillId="3" borderId="104" xfId="59" applyFont="1" applyFill="1" applyBorder="1" applyAlignment="1">
      <alignment horizontal="justify" vertical="center" wrapText="1"/>
    </xf>
    <xf numFmtId="0" fontId="18" fillId="3" borderId="121" xfId="59" applyFont="1" applyFill="1" applyBorder="1" applyAlignment="1">
      <alignment horizontal="justify" vertical="center" wrapText="1"/>
    </xf>
    <xf numFmtId="0" fontId="18" fillId="3" borderId="122" xfId="59" applyFont="1" applyFill="1" applyBorder="1" applyAlignment="1">
      <alignment horizontal="justify" vertical="center" wrapText="1"/>
    </xf>
    <xf numFmtId="196" fontId="18" fillId="3" borderId="140" xfId="52" applyNumberFormat="1" applyFont="1" applyFill="1" applyBorder="1" applyAlignment="1">
      <alignment vertical="center"/>
    </xf>
    <xf numFmtId="0" fontId="46" fillId="3" borderId="0" xfId="59" applyFont="1" applyFill="1" applyAlignment="1">
      <alignment horizontal="right" vertical="center"/>
    </xf>
    <xf numFmtId="0" fontId="46" fillId="3" borderId="6" xfId="59" applyFont="1" applyFill="1" applyBorder="1" applyAlignment="1">
      <alignment horizontal="right" vertical="center"/>
    </xf>
    <xf numFmtId="196" fontId="16" fillId="3" borderId="141" xfId="52" applyNumberFormat="1" applyFont="1" applyFill="1" applyBorder="1" applyAlignment="1">
      <alignment horizontal="right" vertical="center"/>
    </xf>
    <xf numFmtId="0" fontId="16" fillId="15" borderId="113" xfId="59" applyFont="1" applyFill="1" applyBorder="1" applyAlignment="1">
      <alignment horizontal="left" vertical="center"/>
    </xf>
    <xf numFmtId="0" fontId="16" fillId="15" borderId="114" xfId="59" applyFont="1" applyFill="1" applyBorder="1" applyAlignment="1">
      <alignment horizontal="left" vertical="center"/>
    </xf>
    <xf numFmtId="0" fontId="16" fillId="15" borderId="115" xfId="59" applyFont="1" applyFill="1" applyBorder="1" applyAlignment="1">
      <alignment horizontal="left" vertical="center"/>
    </xf>
    <xf numFmtId="0" fontId="45" fillId="3" borderId="0" xfId="59" applyFont="1" applyFill="1" applyAlignment="1">
      <alignment horizontal="center" vertical="center"/>
    </xf>
    <xf numFmtId="0" fontId="16" fillId="15" borderId="113" xfId="59" applyFont="1" applyFill="1" applyBorder="1" applyAlignment="1">
      <alignment horizontal="center" vertical="center" wrapText="1"/>
    </xf>
    <xf numFmtId="43" fontId="18" fillId="3" borderId="142" xfId="59" applyNumberFormat="1" applyFont="1" applyFill="1" applyBorder="1" applyAlignment="1">
      <alignment horizontal="left" vertical="center" wrapText="1"/>
    </xf>
    <xf numFmtId="43" fontId="18" fillId="3" borderId="131" xfId="59" applyNumberFormat="1" applyFont="1" applyFill="1" applyBorder="1" applyAlignment="1">
      <alignment horizontal="left" vertical="center" wrapText="1"/>
    </xf>
    <xf numFmtId="43" fontId="18" fillId="3" borderId="109" xfId="59" applyNumberFormat="1" applyFont="1" applyFill="1" applyBorder="1" applyAlignment="1">
      <alignment horizontal="left" vertical="center" wrapText="1"/>
    </xf>
    <xf numFmtId="43" fontId="18" fillId="3" borderId="123" xfId="59" applyNumberFormat="1" applyFont="1" applyFill="1" applyBorder="1" applyAlignment="1">
      <alignment horizontal="left" vertical="center" wrapText="1"/>
    </xf>
    <xf numFmtId="10" fontId="18" fillId="3" borderId="123" xfId="59" applyNumberFormat="1" applyFont="1" applyFill="1" applyBorder="1" applyAlignment="1">
      <alignment horizontal="center" vertical="center"/>
    </xf>
    <xf numFmtId="196" fontId="18" fillId="3" borderId="123" xfId="54" applyNumberFormat="1" applyFont="1" applyFill="1" applyBorder="1" applyAlignment="1">
      <alignment vertical="center"/>
    </xf>
    <xf numFmtId="2" fontId="47" fillId="3" borderId="123" xfId="64" applyNumberFormat="1" applyFont="1" applyFill="1" applyBorder="1" applyAlignment="1">
      <alignment horizontal="center" vertical="center" wrapText="1"/>
    </xf>
    <xf numFmtId="196" fontId="47" fillId="3" borderId="124" xfId="53" applyNumberFormat="1" applyFont="1" applyFill="1" applyBorder="1" applyAlignment="1">
      <alignment vertical="center" wrapText="1"/>
    </xf>
    <xf numFmtId="0" fontId="12" fillId="3" borderId="101" xfId="59" applyFont="1" applyFill="1" applyBorder="1" applyAlignment="1">
      <alignment horizontal="center" vertical="center" wrapText="1"/>
    </xf>
    <xf numFmtId="0" fontId="12" fillId="3" borderId="89" xfId="59" applyFont="1" applyFill="1" applyBorder="1" applyAlignment="1">
      <alignment horizontal="center" vertical="center" wrapText="1"/>
    </xf>
    <xf numFmtId="0" fontId="12" fillId="3" borderId="102" xfId="59" applyFont="1" applyFill="1" applyBorder="1" applyAlignment="1">
      <alignment horizontal="center" vertical="center" wrapText="1"/>
    </xf>
    <xf numFmtId="2" fontId="17" fillId="15" borderId="104" xfId="59" applyNumberFormat="1" applyFont="1" applyFill="1" applyBorder="1" applyAlignment="1">
      <alignment horizontal="center" vertical="center"/>
    </xf>
    <xf numFmtId="195" fontId="17" fillId="15" borderId="106" xfId="59" applyNumberFormat="1" applyFont="1" applyFill="1" applyBorder="1" applyAlignment="1">
      <alignment horizontal="center" vertical="center" wrapText="1"/>
    </xf>
    <xf numFmtId="0" fontId="17" fillId="15" borderId="108" xfId="59" applyFont="1" applyFill="1" applyBorder="1" applyAlignment="1">
      <alignment horizontal="center" vertical="center" wrapText="1"/>
    </xf>
    <xf numFmtId="0" fontId="16" fillId="15" borderId="11" xfId="59" applyFont="1" applyFill="1" applyBorder="1" applyAlignment="1">
      <alignment horizontal="center" vertical="center"/>
    </xf>
    <xf numFmtId="0" fontId="18" fillId="3" borderId="118" xfId="59" applyFont="1" applyFill="1" applyBorder="1" applyAlignment="1">
      <alignment horizontal="left" vertical="center" wrapText="1"/>
    </xf>
    <xf numFmtId="0" fontId="18" fillId="3" borderId="119" xfId="59" applyFont="1" applyFill="1" applyBorder="1" applyAlignment="1">
      <alignment vertical="center" wrapText="1"/>
    </xf>
    <xf numFmtId="3" fontId="18" fillId="3" borderId="119" xfId="59" applyNumberFormat="1" applyFont="1" applyFill="1" applyBorder="1" applyAlignment="1">
      <alignment horizontal="center" vertical="center"/>
    </xf>
    <xf numFmtId="197" fontId="18" fillId="3" borderId="143" xfId="2" applyNumberFormat="1" applyFont="1" applyFill="1" applyBorder="1" applyAlignment="1">
      <alignment horizontal="right" vertical="center"/>
    </xf>
    <xf numFmtId="10" fontId="18" fillId="3" borderId="116" xfId="59" applyNumberFormat="1" applyFont="1" applyFill="1" applyBorder="1" applyAlignment="1">
      <alignment horizontal="center" vertical="center"/>
    </xf>
    <xf numFmtId="196" fontId="18" fillId="3" borderId="108" xfId="52" applyNumberFormat="1" applyFont="1" applyFill="1" applyBorder="1" applyAlignment="1">
      <alignment vertical="center"/>
    </xf>
    <xf numFmtId="2" fontId="18" fillId="3" borderId="144" xfId="59" applyNumberFormat="1" applyFont="1" applyFill="1" applyBorder="1" applyAlignment="1">
      <alignment horizontal="center" vertical="center"/>
    </xf>
    <xf numFmtId="3" fontId="18" fillId="3" borderId="144" xfId="59" applyNumberFormat="1" applyFont="1" applyFill="1" applyBorder="1" applyAlignment="1">
      <alignment horizontal="center" vertical="center"/>
    </xf>
    <xf numFmtId="2" fontId="18" fillId="3" borderId="143" xfId="59" applyNumberFormat="1" applyFont="1" applyFill="1" applyBorder="1" applyAlignment="1">
      <alignment horizontal="center" vertical="center"/>
    </xf>
    <xf numFmtId="49" fontId="18" fillId="3" borderId="116" xfId="59" applyNumberFormat="1" applyFont="1" applyFill="1" applyBorder="1" applyAlignment="1">
      <alignment horizontal="center" vertical="center"/>
    </xf>
    <xf numFmtId="199" fontId="18" fillId="3" borderId="116" xfId="2" applyNumberFormat="1" applyFont="1" applyFill="1" applyBorder="1" applyAlignment="1">
      <alignment horizontal="right" vertical="center"/>
    </xf>
    <xf numFmtId="191" fontId="18" fillId="3" borderId="116" xfId="59" applyNumberFormat="1" applyFont="1" applyFill="1" applyBorder="1" applyAlignment="1">
      <alignment horizontal="center" vertical="center"/>
    </xf>
    <xf numFmtId="199" fontId="18" fillId="3" borderId="119" xfId="2" applyNumberFormat="1" applyFont="1" applyFill="1" applyBorder="1" applyAlignment="1">
      <alignment horizontal="right" vertical="center"/>
    </xf>
    <xf numFmtId="198" fontId="18" fillId="3" borderId="119" xfId="59" applyNumberFormat="1" applyFont="1" applyFill="1" applyBorder="1" applyAlignment="1">
      <alignment horizontal="center" vertical="center"/>
    </xf>
    <xf numFmtId="199" fontId="18" fillId="3" borderId="123" xfId="2" applyNumberFormat="1" applyFont="1" applyFill="1" applyBorder="1" applyAlignment="1">
      <alignment horizontal="right" vertical="center"/>
    </xf>
    <xf numFmtId="198" fontId="18" fillId="3" borderId="123" xfId="59" applyNumberFormat="1" applyFont="1" applyFill="1" applyBorder="1" applyAlignment="1">
      <alignment horizontal="center" vertical="center"/>
    </xf>
    <xf numFmtId="198" fontId="47" fillId="3" borderId="131" xfId="64" applyNumberFormat="1" applyFont="1" applyFill="1" applyBorder="1" applyAlignment="1">
      <alignment horizontal="center" vertical="center" wrapText="1"/>
    </xf>
    <xf numFmtId="196" fontId="48" fillId="3" borderId="120" xfId="59" applyNumberFormat="1" applyFont="1" applyFill="1" applyBorder="1" applyAlignment="1">
      <alignment vertical="center"/>
    </xf>
    <xf numFmtId="176" fontId="18" fillId="3" borderId="109" xfId="52" applyFont="1" applyFill="1" applyBorder="1" applyAlignment="1">
      <alignment vertical="center" wrapText="1"/>
    </xf>
    <xf numFmtId="176" fontId="18" fillId="3" borderId="123" xfId="52" applyFont="1" applyFill="1" applyBorder="1" applyAlignment="1">
      <alignment vertical="center" wrapText="1"/>
    </xf>
    <xf numFmtId="0" fontId="18" fillId="3" borderId="109" xfId="59" applyFont="1" applyFill="1" applyBorder="1" applyAlignment="1">
      <alignment horizontal="left" vertical="center" wrapText="1"/>
    </xf>
    <xf numFmtId="0" fontId="18" fillId="3" borderId="123" xfId="59" applyFont="1" applyFill="1" applyBorder="1" applyAlignment="1">
      <alignment vertical="center" wrapText="1"/>
    </xf>
    <xf numFmtId="0" fontId="50" fillId="3" borderId="0" xfId="59" applyFont="1" applyFill="1" applyAlignment="1">
      <alignment horizontal="right" vertical="center"/>
    </xf>
    <xf numFmtId="196" fontId="16" fillId="3" borderId="102" xfId="52" applyNumberFormat="1" applyFont="1" applyFill="1" applyBorder="1" applyAlignment="1">
      <alignment vertical="center"/>
    </xf>
    <xf numFmtId="3" fontId="18" fillId="3" borderId="143" xfId="59" applyNumberFormat="1" applyFont="1" applyFill="1" applyBorder="1" applyAlignment="1">
      <alignment horizontal="center" vertical="center"/>
    </xf>
    <xf numFmtId="196" fontId="18" fillId="3" borderId="112" xfId="52" applyNumberFormat="1" applyFont="1" applyFill="1" applyBorder="1" applyAlignment="1">
      <alignment vertical="center"/>
    </xf>
    <xf numFmtId="0" fontId="18" fillId="3" borderId="5" xfId="59" applyFont="1" applyFill="1" applyBorder="1" applyAlignment="1">
      <alignment vertical="center"/>
    </xf>
    <xf numFmtId="0" fontId="18" fillId="3" borderId="6" xfId="59" applyFont="1" applyFill="1" applyBorder="1" applyAlignment="1">
      <alignment vertical="center"/>
    </xf>
    <xf numFmtId="176" fontId="18" fillId="3" borderId="105" xfId="52" applyFont="1" applyFill="1" applyBorder="1" applyAlignment="1">
      <alignment horizontal="justify" vertical="center" wrapText="1"/>
    </xf>
    <xf numFmtId="176" fontId="18" fillId="3" borderId="116" xfId="52" applyFont="1" applyFill="1" applyBorder="1" applyAlignment="1">
      <alignment horizontal="justify" vertical="center" wrapText="1"/>
    </xf>
    <xf numFmtId="176" fontId="18" fillId="3" borderId="127" xfId="52" applyFont="1" applyFill="1" applyBorder="1" applyAlignment="1">
      <alignment vertical="center" wrapText="1"/>
    </xf>
    <xf numFmtId="176" fontId="18" fillId="3" borderId="128" xfId="52" applyFont="1" applyFill="1" applyBorder="1" applyAlignment="1">
      <alignment vertical="center" wrapText="1"/>
    </xf>
    <xf numFmtId="176" fontId="18" fillId="3" borderId="129" xfId="52" applyFont="1" applyFill="1" applyBorder="1" applyAlignment="1">
      <alignment vertical="center" wrapText="1"/>
    </xf>
    <xf numFmtId="199" fontId="18" fillId="3" borderId="143" xfId="2" applyNumberFormat="1" applyFont="1" applyFill="1" applyBorder="1" applyAlignment="1">
      <alignment horizontal="right" vertical="center"/>
    </xf>
    <xf numFmtId="176" fontId="18" fillId="3" borderId="142" xfId="52" applyFont="1" applyFill="1" applyBorder="1" applyAlignment="1">
      <alignment vertical="center" wrapText="1"/>
    </xf>
    <xf numFmtId="176" fontId="18" fillId="3" borderId="131" xfId="52" applyFont="1" applyFill="1" applyBorder="1" applyAlignment="1">
      <alignment vertical="center" wrapText="1"/>
    </xf>
    <xf numFmtId="176" fontId="18" fillId="3" borderId="145" xfId="52" applyFont="1" applyFill="1" applyBorder="1" applyAlignment="1">
      <alignment vertical="center" wrapText="1"/>
    </xf>
    <xf numFmtId="176" fontId="18" fillId="3" borderId="143" xfId="52" applyFont="1" applyFill="1" applyBorder="1" applyAlignment="1">
      <alignment vertical="center" wrapText="1"/>
    </xf>
    <xf numFmtId="2" fontId="18" fillId="3" borderId="143" xfId="54" applyNumberFormat="1" applyFont="1" applyFill="1" applyBorder="1" applyAlignment="1">
      <alignment horizontal="center" vertical="center"/>
    </xf>
    <xf numFmtId="2" fontId="18" fillId="3" borderId="119" xfId="59" applyNumberFormat="1" applyFont="1" applyFill="1" applyBorder="1" applyAlignment="1">
      <alignment horizontal="center" vertical="center"/>
    </xf>
    <xf numFmtId="176" fontId="18" fillId="3" borderId="118" xfId="52" applyFont="1" applyFill="1" applyBorder="1" applyAlignment="1">
      <alignment horizontal="justify" vertical="center" wrapText="1"/>
    </xf>
    <xf numFmtId="176" fontId="18" fillId="3" borderId="119" xfId="52" applyFont="1" applyFill="1" applyBorder="1" applyAlignment="1">
      <alignment horizontal="justify" vertical="center" wrapText="1"/>
    </xf>
    <xf numFmtId="0" fontId="16" fillId="15" borderId="130" xfId="59" applyFont="1" applyFill="1" applyBorder="1" applyAlignment="1">
      <alignment horizontal="center" vertical="center"/>
    </xf>
    <xf numFmtId="176" fontId="18" fillId="3" borderId="103" xfId="52" applyFont="1" applyFill="1" applyBorder="1" applyAlignment="1">
      <alignment vertical="center" wrapText="1"/>
    </xf>
    <xf numFmtId="176" fontId="18" fillId="3" borderId="125" xfId="52" applyFont="1" applyFill="1" applyBorder="1" applyAlignment="1">
      <alignment vertical="center" wrapText="1"/>
    </xf>
    <xf numFmtId="176" fontId="18" fillId="3" borderId="126" xfId="52" applyFont="1" applyFill="1" applyBorder="1" applyAlignment="1">
      <alignment vertical="center" wrapText="1"/>
    </xf>
    <xf numFmtId="176" fontId="18" fillId="3" borderId="104" xfId="52" applyFont="1" applyFill="1" applyBorder="1" applyAlignment="1">
      <alignment horizontal="justify" vertical="center" wrapText="1"/>
    </xf>
    <xf numFmtId="176" fontId="18" fillId="3" borderId="121" xfId="52" applyFont="1" applyFill="1" applyBorder="1" applyAlignment="1">
      <alignment horizontal="justify" vertical="center" wrapText="1"/>
    </xf>
    <xf numFmtId="176" fontId="18" fillId="3" borderId="122" xfId="52" applyFont="1" applyFill="1" applyBorder="1" applyAlignment="1">
      <alignment horizontal="justify" vertical="center" wrapText="1"/>
    </xf>
    <xf numFmtId="10" fontId="18" fillId="3" borderId="144" xfId="59" applyNumberFormat="1" applyFont="1" applyFill="1" applyBorder="1" applyAlignment="1">
      <alignment horizontal="center" vertical="center"/>
    </xf>
    <xf numFmtId="0" fontId="18" fillId="3" borderId="105" xfId="59" applyFont="1" applyFill="1" applyBorder="1" applyAlignment="1">
      <alignment horizontal="left" vertical="center" wrapText="1"/>
    </xf>
    <xf numFmtId="0" fontId="18" fillId="3" borderId="116" xfId="59" applyFont="1" applyFill="1" applyBorder="1" applyAlignment="1">
      <alignment horizontal="left" vertical="center" wrapText="1"/>
    </xf>
    <xf numFmtId="3" fontId="18" fillId="3" borderId="116" xfId="59" applyNumberFormat="1" applyFont="1" applyFill="1" applyBorder="1" applyAlignment="1">
      <alignment horizontal="center" vertical="center"/>
    </xf>
    <xf numFmtId="197" fontId="18" fillId="3" borderId="116" xfId="2" applyNumberFormat="1" applyFont="1" applyFill="1" applyBorder="1" applyAlignment="1">
      <alignment horizontal="right" vertical="center"/>
    </xf>
    <xf numFmtId="2" fontId="18" fillId="3" borderId="116" xfId="59" applyNumberFormat="1" applyFont="1" applyFill="1" applyBorder="1" applyAlignment="1">
      <alignment horizontal="center" vertical="center"/>
    </xf>
    <xf numFmtId="0" fontId="18" fillId="3" borderId="119" xfId="59" applyFont="1" applyFill="1" applyBorder="1" applyAlignment="1">
      <alignment horizontal="left" vertical="center" wrapText="1"/>
    </xf>
    <xf numFmtId="197" fontId="18" fillId="3" borderId="119" xfId="2" applyNumberFormat="1" applyFont="1" applyFill="1" applyBorder="1" applyAlignment="1">
      <alignment horizontal="right" vertical="center"/>
    </xf>
    <xf numFmtId="0" fontId="18" fillId="3" borderId="144" xfId="59" applyFont="1" applyFill="1" applyBorder="1" applyAlignment="1">
      <alignment horizontal="center" vertical="center"/>
    </xf>
    <xf numFmtId="0" fontId="15" fillId="3" borderId="0" xfId="59" applyFont="1" applyFill="1" applyAlignment="1">
      <alignment horizontal="center" vertical="center"/>
    </xf>
    <xf numFmtId="0" fontId="31" fillId="3" borderId="0" xfId="59" applyFont="1" applyFill="1" applyAlignment="1">
      <alignment horizontal="left" vertical="center"/>
    </xf>
    <xf numFmtId="0" fontId="31" fillId="3" borderId="0" xfId="59" applyFont="1" applyFill="1" applyAlignment="1">
      <alignment horizontal="left" vertical="center" wrapText="1"/>
    </xf>
    <xf numFmtId="0" fontId="12" fillId="3" borderId="0" xfId="59" applyFont="1" applyFill="1" applyAlignment="1">
      <alignment horizontal="center" vertical="center" wrapText="1"/>
    </xf>
    <xf numFmtId="4" fontId="16" fillId="3" borderId="0" xfId="59" applyNumberFormat="1" applyFont="1" applyFill="1" applyAlignment="1">
      <alignment horizontal="center" vertical="center"/>
    </xf>
    <xf numFmtId="4" fontId="31" fillId="3" borderId="0" xfId="59" applyNumberFormat="1" applyFont="1" applyFill="1" applyAlignment="1">
      <alignment horizontal="center" vertical="center"/>
    </xf>
    <xf numFmtId="0" fontId="12" fillId="15" borderId="0" xfId="59" applyFont="1" applyFill="1" applyAlignment="1">
      <alignment horizontal="center" vertical="center"/>
    </xf>
    <xf numFmtId="195" fontId="12" fillId="15" borderId="0" xfId="59" applyNumberFormat="1" applyFont="1" applyFill="1" applyAlignment="1">
      <alignment horizontal="center" vertical="center"/>
    </xf>
    <xf numFmtId="0" fontId="17" fillId="15" borderId="0" xfId="59" applyFont="1" applyFill="1" applyAlignment="1">
      <alignment horizontal="center" vertical="center"/>
    </xf>
    <xf numFmtId="195" fontId="17" fillId="15" borderId="0" xfId="59" applyNumberFormat="1" applyFont="1" applyFill="1" applyAlignment="1">
      <alignment horizontal="center" vertical="center"/>
    </xf>
    <xf numFmtId="2" fontId="17" fillId="15" borderId="0" xfId="59" applyNumberFormat="1" applyFont="1" applyFill="1" applyAlignment="1">
      <alignment horizontal="center" vertical="center"/>
    </xf>
    <xf numFmtId="195" fontId="12" fillId="15" borderId="0" xfId="59" applyNumberFormat="1" applyFont="1" applyFill="1" applyAlignment="1">
      <alignment horizontal="center" vertical="center" wrapText="1"/>
    </xf>
    <xf numFmtId="0" fontId="12" fillId="15" borderId="0" xfId="59" applyFont="1" applyFill="1" applyAlignment="1">
      <alignment horizontal="center" vertical="center" wrapText="1"/>
    </xf>
    <xf numFmtId="195" fontId="17" fillId="15" borderId="0" xfId="59" applyNumberFormat="1" applyFont="1" applyFill="1" applyAlignment="1">
      <alignment horizontal="center" vertical="center" wrapText="1"/>
    </xf>
    <xf numFmtId="0" fontId="17" fillId="15" borderId="0" xfId="59" applyFont="1" applyFill="1" applyAlignment="1">
      <alignment horizontal="center" vertical="center" wrapText="1"/>
    </xf>
    <xf numFmtId="0" fontId="16" fillId="15" borderId="0" xfId="59" applyFont="1" applyFill="1" applyAlignment="1">
      <alignment horizontal="left" vertical="center"/>
    </xf>
    <xf numFmtId="0" fontId="16" fillId="15" borderId="0" xfId="59" applyFont="1" applyFill="1" applyAlignment="1">
      <alignment horizontal="center" vertical="center"/>
    </xf>
    <xf numFmtId="0" fontId="31" fillId="15" borderId="0" xfId="59" applyFont="1" applyFill="1" applyAlignment="1">
      <alignment horizontal="center" vertical="center"/>
    </xf>
    <xf numFmtId="176" fontId="16" fillId="15" borderId="0" xfId="52" applyFont="1" applyFill="1" applyBorder="1" applyAlignment="1">
      <alignment horizontal="center" vertical="center"/>
    </xf>
    <xf numFmtId="176" fontId="18" fillId="3" borderId="0" xfId="52" applyFont="1" applyFill="1" applyBorder="1" applyAlignment="1">
      <alignment horizontal="justify" vertical="center" wrapText="1"/>
    </xf>
    <xf numFmtId="0" fontId="0" fillId="3" borderId="0" xfId="52" applyNumberFormat="1" applyFont="1" applyFill="1" applyBorder="1" applyAlignment="1" applyProtection="1">
      <alignment horizontal="center" vertical="center"/>
      <protection locked="0"/>
    </xf>
    <xf numFmtId="196" fontId="0" fillId="3" borderId="0" xfId="52" applyNumberFormat="1" applyFont="1" applyFill="1" applyBorder="1" applyAlignment="1" applyProtection="1">
      <alignment horizontal="right" vertical="center"/>
      <protection locked="0"/>
    </xf>
    <xf numFmtId="2" fontId="18" fillId="3" borderId="0" xfId="54" applyNumberFormat="1" applyFont="1" applyFill="1" applyBorder="1" applyAlignment="1">
      <alignment horizontal="center" vertical="center"/>
    </xf>
    <xf numFmtId="196" fontId="18" fillId="3" borderId="0" xfId="52" applyNumberFormat="1" applyFont="1" applyFill="1" applyBorder="1" applyAlignment="1">
      <alignment vertical="center"/>
    </xf>
    <xf numFmtId="176" fontId="18" fillId="3" borderId="142" xfId="52" applyFont="1" applyFill="1" applyBorder="1" applyAlignment="1">
      <alignment horizontal="justify" vertical="center" wrapText="1"/>
    </xf>
    <xf numFmtId="176" fontId="18" fillId="3" borderId="131" xfId="52" applyFont="1" applyFill="1" applyBorder="1" applyAlignment="1">
      <alignment horizontal="justify" vertical="center" wrapText="1"/>
    </xf>
    <xf numFmtId="176" fontId="18" fillId="3" borderId="109" xfId="52" applyFont="1" applyFill="1" applyBorder="1" applyAlignment="1">
      <alignment horizontal="justify" vertical="center" wrapText="1"/>
    </xf>
    <xf numFmtId="176" fontId="18" fillId="3" borderId="123" xfId="52" applyFont="1" applyFill="1" applyBorder="1" applyAlignment="1">
      <alignment horizontal="justify" vertical="center" wrapText="1"/>
    </xf>
    <xf numFmtId="196" fontId="16" fillId="3" borderId="0" xfId="52" applyNumberFormat="1" applyFont="1" applyFill="1" applyBorder="1" applyAlignment="1">
      <alignment vertical="center"/>
    </xf>
    <xf numFmtId="0" fontId="18" fillId="3" borderId="119" xfId="59" applyFont="1" applyFill="1" applyBorder="1" applyAlignment="1">
      <alignment horizontal="center" vertical="center"/>
    </xf>
    <xf numFmtId="0" fontId="18" fillId="3" borderId="0" xfId="59" applyFont="1" applyFill="1" applyAlignment="1">
      <alignment horizontal="left" vertical="center" wrapText="1"/>
    </xf>
    <xf numFmtId="0" fontId="18" fillId="3" borderId="0" xfId="59" applyFont="1" applyFill="1" applyAlignment="1">
      <alignment vertical="center" wrapText="1"/>
    </xf>
    <xf numFmtId="3" fontId="18" fillId="3" borderId="0" xfId="59" applyNumberFormat="1" applyFont="1" applyFill="1" applyAlignment="1">
      <alignment horizontal="center" vertical="center"/>
    </xf>
    <xf numFmtId="199" fontId="18" fillId="3" borderId="0" xfId="2" applyNumberFormat="1" applyFont="1" applyFill="1" applyBorder="1" applyAlignment="1">
      <alignment horizontal="right" vertical="center"/>
    </xf>
    <xf numFmtId="191" fontId="18" fillId="3" borderId="0" xfId="59" applyNumberFormat="1" applyFont="1" applyFill="1" applyAlignment="1">
      <alignment horizontal="center" vertical="center"/>
    </xf>
    <xf numFmtId="197" fontId="18" fillId="3" borderId="0" xfId="2" applyNumberFormat="1" applyFont="1" applyFill="1" applyBorder="1" applyAlignment="1">
      <alignment horizontal="right" vertical="center"/>
    </xf>
    <xf numFmtId="0" fontId="18" fillId="3" borderId="0" xfId="59" applyFont="1" applyFill="1" applyAlignment="1">
      <alignment horizontal="center" vertical="center"/>
    </xf>
    <xf numFmtId="2" fontId="18" fillId="3" borderId="0" xfId="59" applyNumberFormat="1" applyFont="1" applyFill="1" applyAlignment="1">
      <alignment horizontal="center" vertical="center"/>
    </xf>
    <xf numFmtId="196" fontId="16" fillId="3" borderId="0" xfId="52" applyNumberFormat="1" applyFont="1" applyFill="1" applyBorder="1" applyAlignment="1">
      <alignment horizontal="right" vertical="center"/>
    </xf>
    <xf numFmtId="0" fontId="16" fillId="15" borderId="0" xfId="59" applyFont="1" applyFill="1" applyAlignment="1">
      <alignment horizontal="center" vertical="center" wrapText="1"/>
    </xf>
    <xf numFmtId="0" fontId="31" fillId="15" borderId="0" xfId="59" applyFont="1" applyFill="1" applyAlignment="1">
      <alignment horizontal="center" vertical="center" wrapText="1"/>
    </xf>
    <xf numFmtId="176" fontId="31" fillId="15" borderId="0" xfId="52" applyFont="1" applyFill="1" applyBorder="1" applyAlignment="1">
      <alignment horizontal="center" vertical="center" wrapText="1"/>
    </xf>
    <xf numFmtId="43" fontId="18" fillId="3" borderId="0" xfId="59" applyNumberFormat="1" applyFont="1" applyFill="1" applyAlignment="1">
      <alignment horizontal="left" vertical="center" wrapText="1"/>
    </xf>
    <xf numFmtId="196" fontId="18" fillId="3" borderId="0" xfId="54" applyNumberFormat="1" applyFont="1" applyFill="1" applyBorder="1" applyAlignment="1">
      <alignment vertical="center"/>
    </xf>
    <xf numFmtId="2" fontId="47" fillId="3" borderId="0" xfId="64" applyNumberFormat="1" applyFont="1" applyFill="1" applyAlignment="1">
      <alignment horizontal="center" vertical="center" wrapText="1"/>
    </xf>
    <xf numFmtId="196" fontId="47" fillId="3" borderId="0" xfId="53" applyNumberFormat="1" applyFont="1" applyFill="1" applyBorder="1" applyAlignment="1">
      <alignment vertical="center" wrapText="1"/>
    </xf>
    <xf numFmtId="10" fontId="18" fillId="3" borderId="0" xfId="59" applyNumberFormat="1" applyFont="1" applyFill="1" applyAlignment="1">
      <alignment horizontal="center" vertical="center"/>
    </xf>
    <xf numFmtId="0" fontId="46" fillId="8" borderId="0" xfId="59" applyFont="1" applyFill="1" applyAlignment="1">
      <alignment horizontal="right" vertical="center"/>
    </xf>
    <xf numFmtId="196" fontId="16" fillId="8" borderId="0" xfId="54" applyNumberFormat="1" applyFont="1" applyFill="1" applyBorder="1" applyAlignment="1">
      <alignment vertical="center"/>
    </xf>
    <xf numFmtId="0" fontId="49" fillId="3" borderId="0" xfId="59" applyFont="1" applyFill="1" applyAlignment="1">
      <alignment horizontal="right" vertical="center"/>
    </xf>
    <xf numFmtId="9" fontId="48" fillId="3" borderId="0" xfId="59" applyNumberFormat="1" applyFont="1" applyFill="1" applyAlignment="1">
      <alignment vertical="center"/>
    </xf>
    <xf numFmtId="196" fontId="48" fillId="3" borderId="0" xfId="59" applyNumberFormat="1" applyFont="1" applyFill="1" applyAlignment="1">
      <alignment vertical="center"/>
    </xf>
    <xf numFmtId="176" fontId="49" fillId="3" borderId="0" xfId="52" applyFont="1" applyFill="1" applyBorder="1" applyAlignment="1">
      <alignment horizontal="right" vertical="top"/>
    </xf>
    <xf numFmtId="9" fontId="48" fillId="3" borderId="0" xfId="59" applyNumberFormat="1" applyFont="1" applyFill="1" applyAlignment="1">
      <alignment horizontal="right" vertical="center"/>
    </xf>
    <xf numFmtId="0" fontId="46" fillId="16" borderId="0" xfId="59" applyFont="1" applyFill="1" applyAlignment="1">
      <alignment horizontal="right" vertical="center"/>
    </xf>
    <xf numFmtId="196" fontId="16" fillId="16" borderId="0" xfId="54" applyNumberFormat="1" applyFont="1" applyFill="1" applyBorder="1" applyAlignment="1">
      <alignment vertical="center"/>
    </xf>
    <xf numFmtId="0" fontId="50" fillId="3" borderId="0" xfId="59" applyFont="1" applyFill="1" applyAlignment="1">
      <alignment horizontal="left" vertical="center"/>
    </xf>
    <xf numFmtId="0" fontId="0" fillId="3" borderId="143" xfId="52" applyNumberFormat="1" applyFont="1" applyFill="1" applyBorder="1" applyAlignment="1" applyProtection="1">
      <alignment horizontal="center" vertical="center"/>
      <protection locked="0"/>
    </xf>
    <xf numFmtId="196" fontId="0" fillId="3" borderId="143" xfId="52" applyNumberFormat="1" applyFont="1" applyFill="1" applyBorder="1" applyAlignment="1" applyProtection="1">
      <alignment horizontal="right" vertical="center"/>
      <protection locked="0"/>
    </xf>
    <xf numFmtId="197" fontId="18" fillId="3" borderId="146" xfId="2" applyNumberFormat="1" applyFont="1" applyFill="1" applyBorder="1" applyAlignment="1">
      <alignment horizontal="right" vertical="center"/>
    </xf>
    <xf numFmtId="195" fontId="17" fillId="15" borderId="101" xfId="59" applyNumberFormat="1" applyFont="1" applyFill="1" applyBorder="1" applyAlignment="1">
      <alignment horizontal="center" vertical="center" wrapText="1"/>
    </xf>
    <xf numFmtId="0" fontId="0" fillId="0" borderId="147" xfId="0" applyBorder="1" applyAlignment="1">
      <alignment horizontal="center"/>
    </xf>
    <xf numFmtId="0" fontId="0" fillId="0" borderId="48" xfId="0" applyBorder="1" applyAlignment="1">
      <alignment horizontal="center"/>
    </xf>
    <xf numFmtId="0" fontId="0" fillId="0" borderId="148" xfId="0" applyBorder="1" applyAlignment="1">
      <alignment horizontal="center"/>
    </xf>
    <xf numFmtId="0" fontId="51" fillId="0" borderId="72" xfId="0" applyFont="1" applyBorder="1" applyAlignment="1" applyProtection="1">
      <alignment horizontal="center" vertical="center"/>
      <protection hidden="1"/>
    </xf>
    <xf numFmtId="0" fontId="51" fillId="0" borderId="42" xfId="0" applyFont="1" applyBorder="1" applyAlignment="1" applyProtection="1">
      <alignment horizontal="center" vertical="center"/>
      <protection hidden="1"/>
    </xf>
    <xf numFmtId="0" fontId="51" fillId="0" borderId="73" xfId="0" applyFont="1" applyBorder="1" applyAlignment="1" applyProtection="1">
      <alignment horizontal="center" vertical="center"/>
      <protection hidden="1"/>
    </xf>
    <xf numFmtId="0" fontId="24" fillId="0" borderId="74" xfId="0" applyFont="1" applyBorder="1" applyAlignment="1" applyProtection="1">
      <alignment horizontal="left" vertical="center"/>
      <protection hidden="1"/>
    </xf>
    <xf numFmtId="0" fontId="24" fillId="0" borderId="75" xfId="0" applyFont="1" applyBorder="1" applyAlignment="1" applyProtection="1">
      <alignment horizontal="left" vertical="center"/>
      <protection hidden="1"/>
    </xf>
    <xf numFmtId="0" fontId="24" fillId="0" borderId="76" xfId="0" applyFont="1" applyBorder="1" applyAlignment="1" applyProtection="1">
      <alignment horizontal="left" vertical="center"/>
      <protection hidden="1"/>
    </xf>
    <xf numFmtId="0" fontId="51" fillId="0" borderId="77" xfId="0" applyFont="1" applyBorder="1" applyAlignment="1" applyProtection="1">
      <alignment horizontal="center" vertical="center"/>
      <protection hidden="1"/>
    </xf>
    <xf numFmtId="0" fontId="51" fillId="0" borderId="45" xfId="0" applyFont="1" applyBorder="1" applyAlignment="1" applyProtection="1">
      <alignment horizontal="center" vertical="center"/>
      <protection hidden="1"/>
    </xf>
    <xf numFmtId="0" fontId="51" fillId="0" borderId="78" xfId="0" applyFont="1" applyBorder="1" applyAlignment="1" applyProtection="1">
      <alignment horizontal="center" vertical="center"/>
      <protection hidden="1"/>
    </xf>
    <xf numFmtId="0" fontId="51" fillId="0" borderId="0" xfId="0" applyFont="1" applyAlignment="1" applyProtection="1">
      <alignment horizontal="center" vertical="center"/>
      <protection hidden="1"/>
    </xf>
    <xf numFmtId="0" fontId="24" fillId="0" borderId="70" xfId="0" applyFont="1" applyBorder="1" applyAlignment="1" applyProtection="1">
      <alignment horizontal="left" vertical="center"/>
      <protection hidden="1"/>
    </xf>
    <xf numFmtId="0" fontId="24" fillId="0" borderId="0" xfId="0" applyFont="1" applyAlignment="1" applyProtection="1">
      <alignment horizontal="left" vertical="center"/>
      <protection hidden="1"/>
    </xf>
    <xf numFmtId="0" fontId="24" fillId="0" borderId="71" xfId="0" applyFont="1" applyBorder="1" applyAlignment="1" applyProtection="1">
      <alignment horizontal="left" vertical="center"/>
      <protection hidden="1"/>
    </xf>
    <xf numFmtId="0" fontId="24" fillId="0" borderId="69" xfId="0" applyFont="1" applyBorder="1" applyAlignment="1" applyProtection="1">
      <alignment horizontal="center" vertical="center" wrapText="1"/>
      <protection hidden="1"/>
    </xf>
    <xf numFmtId="0" fontId="24" fillId="0" borderId="8" xfId="0" applyFont="1" applyBorder="1" applyAlignment="1" applyProtection="1">
      <alignment horizontal="center" vertical="center" wrapText="1"/>
      <protection hidden="1"/>
    </xf>
    <xf numFmtId="0" fontId="24" fillId="0" borderId="69" xfId="0" applyFont="1" applyBorder="1" applyAlignment="1" applyProtection="1">
      <alignment horizontal="left" vertical="center"/>
      <protection hidden="1"/>
    </xf>
    <xf numFmtId="0" fontId="24" fillId="0" borderId="8" xfId="0" applyFont="1" applyBorder="1" applyAlignment="1" applyProtection="1">
      <alignment horizontal="left" vertical="center"/>
      <protection hidden="1"/>
    </xf>
    <xf numFmtId="0" fontId="24" fillId="0" borderId="35" xfId="0" applyFont="1" applyBorder="1" applyAlignment="1" applyProtection="1">
      <alignment horizontal="left" vertical="center"/>
      <protection hidden="1"/>
    </xf>
    <xf numFmtId="0" fontId="52" fillId="0" borderId="70" xfId="0" applyFont="1" applyBorder="1" applyAlignment="1" applyProtection="1">
      <alignment vertical="center"/>
      <protection hidden="1"/>
    </xf>
    <xf numFmtId="0" fontId="52" fillId="0" borderId="0" xfId="0" applyFont="1" applyAlignment="1" applyProtection="1">
      <alignment vertical="center"/>
      <protection hidden="1"/>
    </xf>
    <xf numFmtId="200" fontId="52" fillId="0" borderId="0" xfId="5" applyNumberFormat="1" applyFont="1" applyBorder="1" applyAlignment="1" applyProtection="1">
      <alignment vertical="center"/>
      <protection hidden="1"/>
    </xf>
    <xf numFmtId="10" fontId="52" fillId="0" borderId="71" xfId="70" applyNumberFormat="1" applyFont="1" applyBorder="1" applyAlignment="1" applyProtection="1">
      <alignment vertical="center"/>
      <protection hidden="1"/>
    </xf>
    <xf numFmtId="0" fontId="24" fillId="0" borderId="79" xfId="0" applyFont="1" applyBorder="1" applyAlignment="1" applyProtection="1">
      <alignment horizontal="center" vertical="center"/>
      <protection hidden="1"/>
    </xf>
    <xf numFmtId="0" fontId="24" fillId="0" borderId="80" xfId="0" applyFont="1" applyBorder="1" applyAlignment="1" applyProtection="1">
      <alignment horizontal="center" vertical="center"/>
      <protection hidden="1"/>
    </xf>
    <xf numFmtId="0" fontId="24" fillId="0" borderId="81" xfId="0" applyFont="1" applyBorder="1" applyAlignment="1" applyProtection="1">
      <alignment horizontal="center" vertical="center"/>
      <protection hidden="1"/>
    </xf>
    <xf numFmtId="0" fontId="23" fillId="0" borderId="79"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23" fillId="0" borderId="81" xfId="0" applyFont="1" applyBorder="1" applyAlignment="1" applyProtection="1">
      <alignment horizontal="center" vertical="center" wrapText="1"/>
      <protection locked="0"/>
    </xf>
    <xf numFmtId="200" fontId="24" fillId="0" borderId="149" xfId="5" applyNumberFormat="1" applyFont="1" applyBorder="1" applyAlignment="1" applyProtection="1">
      <alignment horizontal="center" vertical="center" wrapText="1"/>
      <protection locked="0"/>
    </xf>
    <xf numFmtId="0" fontId="53" fillId="0" borderId="69" xfId="70" applyNumberFormat="1" applyFont="1" applyBorder="1" applyAlignment="1" applyProtection="1">
      <alignment horizontal="center" vertical="center" wrapText="1"/>
      <protection locked="0"/>
    </xf>
    <xf numFmtId="0" fontId="53" fillId="0" borderId="35" xfId="70" applyNumberFormat="1" applyFont="1" applyBorder="1" applyAlignment="1" applyProtection="1">
      <alignment horizontal="center" vertical="center" wrapText="1"/>
      <protection locked="0"/>
    </xf>
    <xf numFmtId="0" fontId="24" fillId="0" borderId="77" xfId="0" applyFont="1" applyBorder="1" applyAlignment="1" applyProtection="1">
      <alignment horizontal="center" vertical="center"/>
      <protection hidden="1"/>
    </xf>
    <xf numFmtId="0" fontId="24" fillId="0" borderId="45" xfId="0" applyFont="1" applyBorder="1" applyAlignment="1" applyProtection="1">
      <alignment horizontal="center" vertical="center"/>
      <protection hidden="1"/>
    </xf>
    <xf numFmtId="0" fontId="24" fillId="0" borderId="78" xfId="0" applyFont="1" applyBorder="1" applyAlignment="1" applyProtection="1">
      <alignment horizontal="center" vertical="center"/>
      <protection hidden="1"/>
    </xf>
    <xf numFmtId="0" fontId="23" fillId="0" borderId="77" xfId="0" applyFont="1" applyBorder="1" applyAlignment="1" applyProtection="1">
      <alignment horizontal="center" vertical="center" wrapText="1"/>
      <protection locked="0"/>
    </xf>
    <xf numFmtId="0" fontId="23" fillId="0" borderId="45" xfId="0" applyFont="1" applyBorder="1" applyAlignment="1" applyProtection="1">
      <alignment horizontal="center" vertical="center" wrapText="1"/>
      <protection locked="0"/>
    </xf>
    <xf numFmtId="0" fontId="23" fillId="0" borderId="78" xfId="0" applyFont="1" applyBorder="1" applyAlignment="1" applyProtection="1">
      <alignment horizontal="center" vertical="center" wrapText="1"/>
      <protection locked="0"/>
    </xf>
    <xf numFmtId="0" fontId="53" fillId="0" borderId="70" xfId="0" applyFont="1" applyBorder="1" applyAlignment="1" applyProtection="1">
      <alignment vertical="center"/>
      <protection hidden="1"/>
    </xf>
    <xf numFmtId="0" fontId="53" fillId="0" borderId="0" xfId="0" applyFont="1" applyAlignment="1" applyProtection="1">
      <alignment vertical="center"/>
      <protection hidden="1"/>
    </xf>
    <xf numFmtId="200" fontId="53" fillId="0" borderId="0" xfId="5" applyNumberFormat="1" applyFont="1" applyBorder="1" applyAlignment="1" applyProtection="1">
      <alignment vertical="center"/>
      <protection hidden="1"/>
    </xf>
    <xf numFmtId="10" fontId="53" fillId="0" borderId="71" xfId="70" applyNumberFormat="1" applyFont="1" applyBorder="1" applyAlignment="1" applyProtection="1">
      <alignment vertical="center"/>
      <protection hidden="1"/>
    </xf>
    <xf numFmtId="0" fontId="54" fillId="2" borderId="150" xfId="56" applyFont="1" applyFill="1" applyBorder="1" applyAlignment="1">
      <alignment horizontal="center" vertical="center" wrapText="1"/>
    </xf>
    <xf numFmtId="0" fontId="54" fillId="2" borderId="151" xfId="56" applyFont="1" applyFill="1" applyBorder="1" applyAlignment="1">
      <alignment horizontal="center" vertical="center" wrapText="1"/>
    </xf>
    <xf numFmtId="0" fontId="54" fillId="2" borderId="36" xfId="56" applyFont="1" applyFill="1" applyBorder="1" applyAlignment="1">
      <alignment horizontal="center" vertical="top" wrapText="1"/>
    </xf>
    <xf numFmtId="0" fontId="54" fillId="2" borderId="152" xfId="56" applyFont="1" applyFill="1" applyBorder="1" applyAlignment="1">
      <alignment horizontal="center" vertical="top" wrapText="1"/>
    </xf>
    <xf numFmtId="0" fontId="24" fillId="2" borderId="65" xfId="0" applyFont="1" applyFill="1" applyBorder="1" applyAlignment="1" applyProtection="1">
      <alignment horizontal="center" vertical="center"/>
      <protection locked="0"/>
    </xf>
    <xf numFmtId="0" fontId="24" fillId="2" borderId="1" xfId="0" applyFont="1" applyFill="1" applyBorder="1" applyAlignment="1" applyProtection="1">
      <alignment horizontal="center" vertical="center"/>
      <protection locked="0"/>
    </xf>
    <xf numFmtId="0" fontId="24" fillId="2" borderId="2" xfId="0" applyFont="1" applyFill="1" applyBorder="1" applyAlignment="1" applyProtection="1">
      <alignment horizontal="center" vertical="center"/>
      <protection locked="0"/>
    </xf>
    <xf numFmtId="0" fontId="24" fillId="2" borderId="3" xfId="0" applyFont="1" applyFill="1" applyBorder="1" applyAlignment="1" applyProtection="1">
      <alignment horizontal="center" vertical="center"/>
      <protection locked="0"/>
    </xf>
    <xf numFmtId="200" fontId="53" fillId="2" borderId="4" xfId="5" applyNumberFormat="1" applyFont="1" applyFill="1" applyBorder="1" applyAlignment="1" applyProtection="1">
      <alignment horizontal="right" vertical="center"/>
      <protection locked="0"/>
    </xf>
    <xf numFmtId="2" fontId="53" fillId="2" borderId="4" xfId="0" applyNumberFormat="1" applyFont="1" applyFill="1" applyBorder="1" applyAlignment="1" applyProtection="1">
      <alignment vertical="center"/>
      <protection locked="0"/>
    </xf>
    <xf numFmtId="2" fontId="53" fillId="2" borderId="66" xfId="0" applyNumberFormat="1" applyFont="1" applyFill="1" applyBorder="1" applyAlignment="1" applyProtection="1">
      <alignment vertical="center"/>
      <protection locked="0"/>
    </xf>
    <xf numFmtId="0" fontId="24" fillId="2" borderId="70" xfId="0" applyFont="1" applyFill="1" applyBorder="1" applyAlignment="1" applyProtection="1">
      <alignment horizontal="center" vertical="center"/>
      <protection locked="0"/>
    </xf>
    <xf numFmtId="0" fontId="24" fillId="2" borderId="0" xfId="0" applyFont="1" applyFill="1" applyAlignment="1" applyProtection="1">
      <alignment horizontal="center" vertical="center"/>
      <protection locked="0"/>
    </xf>
    <xf numFmtId="200" fontId="53" fillId="2" borderId="0" xfId="5" applyNumberFormat="1" applyFont="1" applyFill="1" applyBorder="1" applyAlignment="1" applyProtection="1">
      <alignment horizontal="right" vertical="center"/>
      <protection locked="0"/>
    </xf>
    <xf numFmtId="2" fontId="53" fillId="2" borderId="0" xfId="0" applyNumberFormat="1" applyFont="1" applyFill="1" applyAlignment="1" applyProtection="1">
      <alignment vertical="center"/>
      <protection locked="0"/>
    </xf>
    <xf numFmtId="2" fontId="53" fillId="2" borderId="71" xfId="0" applyNumberFormat="1" applyFont="1" applyFill="1" applyBorder="1" applyAlignment="1" applyProtection="1">
      <alignment vertical="center"/>
      <protection locked="0"/>
    </xf>
    <xf numFmtId="2" fontId="23" fillId="0" borderId="153" xfId="0" applyNumberFormat="1" applyFont="1" applyBorder="1" applyAlignment="1" applyProtection="1">
      <alignment horizontal="left" vertical="center"/>
      <protection hidden="1"/>
    </xf>
    <xf numFmtId="2" fontId="23" fillId="0" borderId="154" xfId="0" applyNumberFormat="1" applyFont="1" applyBorder="1" applyAlignment="1" applyProtection="1">
      <alignment horizontal="center" vertical="center"/>
      <protection locked="0"/>
    </xf>
    <xf numFmtId="0" fontId="29" fillId="0" borderId="131" xfId="0" applyFont="1" applyBorder="1" applyAlignment="1" applyProtection="1">
      <alignment vertical="center" wrapText="1"/>
      <protection locked="0"/>
    </xf>
    <xf numFmtId="0" fontId="29" fillId="0" borderId="131" xfId="0" applyFont="1" applyBorder="1" applyAlignment="1" applyProtection="1">
      <alignment horizontal="center" vertical="center" wrapText="1"/>
      <protection hidden="1"/>
    </xf>
    <xf numFmtId="0" fontId="29" fillId="0" borderId="119" xfId="0" applyFont="1" applyBorder="1" applyAlignment="1" applyProtection="1">
      <alignment horizontal="center" vertical="center" wrapText="1"/>
      <protection hidden="1"/>
    </xf>
    <xf numFmtId="180" fontId="29" fillId="0" borderId="143" xfId="0" applyNumberFormat="1" applyFont="1" applyBorder="1" applyAlignment="1" applyProtection="1">
      <alignment vertical="center"/>
      <protection locked="0"/>
    </xf>
    <xf numFmtId="9" fontId="29" fillId="0" borderId="119" xfId="0" applyNumberFormat="1" applyFont="1" applyBorder="1" applyAlignment="1" applyProtection="1">
      <alignment vertical="center"/>
      <protection locked="0"/>
    </xf>
    <xf numFmtId="200" fontId="29" fillId="0" borderId="143" xfId="5" applyNumberFormat="1" applyFont="1" applyFill="1" applyBorder="1" applyAlignment="1" applyProtection="1">
      <alignment vertical="center"/>
      <protection locked="0"/>
    </xf>
    <xf numFmtId="200" fontId="29" fillId="0" borderId="119" xfId="5" applyNumberFormat="1" applyFont="1" applyBorder="1" applyAlignment="1" applyProtection="1">
      <alignment vertical="center"/>
      <protection hidden="1"/>
    </xf>
    <xf numFmtId="200" fontId="29" fillId="0" borderId="154" xfId="5" applyNumberFormat="1" applyFont="1" applyBorder="1" applyAlignment="1" applyProtection="1">
      <alignment vertical="center"/>
      <protection hidden="1"/>
    </xf>
    <xf numFmtId="10" fontId="29" fillId="0" borderId="155" xfId="70" applyNumberFormat="1" applyFont="1" applyBorder="1" applyAlignment="1" applyProtection="1">
      <alignment vertical="center"/>
      <protection hidden="1"/>
    </xf>
    <xf numFmtId="195" fontId="23" fillId="0" borderId="153" xfId="0" applyNumberFormat="1" applyFont="1" applyBorder="1" applyAlignment="1" applyProtection="1">
      <alignment horizontal="center" vertical="center"/>
      <protection hidden="1"/>
    </xf>
    <xf numFmtId="0" fontId="55" fillId="0" borderId="131" xfId="0" applyFont="1" applyBorder="1" applyAlignment="1" applyProtection="1">
      <alignment vertical="center" wrapText="1"/>
      <protection locked="0"/>
    </xf>
    <xf numFmtId="192" fontId="0" fillId="0" borderId="0" xfId="0" applyNumberFormat="1"/>
    <xf numFmtId="177" fontId="0" fillId="0" borderId="0" xfId="2" applyFont="1"/>
    <xf numFmtId="0" fontId="29" fillId="0" borderId="119" xfId="0" applyFont="1" applyBorder="1" applyAlignment="1" applyProtection="1">
      <alignment vertical="center" wrapText="1"/>
      <protection locked="0"/>
    </xf>
    <xf numFmtId="180" fontId="29" fillId="0" borderId="119" xfId="0" applyNumberFormat="1" applyFont="1" applyBorder="1" applyAlignment="1" applyProtection="1">
      <alignment vertical="center"/>
      <protection locked="0"/>
    </xf>
    <xf numFmtId="200" fontId="29" fillId="0" borderId="119" xfId="5" applyNumberFormat="1" applyFont="1" applyFill="1" applyBorder="1" applyAlignment="1" applyProtection="1">
      <alignment vertical="center"/>
      <protection locked="0"/>
    </xf>
    <xf numFmtId="200" fontId="29" fillId="0" borderId="119" xfId="0" applyNumberFormat="1" applyFont="1" applyBorder="1" applyAlignment="1" applyProtection="1">
      <alignment vertical="center"/>
      <protection locked="0"/>
    </xf>
    <xf numFmtId="2" fontId="23" fillId="0" borderId="156" xfId="0" applyNumberFormat="1" applyFont="1" applyBorder="1" applyAlignment="1" applyProtection="1">
      <alignment horizontal="center" vertical="center"/>
      <protection locked="0"/>
    </xf>
    <xf numFmtId="0" fontId="29" fillId="0" borderId="116" xfId="0" applyFont="1" applyBorder="1" applyAlignment="1" applyProtection="1">
      <alignment horizontal="center" vertical="center" wrapText="1"/>
      <protection hidden="1"/>
    </xf>
    <xf numFmtId="180" fontId="29" fillId="0" borderId="157" xfId="0" applyNumberFormat="1" applyFont="1" applyBorder="1" applyAlignment="1" applyProtection="1">
      <alignment vertical="center"/>
      <protection locked="0"/>
    </xf>
    <xf numFmtId="200" fontId="29" fillId="0" borderId="157" xfId="5" applyNumberFormat="1" applyFont="1" applyFill="1" applyBorder="1" applyAlignment="1" applyProtection="1">
      <alignment vertical="center"/>
      <protection locked="0"/>
    </xf>
    <xf numFmtId="200" fontId="29" fillId="0" borderId="144" xfId="5" applyNumberFormat="1" applyFont="1" applyFill="1" applyBorder="1" applyAlignment="1" applyProtection="1">
      <alignment vertical="center"/>
      <protection locked="0"/>
    </xf>
    <xf numFmtId="2" fontId="23" fillId="0" borderId="153" xfId="0" applyNumberFormat="1" applyFont="1" applyBorder="1" applyAlignment="1" applyProtection="1">
      <alignment horizontal="center" vertical="center"/>
      <protection hidden="1"/>
    </xf>
    <xf numFmtId="0" fontId="53" fillId="2" borderId="70" xfId="0" applyFont="1" applyFill="1" applyBorder="1" applyAlignment="1" applyProtection="1">
      <alignment vertical="center"/>
      <protection hidden="1"/>
    </xf>
    <xf numFmtId="0" fontId="53" fillId="2" borderId="0" xfId="0" applyFont="1" applyFill="1" applyAlignment="1" applyProtection="1">
      <alignment vertical="center"/>
      <protection hidden="1"/>
    </xf>
    <xf numFmtId="200" fontId="24" fillId="2" borderId="0" xfId="5" applyNumberFormat="1" applyFont="1" applyFill="1" applyBorder="1" applyAlignment="1" applyProtection="1">
      <alignment horizontal="center" vertical="center"/>
      <protection hidden="1"/>
    </xf>
    <xf numFmtId="200" fontId="53" fillId="2" borderId="0" xfId="5" applyNumberFormat="1" applyFont="1" applyFill="1" applyBorder="1" applyAlignment="1" applyProtection="1">
      <alignment vertical="center"/>
      <protection hidden="1"/>
    </xf>
    <xf numFmtId="10" fontId="53" fillId="2" borderId="71" xfId="70" applyNumberFormat="1" applyFont="1" applyFill="1" applyBorder="1" applyAlignment="1" applyProtection="1">
      <alignment vertical="center"/>
      <protection hidden="1"/>
    </xf>
    <xf numFmtId="200" fontId="0" fillId="0" borderId="0" xfId="0" applyNumberFormat="1"/>
    <xf numFmtId="200" fontId="53" fillId="2" borderId="0" xfId="5" applyNumberFormat="1" applyFont="1" applyFill="1" applyBorder="1" applyAlignment="1" applyProtection="1">
      <alignment horizontal="center" vertical="center"/>
      <protection hidden="1"/>
    </xf>
    <xf numFmtId="0" fontId="53" fillId="2" borderId="70" xfId="0" applyFont="1" applyFill="1" applyBorder="1" applyAlignment="1" applyProtection="1">
      <alignment horizontal="center" vertical="center"/>
      <protection hidden="1"/>
    </xf>
    <xf numFmtId="0" fontId="53" fillId="2" borderId="0" xfId="0" applyFont="1" applyFill="1" applyAlignment="1" applyProtection="1">
      <alignment horizontal="center" vertical="center"/>
      <protection hidden="1"/>
    </xf>
    <xf numFmtId="0" fontId="53" fillId="0" borderId="72" xfId="0" applyFont="1" applyBorder="1" applyAlignment="1" applyProtection="1">
      <alignment vertical="center"/>
      <protection hidden="1"/>
    </xf>
    <xf numFmtId="0" fontId="53" fillId="0" borderId="42" xfId="0" applyFont="1" applyBorder="1" applyAlignment="1" applyProtection="1">
      <alignment vertical="center"/>
      <protection hidden="1"/>
    </xf>
    <xf numFmtId="200" fontId="24" fillId="0" borderId="42" xfId="5" applyNumberFormat="1" applyFont="1" applyFill="1" applyBorder="1" applyAlignment="1" applyProtection="1">
      <alignment horizontal="right" vertical="center"/>
      <protection hidden="1"/>
    </xf>
    <xf numFmtId="200" fontId="53" fillId="0" borderId="42" xfId="5" applyNumberFormat="1" applyFont="1" applyFill="1" applyBorder="1" applyAlignment="1" applyProtection="1">
      <alignment vertical="center"/>
      <protection hidden="1"/>
    </xf>
    <xf numFmtId="10" fontId="53" fillId="0" borderId="73" xfId="70" applyNumberFormat="1" applyFont="1" applyFill="1" applyBorder="1" applyAlignment="1" applyProtection="1">
      <alignment vertical="center"/>
      <protection hidden="1"/>
    </xf>
    <xf numFmtId="0" fontId="53" fillId="0" borderId="158" xfId="0" applyFont="1" applyBorder="1" applyAlignment="1" applyProtection="1">
      <alignment vertical="center"/>
      <protection hidden="1"/>
    </xf>
    <xf numFmtId="0" fontId="53" fillId="0" borderId="89" xfId="0" applyFont="1" applyBorder="1" applyAlignment="1" applyProtection="1">
      <alignment vertical="center"/>
      <protection hidden="1"/>
    </xf>
    <xf numFmtId="200" fontId="24" fillId="0" borderId="89" xfId="5" applyNumberFormat="1" applyFont="1" applyFill="1" applyBorder="1" applyAlignment="1" applyProtection="1">
      <alignment horizontal="right" vertical="center"/>
      <protection hidden="1"/>
    </xf>
    <xf numFmtId="200" fontId="53" fillId="0" borderId="89" xfId="5" applyNumberFormat="1" applyFont="1" applyFill="1" applyBorder="1" applyAlignment="1" applyProtection="1">
      <alignment vertical="center"/>
      <protection hidden="1"/>
    </xf>
    <xf numFmtId="10" fontId="53" fillId="0" borderId="90" xfId="70" applyNumberFormat="1" applyFont="1" applyFill="1" applyBorder="1" applyAlignment="1" applyProtection="1">
      <alignment vertical="center"/>
      <protection hidden="1"/>
    </xf>
    <xf numFmtId="0" fontId="24" fillId="2" borderId="159" xfId="0" applyFont="1" applyFill="1" applyBorder="1" applyAlignment="1" applyProtection="1">
      <alignment horizontal="center" vertical="center"/>
      <protection hidden="1"/>
    </xf>
    <xf numFmtId="0" fontId="24" fillId="2" borderId="1" xfId="0" applyFont="1" applyFill="1" applyBorder="1" applyAlignment="1" applyProtection="1">
      <alignment horizontal="center" vertical="center" wrapText="1"/>
      <protection hidden="1"/>
    </xf>
    <xf numFmtId="0" fontId="24" fillId="2" borderId="10" xfId="0" applyFont="1" applyFill="1" applyBorder="1" applyAlignment="1" applyProtection="1">
      <alignment horizontal="center" vertical="center"/>
      <protection hidden="1"/>
    </xf>
    <xf numFmtId="200" fontId="24" fillId="2" borderId="10" xfId="5" applyNumberFormat="1" applyFont="1" applyFill="1" applyBorder="1" applyAlignment="1" applyProtection="1">
      <alignment horizontal="center" vertical="center"/>
      <protection hidden="1"/>
    </xf>
    <xf numFmtId="200" fontId="24" fillId="2" borderId="4" xfId="5" applyNumberFormat="1" applyFont="1" applyFill="1" applyBorder="1" applyAlignment="1" applyProtection="1">
      <alignment horizontal="center" vertical="center" wrapText="1"/>
      <protection hidden="1"/>
    </xf>
    <xf numFmtId="10" fontId="24" fillId="2" borderId="160" xfId="70" applyNumberFormat="1" applyFont="1" applyFill="1" applyBorder="1" applyAlignment="1" applyProtection="1">
      <alignment horizontal="center" vertical="center"/>
      <protection hidden="1"/>
    </xf>
    <xf numFmtId="2" fontId="53" fillId="2" borderId="4" xfId="0" applyNumberFormat="1" applyFont="1" applyFill="1" applyBorder="1" applyAlignment="1" applyProtection="1">
      <alignment horizontal="center" vertical="center"/>
      <protection locked="0"/>
    </xf>
    <xf numFmtId="2" fontId="53" fillId="2" borderId="66" xfId="0" applyNumberFormat="1" applyFont="1" applyFill="1" applyBorder="1" applyAlignment="1" applyProtection="1">
      <alignment horizontal="center" vertical="center"/>
      <protection locked="0"/>
    </xf>
    <xf numFmtId="195" fontId="23" fillId="0" borderId="161" xfId="0" applyNumberFormat="1" applyFont="1" applyBorder="1" applyAlignment="1" applyProtection="1">
      <alignment horizontal="center" vertical="center"/>
      <protection hidden="1"/>
    </xf>
    <xf numFmtId="200" fontId="24" fillId="0" borderId="0" xfId="5" applyNumberFormat="1" applyFont="1" applyFill="1" applyBorder="1" applyAlignment="1" applyProtection="1">
      <alignment horizontal="right" vertical="center"/>
      <protection hidden="1"/>
    </xf>
    <xf numFmtId="200" fontId="53" fillId="0" borderId="0" xfId="5" applyNumberFormat="1" applyFont="1" applyFill="1" applyBorder="1" applyAlignment="1" applyProtection="1">
      <alignment vertical="center"/>
      <protection hidden="1"/>
    </xf>
    <xf numFmtId="10" fontId="53" fillId="0" borderId="71" xfId="70" applyNumberFormat="1" applyFont="1" applyFill="1" applyBorder="1" applyAlignment="1" applyProtection="1">
      <alignment vertical="center"/>
      <protection hidden="1"/>
    </xf>
    <xf numFmtId="0" fontId="53" fillId="0" borderId="77" xfId="0" applyFont="1" applyBorder="1" applyAlignment="1" applyProtection="1">
      <alignment vertical="center"/>
      <protection hidden="1"/>
    </xf>
    <xf numFmtId="0" fontId="53" fillId="0" borderId="45" xfId="0" applyFont="1" applyBorder="1" applyAlignment="1" applyProtection="1">
      <alignment vertical="center"/>
      <protection hidden="1"/>
    </xf>
    <xf numFmtId="200" fontId="24" fillId="0" borderId="45" xfId="5" applyNumberFormat="1" applyFont="1" applyFill="1" applyBorder="1" applyAlignment="1" applyProtection="1">
      <alignment horizontal="right" vertical="center"/>
      <protection hidden="1"/>
    </xf>
    <xf numFmtId="200" fontId="53" fillId="0" borderId="45" xfId="5" applyNumberFormat="1" applyFont="1" applyFill="1" applyBorder="1" applyAlignment="1" applyProtection="1">
      <alignment vertical="center"/>
      <protection hidden="1"/>
    </xf>
    <xf numFmtId="10" fontId="53" fillId="0" borderId="78" xfId="70" applyNumberFormat="1" applyFont="1" applyFill="1" applyBorder="1" applyAlignment="1" applyProtection="1">
      <alignment vertical="center"/>
      <protection hidden="1"/>
    </xf>
    <xf numFmtId="0" fontId="56" fillId="2" borderId="162" xfId="0" applyFont="1" applyFill="1" applyBorder="1" applyAlignment="1" applyProtection="1">
      <alignment horizontal="center" vertical="center" wrapText="1"/>
      <protection hidden="1"/>
    </xf>
    <xf numFmtId="0" fontId="56" fillId="2" borderId="163" xfId="0" applyFont="1" applyFill="1" applyBorder="1" applyAlignment="1" applyProtection="1">
      <alignment horizontal="center" vertical="center" wrapText="1"/>
      <protection hidden="1"/>
    </xf>
    <xf numFmtId="0" fontId="56" fillId="2" borderId="164" xfId="0" applyFont="1" applyFill="1" applyBorder="1" applyAlignment="1" applyProtection="1">
      <alignment horizontal="center" vertical="center" wrapText="1"/>
      <protection hidden="1"/>
    </xf>
    <xf numFmtId="0" fontId="57" fillId="2" borderId="165" xfId="0" applyFont="1" applyFill="1" applyBorder="1" applyAlignment="1" applyProtection="1">
      <alignment horizontal="right" vertical="center"/>
      <protection hidden="1"/>
    </xf>
    <xf numFmtId="0" fontId="57" fillId="2" borderId="121" xfId="0" applyFont="1" applyFill="1" applyBorder="1" applyAlignment="1" applyProtection="1">
      <alignment horizontal="right" vertical="center"/>
      <protection hidden="1"/>
    </xf>
    <xf numFmtId="0" fontId="52" fillId="2" borderId="121" xfId="0" applyFont="1" applyFill="1" applyBorder="1" applyAlignment="1" applyProtection="1">
      <alignment vertical="center"/>
      <protection hidden="1"/>
    </xf>
    <xf numFmtId="200" fontId="58" fillId="2" borderId="121" xfId="5" applyNumberFormat="1" applyFont="1" applyFill="1" applyBorder="1" applyAlignment="1" applyProtection="1">
      <alignment horizontal="right" vertical="center"/>
      <protection hidden="1"/>
    </xf>
    <xf numFmtId="10" fontId="57" fillId="2" borderId="121" xfId="70" applyNumberFormat="1" applyFont="1" applyFill="1" applyBorder="1" applyAlignment="1" applyProtection="1">
      <alignment horizontal="center" vertical="center"/>
      <protection hidden="1"/>
    </xf>
    <xf numFmtId="10" fontId="57" fillId="2" borderId="166" xfId="70" applyNumberFormat="1" applyFont="1" applyFill="1" applyBorder="1" applyAlignment="1" applyProtection="1">
      <alignment horizontal="center" vertical="center"/>
      <protection hidden="1"/>
    </xf>
    <xf numFmtId="0" fontId="52" fillId="0" borderId="167" xfId="0" applyFont="1" applyBorder="1" applyAlignment="1" applyProtection="1">
      <alignment horizontal="right" vertical="center"/>
      <protection hidden="1"/>
    </xf>
    <xf numFmtId="0" fontId="52" fillId="0" borderId="168" xfId="0" applyFont="1" applyBorder="1" applyAlignment="1" applyProtection="1">
      <alignment vertical="center"/>
      <protection hidden="1"/>
    </xf>
    <xf numFmtId="200" fontId="59" fillId="0" borderId="169" xfId="5" applyNumberFormat="1" applyFont="1" applyBorder="1" applyAlignment="1" applyProtection="1">
      <alignment vertical="center"/>
      <protection hidden="1"/>
    </xf>
    <xf numFmtId="0" fontId="52" fillId="0" borderId="170" xfId="0" applyFont="1" applyBorder="1" applyAlignment="1" applyProtection="1">
      <alignment horizontal="right" vertical="center"/>
      <protection hidden="1"/>
    </xf>
    <xf numFmtId="0" fontId="52" fillId="0" borderId="171" xfId="0" applyFont="1" applyBorder="1" applyAlignment="1" applyProtection="1">
      <alignment horizontal="right" vertical="center"/>
      <protection hidden="1"/>
    </xf>
    <xf numFmtId="0" fontId="52" fillId="0" borderId="172" xfId="0" applyFont="1" applyBorder="1" applyAlignment="1" applyProtection="1">
      <alignment vertical="center"/>
      <protection hidden="1"/>
    </xf>
    <xf numFmtId="200" fontId="52" fillId="0" borderId="169" xfId="5" applyNumberFormat="1" applyFont="1" applyBorder="1" applyAlignment="1" applyProtection="1">
      <alignment vertical="center"/>
      <protection hidden="1"/>
    </xf>
    <xf numFmtId="44" fontId="58" fillId="2" borderId="121" xfId="0" applyNumberFormat="1" applyFont="1" applyFill="1" applyBorder="1" applyAlignment="1" applyProtection="1">
      <alignment horizontal="center" vertical="center"/>
      <protection hidden="1"/>
    </xf>
    <xf numFmtId="10" fontId="52" fillId="0" borderId="168" xfId="70" applyNumberFormat="1" applyFont="1" applyBorder="1" applyAlignment="1" applyProtection="1">
      <alignment vertical="center"/>
      <protection hidden="1"/>
    </xf>
    <xf numFmtId="200" fontId="59" fillId="0" borderId="173" xfId="5" applyNumberFormat="1" applyFont="1" applyBorder="1" applyAlignment="1" applyProtection="1">
      <alignment vertical="center"/>
      <protection hidden="1"/>
    </xf>
    <xf numFmtId="0" fontId="52" fillId="0" borderId="0" xfId="0" applyFont="1" applyAlignment="1" applyProtection="1">
      <alignment horizontal="center" vertical="center" wrapText="1"/>
      <protection hidden="1"/>
    </xf>
    <xf numFmtId="10" fontId="52" fillId="0" borderId="0" xfId="70" applyNumberFormat="1" applyFont="1" applyBorder="1" applyAlignment="1" applyProtection="1">
      <alignment vertical="center"/>
      <protection hidden="1"/>
    </xf>
    <xf numFmtId="200" fontId="59" fillId="0" borderId="174" xfId="5" applyNumberFormat="1" applyFont="1" applyBorder="1" applyAlignment="1" applyProtection="1">
      <alignment horizontal="center" vertical="center"/>
      <protection hidden="1"/>
    </xf>
    <xf numFmtId="200" fontId="59" fillId="0" borderId="0" xfId="5" applyNumberFormat="1" applyFont="1" applyBorder="1" applyAlignment="1" applyProtection="1">
      <alignment horizontal="center" vertical="center"/>
      <protection hidden="1"/>
    </xf>
    <xf numFmtId="200" fontId="57" fillId="0" borderId="0" xfId="5" applyNumberFormat="1" applyFont="1" applyBorder="1" applyAlignment="1" applyProtection="1">
      <alignment horizontal="center" vertical="center" wrapText="1"/>
      <protection hidden="1"/>
    </xf>
    <xf numFmtId="10" fontId="52" fillId="0" borderId="172" xfId="0" applyNumberFormat="1" applyFont="1" applyBorder="1" applyAlignment="1" applyProtection="1">
      <alignment vertical="center"/>
      <protection hidden="1"/>
    </xf>
    <xf numFmtId="200" fontId="59" fillId="0" borderId="175" xfId="5" applyNumberFormat="1" applyFont="1" applyBorder="1" applyAlignment="1" applyProtection="1">
      <alignment horizontal="center" vertical="center"/>
      <protection hidden="1"/>
    </xf>
    <xf numFmtId="200" fontId="57" fillId="0" borderId="0" xfId="5" applyNumberFormat="1" applyFont="1" applyBorder="1" applyAlignment="1" applyProtection="1">
      <alignment vertical="center" wrapText="1"/>
      <protection hidden="1"/>
    </xf>
    <xf numFmtId="0" fontId="52" fillId="0" borderId="0" xfId="0" applyFont="1" applyAlignment="1" applyProtection="1">
      <alignment horizontal="right" vertical="center"/>
      <protection hidden="1"/>
    </xf>
    <xf numFmtId="10" fontId="52" fillId="0" borderId="0" xfId="0" applyNumberFormat="1" applyFont="1" applyAlignment="1" applyProtection="1">
      <alignment vertical="center"/>
      <protection hidden="1"/>
    </xf>
    <xf numFmtId="201" fontId="59" fillId="0" borderId="0" xfId="5" applyNumberFormat="1" applyFont="1" applyBorder="1" applyAlignment="1" applyProtection="1">
      <alignment vertical="center"/>
      <protection hidden="1"/>
    </xf>
    <xf numFmtId="0" fontId="52" fillId="0" borderId="168" xfId="0" applyFont="1" applyBorder="1" applyAlignment="1" applyProtection="1">
      <alignment horizontal="right" vertical="center" wrapText="1"/>
      <protection hidden="1"/>
    </xf>
    <xf numFmtId="0" fontId="52" fillId="0" borderId="176" xfId="0" applyFont="1" applyBorder="1" applyAlignment="1" applyProtection="1">
      <alignment horizontal="right" vertical="center" wrapText="1"/>
      <protection hidden="1"/>
    </xf>
    <xf numFmtId="0" fontId="52" fillId="2" borderId="177" xfId="0" applyFont="1" applyFill="1" applyBorder="1" applyAlignment="1" applyProtection="1">
      <alignment vertical="center" wrapText="1"/>
      <protection hidden="1"/>
    </xf>
    <xf numFmtId="202" fontId="59" fillId="0" borderId="175" xfId="5" applyNumberFormat="1" applyFont="1" applyBorder="1" applyAlignment="1" applyProtection="1">
      <alignment vertical="center"/>
      <protection hidden="1"/>
    </xf>
    <xf numFmtId="202" fontId="59" fillId="0" borderId="0" xfId="5" applyNumberFormat="1" applyFont="1" applyBorder="1" applyAlignment="1" applyProtection="1">
      <alignment vertical="center"/>
      <protection hidden="1"/>
    </xf>
    <xf numFmtId="0" fontId="52" fillId="0" borderId="0" xfId="0" applyFont="1" applyAlignment="1" applyProtection="1">
      <alignment horizontal="right" vertical="center" wrapText="1"/>
      <protection hidden="1"/>
    </xf>
    <xf numFmtId="0" fontId="52" fillId="0" borderId="6" xfId="0" applyFont="1" applyBorder="1" applyAlignment="1" applyProtection="1">
      <alignment horizontal="right" vertical="center" wrapText="1"/>
      <protection hidden="1"/>
    </xf>
    <xf numFmtId="0" fontId="52" fillId="2" borderId="178" xfId="0" applyFont="1" applyFill="1" applyBorder="1" applyAlignment="1" applyProtection="1">
      <alignment vertical="center" wrapText="1"/>
      <protection hidden="1"/>
    </xf>
    <xf numFmtId="202" fontId="59" fillId="0" borderId="175" xfId="5" applyNumberFormat="1" applyFont="1" applyBorder="1" applyAlignment="1" applyProtection="1">
      <alignment vertical="center" wrapText="1"/>
      <protection hidden="1"/>
    </xf>
    <xf numFmtId="202" fontId="59" fillId="0" borderId="0" xfId="5" applyNumberFormat="1" applyFont="1" applyBorder="1" applyAlignment="1" applyProtection="1">
      <alignment vertical="center" wrapText="1"/>
      <protection hidden="1"/>
    </xf>
    <xf numFmtId="0" fontId="52" fillId="0" borderId="6" xfId="0" applyFont="1" applyBorder="1" applyAlignment="1" applyProtection="1">
      <alignment horizontal="right" vertical="center"/>
      <protection hidden="1"/>
    </xf>
    <xf numFmtId="0" fontId="52" fillId="0" borderId="179" xfId="0" applyFont="1" applyBorder="1" applyAlignment="1" applyProtection="1">
      <alignment vertical="center"/>
      <protection hidden="1"/>
    </xf>
    <xf numFmtId="179" fontId="59" fillId="0" borderId="0" xfId="5" applyFont="1" applyBorder="1" applyAlignment="1" applyProtection="1">
      <alignment vertical="center"/>
      <protection hidden="1"/>
    </xf>
    <xf numFmtId="0" fontId="52" fillId="0" borderId="70" xfId="0" applyFont="1" applyBorder="1" applyAlignment="1" applyProtection="1">
      <alignment horizontal="center" vertical="center"/>
      <protection hidden="1"/>
    </xf>
    <xf numFmtId="0" fontId="52" fillId="0" borderId="0" xfId="0" applyFont="1" applyAlignment="1" applyProtection="1">
      <alignment horizontal="center" vertical="center"/>
      <protection hidden="1"/>
    </xf>
    <xf numFmtId="0" fontId="57" fillId="2" borderId="165" xfId="0" applyFont="1" applyFill="1" applyBorder="1" applyAlignment="1" applyProtection="1">
      <alignment horizontal="center" vertical="center"/>
      <protection hidden="1"/>
    </xf>
    <xf numFmtId="0" fontId="57" fillId="2" borderId="121" xfId="0" applyFont="1" applyFill="1" applyBorder="1" applyAlignment="1" applyProtection="1">
      <alignment horizontal="center" vertical="center"/>
      <protection hidden="1"/>
    </xf>
    <xf numFmtId="0" fontId="52" fillId="2" borderId="89" xfId="0" applyFont="1" applyFill="1" applyBorder="1" applyAlignment="1" applyProtection="1">
      <alignment horizontal="center" vertical="center"/>
      <protection hidden="1"/>
    </xf>
    <xf numFmtId="0" fontId="58" fillId="2" borderId="121" xfId="0" applyFont="1" applyFill="1" applyBorder="1" applyAlignment="1" applyProtection="1">
      <alignment horizontal="center" vertical="center"/>
      <protection hidden="1"/>
    </xf>
    <xf numFmtId="10" fontId="52" fillId="2" borderId="121" xfId="70" applyNumberFormat="1" applyFont="1" applyFill="1" applyBorder="1" applyAlignment="1" applyProtection="1">
      <alignment horizontal="center" vertical="center"/>
      <protection hidden="1"/>
    </xf>
    <xf numFmtId="10" fontId="52" fillId="2" borderId="166" xfId="70" applyNumberFormat="1" applyFont="1" applyFill="1" applyBorder="1" applyAlignment="1" applyProtection="1">
      <alignment horizontal="center" vertical="center"/>
      <protection hidden="1"/>
    </xf>
    <xf numFmtId="0" fontId="57" fillId="0" borderId="0" xfId="0" applyFont="1" applyAlignment="1" applyProtection="1">
      <alignment horizontal="right" vertical="center"/>
      <protection hidden="1"/>
    </xf>
    <xf numFmtId="44" fontId="58" fillId="0" borderId="0" xfId="0" applyNumberFormat="1" applyFont="1" applyAlignment="1" applyProtection="1">
      <alignment horizontal="center" vertical="center"/>
      <protection hidden="1"/>
    </xf>
    <xf numFmtId="0" fontId="58" fillId="0" borderId="0" xfId="0" applyFont="1" applyAlignment="1" applyProtection="1">
      <alignment horizontal="center" vertical="center"/>
      <protection hidden="1"/>
    </xf>
    <xf numFmtId="10" fontId="52" fillId="0" borderId="71" xfId="70" applyNumberFormat="1" applyFont="1" applyFill="1" applyBorder="1" applyAlignment="1" applyProtection="1">
      <alignment horizontal="center" vertical="center"/>
      <protection hidden="1"/>
    </xf>
    <xf numFmtId="0" fontId="52" fillId="2" borderId="2" xfId="0" applyFont="1" applyFill="1" applyBorder="1" applyAlignment="1" applyProtection="1">
      <alignment horizontal="right" vertical="center"/>
      <protection hidden="1"/>
    </xf>
    <xf numFmtId="202" fontId="59" fillId="0" borderId="175" xfId="5" applyNumberFormat="1" applyFont="1" applyFill="1" applyBorder="1" applyAlignment="1" applyProtection="1">
      <alignment vertical="center"/>
      <protection hidden="1"/>
    </xf>
    <xf numFmtId="202" fontId="59" fillId="0" borderId="170" xfId="5" applyNumberFormat="1" applyFont="1" applyFill="1" applyBorder="1" applyAlignment="1" applyProtection="1">
      <alignment vertical="center"/>
      <protection hidden="1"/>
    </xf>
    <xf numFmtId="10" fontId="57" fillId="0" borderId="170" xfId="70" applyNumberFormat="1" applyFont="1" applyBorder="1" applyAlignment="1" applyProtection="1">
      <alignment horizontal="center" vertical="center"/>
      <protection hidden="1"/>
    </xf>
    <xf numFmtId="10" fontId="57" fillId="0" borderId="0" xfId="70" applyNumberFormat="1" applyFont="1" applyBorder="1" applyAlignment="1" applyProtection="1">
      <alignment horizontal="center" vertical="center"/>
      <protection hidden="1"/>
    </xf>
    <xf numFmtId="10" fontId="57" fillId="0" borderId="71" xfId="70" applyNumberFormat="1" applyFont="1" applyBorder="1" applyAlignment="1" applyProtection="1">
      <alignment horizontal="center" vertical="center"/>
      <protection hidden="1"/>
    </xf>
    <xf numFmtId="0" fontId="56" fillId="2" borderId="165" xfId="0" applyFont="1" applyFill="1" applyBorder="1" applyAlignment="1" applyProtection="1">
      <alignment horizontal="right" vertical="center"/>
      <protection hidden="1"/>
    </xf>
    <xf numFmtId="0" fontId="56" fillId="2" borderId="121" xfId="0" applyFont="1" applyFill="1" applyBorder="1" applyAlignment="1" applyProtection="1">
      <alignment horizontal="right" vertical="center"/>
      <protection hidden="1"/>
    </xf>
    <xf numFmtId="9" fontId="52" fillId="2" borderId="121" xfId="0" applyNumberFormat="1" applyFont="1" applyFill="1" applyBorder="1" applyAlignment="1" applyProtection="1">
      <alignment horizontal="center" vertical="center"/>
      <protection hidden="1"/>
    </xf>
    <xf numFmtId="0" fontId="52" fillId="2" borderId="166" xfId="0" applyFont="1" applyFill="1" applyBorder="1" applyAlignment="1" applyProtection="1">
      <alignment horizontal="center" vertical="center"/>
      <protection hidden="1"/>
    </xf>
    <xf numFmtId="0" fontId="60" fillId="0" borderId="0" xfId="0" applyFont="1" applyAlignment="1" applyProtection="1">
      <alignment vertical="center"/>
      <protection hidden="1"/>
    </xf>
    <xf numFmtId="200" fontId="60" fillId="0" borderId="0" xfId="5" applyNumberFormat="1" applyFont="1" applyBorder="1" applyAlignment="1" applyProtection="1">
      <alignment vertical="center"/>
      <protection hidden="1"/>
    </xf>
    <xf numFmtId="10" fontId="60" fillId="0" borderId="71" xfId="70" applyNumberFormat="1" applyFont="1" applyBorder="1" applyAlignment="1" applyProtection="1">
      <alignment vertical="center"/>
      <protection hidden="1"/>
    </xf>
    <xf numFmtId="0" fontId="61" fillId="0" borderId="70" xfId="0" applyFont="1" applyBorder="1" applyAlignment="1" applyProtection="1">
      <alignment vertical="center"/>
      <protection locked="0"/>
    </xf>
    <xf numFmtId="0" fontId="0" fillId="0" borderId="0" xfId="0" applyAlignment="1" applyProtection="1">
      <alignment vertical="center"/>
      <protection locked="0"/>
    </xf>
    <xf numFmtId="0" fontId="62" fillId="3" borderId="0" xfId="67" applyFont="1" applyFill="1" applyAlignment="1">
      <alignment vertical="top" wrapText="1"/>
    </xf>
    <xf numFmtId="177" fontId="62" fillId="3" borderId="0" xfId="67" applyNumberFormat="1" applyFont="1" applyFill="1" applyAlignment="1">
      <alignment vertical="top" wrapText="1"/>
    </xf>
    <xf numFmtId="0" fontId="0" fillId="0" borderId="0" xfId="0" applyAlignment="1" applyProtection="1">
      <alignment vertical="center"/>
      <protection hidden="1"/>
    </xf>
    <xf numFmtId="0" fontId="63" fillId="3" borderId="0" xfId="67" applyFont="1" applyFill="1" applyAlignment="1">
      <alignment horizontal="left" vertical="top"/>
    </xf>
    <xf numFmtId="3" fontId="25" fillId="3" borderId="0" xfId="60" applyNumberFormat="1" applyFont="1" applyFill="1" applyAlignment="1">
      <alignment horizontal="center" vertical="top"/>
    </xf>
    <xf numFmtId="0" fontId="38" fillId="3" borderId="0" xfId="59" applyFont="1" applyFill="1" applyAlignment="1">
      <alignment horizontal="left"/>
    </xf>
    <xf numFmtId="0" fontId="37" fillId="3" borderId="0" xfId="67" applyFont="1" applyFill="1"/>
    <xf numFmtId="177" fontId="64" fillId="3" borderId="0" xfId="67" applyNumberFormat="1" applyFont="1" applyFill="1"/>
    <xf numFmtId="177" fontId="37" fillId="3" borderId="0" xfId="67" applyNumberFormat="1" applyFont="1" applyFill="1"/>
    <xf numFmtId="0" fontId="61" fillId="0" borderId="77" xfId="0" applyFont="1" applyBorder="1" applyAlignment="1" applyProtection="1">
      <alignment vertical="center"/>
      <protection hidden="1"/>
    </xf>
    <xf numFmtId="0" fontId="0" fillId="0" borderId="45" xfId="0" applyBorder="1" applyAlignment="1">
      <alignment vertical="center"/>
    </xf>
    <xf numFmtId="0" fontId="63" fillId="3" borderId="45" xfId="67" applyFont="1" applyFill="1" applyBorder="1" applyAlignment="1">
      <alignment vertical="top" wrapText="1"/>
    </xf>
    <xf numFmtId="0" fontId="28" fillId="3" borderId="45" xfId="63" applyFont="1" applyFill="1" applyBorder="1"/>
    <xf numFmtId="0" fontId="37" fillId="3" borderId="45" xfId="67" applyFont="1" applyFill="1" applyBorder="1"/>
    <xf numFmtId="177" fontId="37" fillId="3" borderId="45" xfId="67" applyNumberFormat="1" applyFont="1" applyFill="1" applyBorder="1"/>
    <xf numFmtId="10" fontId="60" fillId="0" borderId="78" xfId="70" applyNumberFormat="1" applyFont="1" applyBorder="1" applyAlignment="1" applyProtection="1">
      <alignment vertical="center"/>
      <protection hidden="1"/>
    </xf>
    <xf numFmtId="0" fontId="12" fillId="15" borderId="103" xfId="59" applyFont="1" applyFill="1" applyBorder="1" applyAlignment="1" quotePrefix="1">
      <alignment horizontal="center" vertical="center"/>
    </xf>
    <xf numFmtId="0" fontId="12" fillId="15" borderId="105" xfId="59" applyFont="1" applyFill="1" applyBorder="1" applyAlignment="1" quotePrefix="1">
      <alignment horizontal="center" vertical="center"/>
    </xf>
    <xf numFmtId="176" fontId="16" fillId="15" borderId="114" xfId="52" applyFont="1" applyFill="1" applyBorder="1" applyAlignment="1" quotePrefix="1">
      <alignment horizontal="center" vertical="center"/>
    </xf>
    <xf numFmtId="176" fontId="31" fillId="15" borderId="114" xfId="52" applyFont="1" applyFill="1" applyBorder="1" applyAlignment="1" quotePrefix="1">
      <alignment horizontal="center" vertical="center" wrapText="1"/>
    </xf>
  </cellXfs>
  <cellStyles count="71">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Currency" xfId="49"/>
    <cellStyle name="Millares 2" xfId="50"/>
    <cellStyle name="Millares 2 3" xfId="51"/>
    <cellStyle name="Millares 4 2 3" xfId="52"/>
    <cellStyle name="Moneda [0] 3 2" xfId="53"/>
    <cellStyle name="Moneda 2" xfId="54"/>
    <cellStyle name="Normal 11" xfId="55"/>
    <cellStyle name="Normal 2" xfId="56"/>
    <cellStyle name="Normal 2 14" xfId="57"/>
    <cellStyle name="Normal 2 2" xfId="58"/>
    <cellStyle name="Normal 2 2 2 2" xfId="59"/>
    <cellStyle name="Normal 2 3 6" xfId="60"/>
    <cellStyle name="Normal 27 2" xfId="61"/>
    <cellStyle name="Normal 3" xfId="62"/>
    <cellStyle name="Normal 3 2" xfId="63"/>
    <cellStyle name="Normal 3 2 2" xfId="64"/>
    <cellStyle name="Normal 4" xfId="65"/>
    <cellStyle name="Normal 5" xfId="66"/>
    <cellStyle name="Normal 6 2 2" xfId="67"/>
    <cellStyle name="Normal 9" xfId="68"/>
    <cellStyle name="Porcentaje 2" xfId="69"/>
    <cellStyle name="Porcentaje 3" xfId="7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eetMetadata" Target="metadata.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externalLink" Target="externalLinks/externalLink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5" Type="http://schemas.openxmlformats.org/officeDocument/2006/relationships/image" Target="../media/image3.png"/><Relationship Id="rId4" Type="http://schemas.openxmlformats.org/officeDocument/2006/relationships/image" Target="../media/image7.jpeg"/><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9" Type="http://schemas.openxmlformats.org/officeDocument/2006/relationships/image" Target="../media/image16.png"/><Relationship Id="rId8" Type="http://schemas.openxmlformats.org/officeDocument/2006/relationships/image" Target="../media/image15.png"/><Relationship Id="rId7" Type="http://schemas.openxmlformats.org/officeDocument/2006/relationships/image" Target="../media/image14.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 Id="rId3" Type="http://schemas.openxmlformats.org/officeDocument/2006/relationships/image" Target="../media/image10.png"/><Relationship Id="rId2" Type="http://schemas.openxmlformats.org/officeDocument/2006/relationships/image" Target="../media/image9.png"/><Relationship Id="rId19" Type="http://schemas.openxmlformats.org/officeDocument/2006/relationships/image" Target="../media/image3.png"/><Relationship Id="rId18" Type="http://schemas.openxmlformats.org/officeDocument/2006/relationships/image" Target="../media/image25.png"/><Relationship Id="rId17" Type="http://schemas.openxmlformats.org/officeDocument/2006/relationships/image" Target="../media/image24.png"/><Relationship Id="rId16" Type="http://schemas.openxmlformats.org/officeDocument/2006/relationships/image" Target="../media/image23.png"/><Relationship Id="rId15" Type="http://schemas.openxmlformats.org/officeDocument/2006/relationships/image" Target="../media/image22.png"/><Relationship Id="rId14" Type="http://schemas.openxmlformats.org/officeDocument/2006/relationships/image" Target="../media/image21.png"/><Relationship Id="rId13" Type="http://schemas.openxmlformats.org/officeDocument/2006/relationships/image" Target="../media/image20.png"/><Relationship Id="rId12" Type="http://schemas.openxmlformats.org/officeDocument/2006/relationships/image" Target="../media/image19.png"/><Relationship Id="rId11" Type="http://schemas.openxmlformats.org/officeDocument/2006/relationships/image" Target="../media/image18.png"/><Relationship Id="rId10" Type="http://schemas.openxmlformats.org/officeDocument/2006/relationships/image" Target="../media/image17.png"/><Relationship Id="rId1" Type="http://schemas.openxmlformats.org/officeDocument/2006/relationships/image" Target="../media/image8.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6.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6.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7.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626891</xdr:colOff>
      <xdr:row>1</xdr:row>
      <xdr:rowOff>88121</xdr:rowOff>
    </xdr:from>
    <xdr:to>
      <xdr:col>11</xdr:col>
      <xdr:colOff>622285</xdr:colOff>
      <xdr:row>1</xdr:row>
      <xdr:rowOff>899105</xdr:rowOff>
    </xdr:to>
    <xdr:pic>
      <xdr:nvPicPr>
        <xdr:cNvPr id="5" name="Imagen 4"/>
        <xdr:cNvPicPr>
          <a:picLocks noChangeAspect="1"/>
        </xdr:cNvPicPr>
      </xdr:nvPicPr>
      <xdr:blipFill>
        <a:blip r:embed="rId1"/>
        <a:stretch>
          <a:fillRect/>
        </a:stretch>
      </xdr:blipFill>
      <xdr:spPr>
        <a:xfrm>
          <a:off x="10845165" y="280035"/>
          <a:ext cx="6197600" cy="810895"/>
        </a:xfrm>
        <a:prstGeom prst="rect">
          <a:avLst/>
        </a:prstGeom>
      </xdr:spPr>
    </xdr:pic>
    <xdr:clientData/>
  </xdr:twoCellAnchor>
  <xdr:twoCellAnchor editAs="oneCell">
    <xdr:from>
      <xdr:col>2</xdr:col>
      <xdr:colOff>0</xdr:colOff>
      <xdr:row>1</xdr:row>
      <xdr:rowOff>122465</xdr:rowOff>
    </xdr:from>
    <xdr:to>
      <xdr:col>3</xdr:col>
      <xdr:colOff>13606</xdr:colOff>
      <xdr:row>1</xdr:row>
      <xdr:rowOff>1194693</xdr:rowOff>
    </xdr:to>
    <xdr:pic>
      <xdr:nvPicPr>
        <xdr:cNvPr id="4" name="Imagen 3"/>
        <xdr:cNvPicPr>
          <a:picLocks noChangeAspect="1"/>
        </xdr:cNvPicPr>
      </xdr:nvPicPr>
      <xdr:blipFill>
        <a:blip r:embed="rId2"/>
        <a:stretch>
          <a:fillRect/>
        </a:stretch>
      </xdr:blipFill>
      <xdr:spPr>
        <a:xfrm>
          <a:off x="617220" y="314325"/>
          <a:ext cx="1110615" cy="1072515"/>
        </a:xfrm>
        <a:prstGeom prst="rect">
          <a:avLst/>
        </a:prstGeom>
      </xdr:spPr>
    </xdr:pic>
    <xdr:clientData/>
  </xdr:twoCellAnchor>
  <xdr:twoCellAnchor editAs="oneCell">
    <xdr:from>
      <xdr:col>3</xdr:col>
      <xdr:colOff>304800</xdr:colOff>
      <xdr:row>85</xdr:row>
      <xdr:rowOff>75688</xdr:rowOff>
    </xdr:from>
    <xdr:to>
      <xdr:col>3</xdr:col>
      <xdr:colOff>2122714</xdr:colOff>
      <xdr:row>90</xdr:row>
      <xdr:rowOff>67490</xdr:rowOff>
    </xdr:to>
    <xdr:pic>
      <xdr:nvPicPr>
        <xdr:cNvPr id="2" name="Imagen 1"/>
        <xdr:cNvPicPr>
          <a:picLocks noChangeAspect="1"/>
        </xdr:cNvPicPr>
      </xdr:nvPicPr>
      <xdr:blipFill>
        <a:blip r:embed="rId3"/>
        <a:stretch>
          <a:fillRect/>
        </a:stretch>
      </xdr:blipFill>
      <xdr:spPr>
        <a:xfrm>
          <a:off x="2019300" y="24131905"/>
          <a:ext cx="1817370" cy="95948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2</xdr:col>
      <xdr:colOff>257177</xdr:colOff>
      <xdr:row>2</xdr:row>
      <xdr:rowOff>97080</xdr:rowOff>
    </xdr:from>
    <xdr:to>
      <xdr:col>3</xdr:col>
      <xdr:colOff>839944</xdr:colOff>
      <xdr:row>3</xdr:row>
      <xdr:rowOff>245822</xdr:rowOff>
    </xdr:to>
    <xdr:pic>
      <xdr:nvPicPr>
        <xdr:cNvPr id="4" name="Imagen 3"/>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492760"/>
          <a:ext cx="2653665" cy="299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66</xdr:row>
      <xdr:rowOff>97080</xdr:rowOff>
    </xdr:from>
    <xdr:to>
      <xdr:col>3</xdr:col>
      <xdr:colOff>839944</xdr:colOff>
      <xdr:row>67</xdr:row>
      <xdr:rowOff>245822</xdr:rowOff>
    </xdr:to>
    <xdr:pic>
      <xdr:nvPicPr>
        <xdr:cNvPr id="6" name="Imagen 5"/>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3172440"/>
          <a:ext cx="2653665" cy="299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129</xdr:row>
      <xdr:rowOff>99658</xdr:rowOff>
    </xdr:from>
    <xdr:to>
      <xdr:col>3</xdr:col>
      <xdr:colOff>839944</xdr:colOff>
      <xdr:row>130</xdr:row>
      <xdr:rowOff>243244</xdr:rowOff>
    </xdr:to>
    <xdr:pic>
      <xdr:nvPicPr>
        <xdr:cNvPr id="7" name="Imagen 6"/>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5656540"/>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189</xdr:row>
      <xdr:rowOff>97080</xdr:rowOff>
    </xdr:from>
    <xdr:to>
      <xdr:col>3</xdr:col>
      <xdr:colOff>839944</xdr:colOff>
      <xdr:row>190</xdr:row>
      <xdr:rowOff>245822</xdr:rowOff>
    </xdr:to>
    <xdr:pic>
      <xdr:nvPicPr>
        <xdr:cNvPr id="8" name="Imagen 7"/>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37647880"/>
          <a:ext cx="2653665" cy="299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249</xdr:row>
      <xdr:rowOff>99658</xdr:rowOff>
    </xdr:from>
    <xdr:to>
      <xdr:col>3</xdr:col>
      <xdr:colOff>839944</xdr:colOff>
      <xdr:row>250</xdr:row>
      <xdr:rowOff>243244</xdr:rowOff>
    </xdr:to>
    <xdr:pic>
      <xdr:nvPicPr>
        <xdr:cNvPr id="9" name="Imagen 8"/>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49537620"/>
          <a:ext cx="2653665" cy="300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302</xdr:row>
      <xdr:rowOff>97080</xdr:rowOff>
    </xdr:from>
    <xdr:to>
      <xdr:col>3</xdr:col>
      <xdr:colOff>839944</xdr:colOff>
      <xdr:row>303</xdr:row>
      <xdr:rowOff>245823</xdr:rowOff>
    </xdr:to>
    <xdr:pic>
      <xdr:nvPicPr>
        <xdr:cNvPr id="10" name="Imagen 9"/>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60086875"/>
          <a:ext cx="2653665" cy="303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367</xdr:row>
      <xdr:rowOff>99658</xdr:rowOff>
    </xdr:from>
    <xdr:to>
      <xdr:col>3</xdr:col>
      <xdr:colOff>839944</xdr:colOff>
      <xdr:row>368</xdr:row>
      <xdr:rowOff>243244</xdr:rowOff>
    </xdr:to>
    <xdr:pic>
      <xdr:nvPicPr>
        <xdr:cNvPr id="11" name="Imagen 10"/>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7299388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432</xdr:row>
      <xdr:rowOff>99658</xdr:rowOff>
    </xdr:from>
    <xdr:to>
      <xdr:col>3</xdr:col>
      <xdr:colOff>839944</xdr:colOff>
      <xdr:row>433</xdr:row>
      <xdr:rowOff>243244</xdr:rowOff>
    </xdr:to>
    <xdr:pic>
      <xdr:nvPicPr>
        <xdr:cNvPr id="12" name="Imagen 1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8587168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488</xdr:row>
      <xdr:rowOff>99658</xdr:rowOff>
    </xdr:from>
    <xdr:to>
      <xdr:col>3</xdr:col>
      <xdr:colOff>839944</xdr:colOff>
      <xdr:row>489</xdr:row>
      <xdr:rowOff>243244</xdr:rowOff>
    </xdr:to>
    <xdr:pic>
      <xdr:nvPicPr>
        <xdr:cNvPr id="14" name="Imagen 13"/>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9687496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551</xdr:row>
      <xdr:rowOff>99658</xdr:rowOff>
    </xdr:from>
    <xdr:to>
      <xdr:col>3</xdr:col>
      <xdr:colOff>839944</xdr:colOff>
      <xdr:row>552</xdr:row>
      <xdr:rowOff>243244</xdr:rowOff>
    </xdr:to>
    <xdr:pic>
      <xdr:nvPicPr>
        <xdr:cNvPr id="15" name="Imagen 14"/>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0935652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614</xdr:row>
      <xdr:rowOff>99658</xdr:rowOff>
    </xdr:from>
    <xdr:to>
      <xdr:col>3</xdr:col>
      <xdr:colOff>839944</xdr:colOff>
      <xdr:row>615</xdr:row>
      <xdr:rowOff>243244</xdr:rowOff>
    </xdr:to>
    <xdr:pic>
      <xdr:nvPicPr>
        <xdr:cNvPr id="16" name="Imagen 15"/>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2183808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809</xdr:row>
      <xdr:rowOff>99658</xdr:rowOff>
    </xdr:from>
    <xdr:to>
      <xdr:col>3</xdr:col>
      <xdr:colOff>839944</xdr:colOff>
      <xdr:row>810</xdr:row>
      <xdr:rowOff>243244</xdr:rowOff>
    </xdr:to>
    <xdr:pic>
      <xdr:nvPicPr>
        <xdr:cNvPr id="18" name="Imagen 17"/>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6049815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865</xdr:row>
      <xdr:rowOff>99658</xdr:rowOff>
    </xdr:from>
    <xdr:to>
      <xdr:col>3</xdr:col>
      <xdr:colOff>839944</xdr:colOff>
      <xdr:row>866</xdr:row>
      <xdr:rowOff>243244</xdr:rowOff>
    </xdr:to>
    <xdr:pic>
      <xdr:nvPicPr>
        <xdr:cNvPr id="19" name="Imagen 18"/>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7159287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927</xdr:row>
      <xdr:rowOff>99658</xdr:rowOff>
    </xdr:from>
    <xdr:to>
      <xdr:col>3</xdr:col>
      <xdr:colOff>839944</xdr:colOff>
      <xdr:row>928</xdr:row>
      <xdr:rowOff>243244</xdr:rowOff>
    </xdr:to>
    <xdr:pic>
      <xdr:nvPicPr>
        <xdr:cNvPr id="20" name="Imagen 19"/>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8387631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989</xdr:row>
      <xdr:rowOff>99658</xdr:rowOff>
    </xdr:from>
    <xdr:to>
      <xdr:col>3</xdr:col>
      <xdr:colOff>839944</xdr:colOff>
      <xdr:row>990</xdr:row>
      <xdr:rowOff>243244</xdr:rowOff>
    </xdr:to>
    <xdr:pic>
      <xdr:nvPicPr>
        <xdr:cNvPr id="21" name="Imagen 20"/>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19637311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1054</xdr:row>
      <xdr:rowOff>99658</xdr:rowOff>
    </xdr:from>
    <xdr:to>
      <xdr:col>3</xdr:col>
      <xdr:colOff>839944</xdr:colOff>
      <xdr:row>1055</xdr:row>
      <xdr:rowOff>243244</xdr:rowOff>
    </xdr:to>
    <xdr:pic>
      <xdr:nvPicPr>
        <xdr:cNvPr id="22" name="Imagen 2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0925091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291353</xdr:colOff>
      <xdr:row>0</xdr:row>
      <xdr:rowOff>179294</xdr:rowOff>
    </xdr:from>
    <xdr:to>
      <xdr:col>17</xdr:col>
      <xdr:colOff>379839</xdr:colOff>
      <xdr:row>11</xdr:row>
      <xdr:rowOff>145676</xdr:rowOff>
    </xdr:to>
    <xdr:pic>
      <xdr:nvPicPr>
        <xdr:cNvPr id="23" name="Imagen 22"/>
        <xdr:cNvPicPr>
          <a:picLocks noChangeAspect="1"/>
        </xdr:cNvPicPr>
      </xdr:nvPicPr>
      <xdr:blipFill>
        <a:blip r:embed="rId2"/>
        <a:stretch>
          <a:fillRect/>
        </a:stretch>
      </xdr:blipFill>
      <xdr:spPr>
        <a:xfrm>
          <a:off x="8329930" y="179070"/>
          <a:ext cx="4958080" cy="2145665"/>
        </a:xfrm>
        <a:prstGeom prst="rect">
          <a:avLst/>
        </a:prstGeom>
      </xdr:spPr>
    </xdr:pic>
    <xdr:clientData/>
  </xdr:twoCellAnchor>
  <xdr:twoCellAnchor>
    <xdr:from>
      <xdr:col>10</xdr:col>
      <xdr:colOff>380999</xdr:colOff>
      <xdr:row>2</xdr:row>
      <xdr:rowOff>89647</xdr:rowOff>
    </xdr:from>
    <xdr:to>
      <xdr:col>16</xdr:col>
      <xdr:colOff>313764</xdr:colOff>
      <xdr:row>3</xdr:row>
      <xdr:rowOff>134470</xdr:rowOff>
    </xdr:to>
    <xdr:sp>
      <xdr:nvSpPr>
        <xdr:cNvPr id="24" name="Rectángulo 23"/>
        <xdr:cNvSpPr/>
      </xdr:nvSpPr>
      <xdr:spPr>
        <a:xfrm>
          <a:off x="8419465" y="485775"/>
          <a:ext cx="4048125" cy="24257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257177</xdr:colOff>
      <xdr:row>1118</xdr:row>
      <xdr:rowOff>99658</xdr:rowOff>
    </xdr:from>
    <xdr:to>
      <xdr:col>3</xdr:col>
      <xdr:colOff>839944</xdr:colOff>
      <xdr:row>1119</xdr:row>
      <xdr:rowOff>243244</xdr:rowOff>
    </xdr:to>
    <xdr:pic>
      <xdr:nvPicPr>
        <xdr:cNvPr id="25" name="Imagen 24"/>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2234207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1164</xdr:row>
      <xdr:rowOff>99658</xdr:rowOff>
    </xdr:from>
    <xdr:to>
      <xdr:col>3</xdr:col>
      <xdr:colOff>839944</xdr:colOff>
      <xdr:row>1165</xdr:row>
      <xdr:rowOff>243244</xdr:rowOff>
    </xdr:to>
    <xdr:pic>
      <xdr:nvPicPr>
        <xdr:cNvPr id="26" name="Imagen 25"/>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3145559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1233</xdr:row>
      <xdr:rowOff>99658</xdr:rowOff>
    </xdr:from>
    <xdr:to>
      <xdr:col>3</xdr:col>
      <xdr:colOff>839944</xdr:colOff>
      <xdr:row>1234</xdr:row>
      <xdr:rowOff>243244</xdr:rowOff>
    </xdr:to>
    <xdr:pic>
      <xdr:nvPicPr>
        <xdr:cNvPr id="27" name="Imagen 26"/>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4512587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1297</xdr:row>
      <xdr:rowOff>99658</xdr:rowOff>
    </xdr:from>
    <xdr:to>
      <xdr:col>3</xdr:col>
      <xdr:colOff>839944</xdr:colOff>
      <xdr:row>1298</xdr:row>
      <xdr:rowOff>243244</xdr:rowOff>
    </xdr:to>
    <xdr:pic>
      <xdr:nvPicPr>
        <xdr:cNvPr id="28" name="Imagen 27"/>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58041775"/>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1418</xdr:row>
      <xdr:rowOff>99658</xdr:rowOff>
    </xdr:from>
    <xdr:to>
      <xdr:col>3</xdr:col>
      <xdr:colOff>839944</xdr:colOff>
      <xdr:row>1419</xdr:row>
      <xdr:rowOff>243244</xdr:rowOff>
    </xdr:to>
    <xdr:pic>
      <xdr:nvPicPr>
        <xdr:cNvPr id="29" name="Imagen 28"/>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82073350"/>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1479</xdr:row>
      <xdr:rowOff>99658</xdr:rowOff>
    </xdr:from>
    <xdr:to>
      <xdr:col>3</xdr:col>
      <xdr:colOff>839944</xdr:colOff>
      <xdr:row>1480</xdr:row>
      <xdr:rowOff>243244</xdr:rowOff>
    </xdr:to>
    <xdr:pic>
      <xdr:nvPicPr>
        <xdr:cNvPr id="30" name="Imagen 29"/>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94158670"/>
          <a:ext cx="265366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257177</xdr:colOff>
      <xdr:row>1234</xdr:row>
      <xdr:rowOff>99658</xdr:rowOff>
    </xdr:from>
    <xdr:to>
      <xdr:col>14</xdr:col>
      <xdr:colOff>839944</xdr:colOff>
      <xdr:row>1235</xdr:row>
      <xdr:rowOff>243244</xdr:rowOff>
    </xdr:to>
    <xdr:pic>
      <xdr:nvPicPr>
        <xdr:cNvPr id="31" name="Imagen 30"/>
        <xdr:cNvPicPr>
          <a:picLocks noChangeAspect="1" noChangeArrowheads="1"/>
        </xdr:cNvPicPr>
      </xdr:nvPicPr>
      <xdr:blipFill>
        <a:blip r:embed="rId3" cstate="print">
          <a:extLst>
            <a:ext uri="{28A0092B-C50C-407E-A947-70E740481C1C}">
              <a14:useLocalDpi xmlns:a14="http://schemas.microsoft.com/office/drawing/2010/main" val="0"/>
            </a:ext>
          </a:extLst>
        </a:blip>
        <a:srcRect/>
        <a:stretch>
          <a:fillRect/>
        </a:stretch>
      </xdr:blipFill>
      <xdr:spPr>
        <a:xfrm>
          <a:off x="10147935" y="245323995"/>
          <a:ext cx="1251585"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1359</xdr:row>
      <xdr:rowOff>99658</xdr:rowOff>
    </xdr:from>
    <xdr:to>
      <xdr:col>3</xdr:col>
      <xdr:colOff>839944</xdr:colOff>
      <xdr:row>1360</xdr:row>
      <xdr:rowOff>243244</xdr:rowOff>
    </xdr:to>
    <xdr:pic>
      <xdr:nvPicPr>
        <xdr:cNvPr id="33" name="Imagen 32"/>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270325215"/>
          <a:ext cx="2653665" cy="300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126547</xdr:colOff>
      <xdr:row>680</xdr:row>
      <xdr:rowOff>67001</xdr:rowOff>
    </xdr:from>
    <xdr:to>
      <xdr:col>3</xdr:col>
      <xdr:colOff>709314</xdr:colOff>
      <xdr:row>681</xdr:row>
      <xdr:rowOff>210587</xdr:rowOff>
    </xdr:to>
    <xdr:pic>
      <xdr:nvPicPr>
        <xdr:cNvPr id="32" name="Imagen 3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316865" y="134881620"/>
          <a:ext cx="2739390" cy="3295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257177</xdr:colOff>
      <xdr:row>249</xdr:row>
      <xdr:rowOff>97080</xdr:rowOff>
    </xdr:from>
    <xdr:to>
      <xdr:col>14</xdr:col>
      <xdr:colOff>839944</xdr:colOff>
      <xdr:row>250</xdr:row>
      <xdr:rowOff>245823</xdr:rowOff>
    </xdr:to>
    <xdr:pic>
      <xdr:nvPicPr>
        <xdr:cNvPr id="34" name="Imagen 33"/>
        <xdr:cNvPicPr>
          <a:picLocks noChangeAspect="1" noChangeArrowheads="1"/>
        </xdr:cNvPicPr>
      </xdr:nvPicPr>
      <xdr:blipFill>
        <a:blip r:embed="rId4" cstate="print">
          <a:extLst>
            <a:ext uri="{28A0092B-C50C-407E-A947-70E740481C1C}">
              <a14:useLocalDpi xmlns:a14="http://schemas.microsoft.com/office/drawing/2010/main" val="0"/>
            </a:ext>
          </a:extLst>
        </a:blip>
        <a:srcRect/>
        <a:stretch>
          <a:fillRect/>
        </a:stretch>
      </xdr:blipFill>
      <xdr:spPr>
        <a:xfrm>
          <a:off x="10147935" y="49535080"/>
          <a:ext cx="1251585" cy="303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257177</xdr:colOff>
      <xdr:row>249</xdr:row>
      <xdr:rowOff>97080</xdr:rowOff>
    </xdr:from>
    <xdr:to>
      <xdr:col>3</xdr:col>
      <xdr:colOff>839944</xdr:colOff>
      <xdr:row>250</xdr:row>
      <xdr:rowOff>245823</xdr:rowOff>
    </xdr:to>
    <xdr:pic>
      <xdr:nvPicPr>
        <xdr:cNvPr id="35" name="Imagen 34"/>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47675" y="49535080"/>
          <a:ext cx="2653665" cy="303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317500</xdr:colOff>
      <xdr:row>55</xdr:row>
      <xdr:rowOff>63500</xdr:rowOff>
    </xdr:from>
    <xdr:to>
      <xdr:col>8</xdr:col>
      <xdr:colOff>357414</xdr:colOff>
      <xdr:row>60</xdr:row>
      <xdr:rowOff>29600</xdr:rowOff>
    </xdr:to>
    <xdr:pic>
      <xdr:nvPicPr>
        <xdr:cNvPr id="2" name="Imagen 1"/>
        <xdr:cNvPicPr>
          <a:picLocks noChangeAspect="1"/>
        </xdr:cNvPicPr>
      </xdr:nvPicPr>
      <xdr:blipFill>
        <a:blip r:embed="rId5"/>
        <a:stretch>
          <a:fillRect/>
        </a:stretch>
      </xdr:blipFill>
      <xdr:spPr>
        <a:xfrm>
          <a:off x="5194300" y="10960100"/>
          <a:ext cx="1776730" cy="956310"/>
        </a:xfrm>
        <a:prstGeom prst="rect">
          <a:avLst/>
        </a:prstGeom>
      </xdr:spPr>
    </xdr:pic>
    <xdr:clientData/>
  </xdr:twoCellAnchor>
  <xdr:twoCellAnchor editAs="oneCell">
    <xdr:from>
      <xdr:col>6</xdr:col>
      <xdr:colOff>63500</xdr:colOff>
      <xdr:row>118</xdr:row>
      <xdr:rowOff>127000</xdr:rowOff>
    </xdr:from>
    <xdr:to>
      <xdr:col>8</xdr:col>
      <xdr:colOff>103414</xdr:colOff>
      <xdr:row>123</xdr:row>
      <xdr:rowOff>93100</xdr:rowOff>
    </xdr:to>
    <xdr:pic>
      <xdr:nvPicPr>
        <xdr:cNvPr id="3" name="Imagen 2"/>
        <xdr:cNvPicPr>
          <a:picLocks noChangeAspect="1"/>
        </xdr:cNvPicPr>
      </xdr:nvPicPr>
      <xdr:blipFill>
        <a:blip r:embed="rId5"/>
        <a:stretch>
          <a:fillRect/>
        </a:stretch>
      </xdr:blipFill>
      <xdr:spPr>
        <a:xfrm>
          <a:off x="4940300" y="23505160"/>
          <a:ext cx="1776730" cy="956310"/>
        </a:xfrm>
        <a:prstGeom prst="rect">
          <a:avLst/>
        </a:prstGeom>
      </xdr:spPr>
    </xdr:pic>
    <xdr:clientData/>
  </xdr:twoCellAnchor>
  <xdr:twoCellAnchor editAs="oneCell">
    <xdr:from>
      <xdr:col>6</xdr:col>
      <xdr:colOff>254000</xdr:colOff>
      <xdr:row>178</xdr:row>
      <xdr:rowOff>148166</xdr:rowOff>
    </xdr:from>
    <xdr:to>
      <xdr:col>8</xdr:col>
      <xdr:colOff>293914</xdr:colOff>
      <xdr:row>183</xdr:row>
      <xdr:rowOff>114267</xdr:rowOff>
    </xdr:to>
    <xdr:pic>
      <xdr:nvPicPr>
        <xdr:cNvPr id="5" name="Imagen 4"/>
        <xdr:cNvPicPr>
          <a:picLocks noChangeAspect="1"/>
        </xdr:cNvPicPr>
      </xdr:nvPicPr>
      <xdr:blipFill>
        <a:blip r:embed="rId5"/>
        <a:stretch>
          <a:fillRect/>
        </a:stretch>
      </xdr:blipFill>
      <xdr:spPr>
        <a:xfrm>
          <a:off x="5130800" y="35519995"/>
          <a:ext cx="1776730" cy="956310"/>
        </a:xfrm>
        <a:prstGeom prst="rect">
          <a:avLst/>
        </a:prstGeom>
      </xdr:spPr>
    </xdr:pic>
    <xdr:clientData/>
  </xdr:twoCellAnchor>
  <xdr:twoCellAnchor editAs="oneCell">
    <xdr:from>
      <xdr:col>6</xdr:col>
      <xdr:colOff>127000</xdr:colOff>
      <xdr:row>238</xdr:row>
      <xdr:rowOff>137584</xdr:rowOff>
    </xdr:from>
    <xdr:to>
      <xdr:col>8</xdr:col>
      <xdr:colOff>166914</xdr:colOff>
      <xdr:row>243</xdr:row>
      <xdr:rowOff>103685</xdr:rowOff>
    </xdr:to>
    <xdr:pic>
      <xdr:nvPicPr>
        <xdr:cNvPr id="13" name="Imagen 12"/>
        <xdr:cNvPicPr>
          <a:picLocks noChangeAspect="1"/>
        </xdr:cNvPicPr>
      </xdr:nvPicPr>
      <xdr:blipFill>
        <a:blip r:embed="rId5"/>
        <a:stretch>
          <a:fillRect/>
        </a:stretch>
      </xdr:blipFill>
      <xdr:spPr>
        <a:xfrm>
          <a:off x="5003800" y="47396400"/>
          <a:ext cx="1776730" cy="956945"/>
        </a:xfrm>
        <a:prstGeom prst="rect">
          <a:avLst/>
        </a:prstGeom>
      </xdr:spPr>
    </xdr:pic>
    <xdr:clientData/>
  </xdr:twoCellAnchor>
  <xdr:twoCellAnchor editAs="oneCell">
    <xdr:from>
      <xdr:col>6</xdr:col>
      <xdr:colOff>222250</xdr:colOff>
      <xdr:row>298</xdr:row>
      <xdr:rowOff>137583</xdr:rowOff>
    </xdr:from>
    <xdr:to>
      <xdr:col>8</xdr:col>
      <xdr:colOff>262164</xdr:colOff>
      <xdr:row>303</xdr:row>
      <xdr:rowOff>103684</xdr:rowOff>
    </xdr:to>
    <xdr:pic>
      <xdr:nvPicPr>
        <xdr:cNvPr id="17" name="Imagen 16"/>
        <xdr:cNvPicPr>
          <a:picLocks noChangeAspect="1"/>
        </xdr:cNvPicPr>
      </xdr:nvPicPr>
      <xdr:blipFill>
        <a:blip r:embed="rId5"/>
        <a:stretch>
          <a:fillRect/>
        </a:stretch>
      </xdr:blipFill>
      <xdr:spPr>
        <a:xfrm>
          <a:off x="5099050" y="59335035"/>
          <a:ext cx="1776730" cy="958850"/>
        </a:xfrm>
        <a:prstGeom prst="rect">
          <a:avLst/>
        </a:prstGeom>
      </xdr:spPr>
    </xdr:pic>
    <xdr:clientData/>
  </xdr:twoCellAnchor>
  <xdr:twoCellAnchor editAs="oneCell">
    <xdr:from>
      <xdr:col>6</xdr:col>
      <xdr:colOff>105833</xdr:colOff>
      <xdr:row>356</xdr:row>
      <xdr:rowOff>158750</xdr:rowOff>
    </xdr:from>
    <xdr:to>
      <xdr:col>8</xdr:col>
      <xdr:colOff>145747</xdr:colOff>
      <xdr:row>361</xdr:row>
      <xdr:rowOff>124850</xdr:rowOff>
    </xdr:to>
    <xdr:pic>
      <xdr:nvPicPr>
        <xdr:cNvPr id="36" name="Imagen 35"/>
        <xdr:cNvPicPr>
          <a:picLocks noChangeAspect="1"/>
        </xdr:cNvPicPr>
      </xdr:nvPicPr>
      <xdr:blipFill>
        <a:blip r:embed="rId5"/>
        <a:stretch>
          <a:fillRect/>
        </a:stretch>
      </xdr:blipFill>
      <xdr:spPr>
        <a:xfrm>
          <a:off x="4982210" y="70874255"/>
          <a:ext cx="1777365" cy="956310"/>
        </a:xfrm>
        <a:prstGeom prst="rect">
          <a:avLst/>
        </a:prstGeom>
      </xdr:spPr>
    </xdr:pic>
    <xdr:clientData/>
  </xdr:twoCellAnchor>
  <xdr:twoCellAnchor editAs="oneCell">
    <xdr:from>
      <xdr:col>6</xdr:col>
      <xdr:colOff>84667</xdr:colOff>
      <xdr:row>421</xdr:row>
      <xdr:rowOff>179917</xdr:rowOff>
    </xdr:from>
    <xdr:to>
      <xdr:col>8</xdr:col>
      <xdr:colOff>124581</xdr:colOff>
      <xdr:row>426</xdr:row>
      <xdr:rowOff>146018</xdr:rowOff>
    </xdr:to>
    <xdr:pic>
      <xdr:nvPicPr>
        <xdr:cNvPr id="37" name="Imagen 36"/>
        <xdr:cNvPicPr>
          <a:picLocks noChangeAspect="1"/>
        </xdr:cNvPicPr>
      </xdr:nvPicPr>
      <xdr:blipFill>
        <a:blip r:embed="rId5"/>
        <a:stretch>
          <a:fillRect/>
        </a:stretch>
      </xdr:blipFill>
      <xdr:spPr>
        <a:xfrm>
          <a:off x="4961255" y="83773010"/>
          <a:ext cx="1777365" cy="956310"/>
        </a:xfrm>
        <a:prstGeom prst="rect">
          <a:avLst/>
        </a:prstGeom>
      </xdr:spPr>
    </xdr:pic>
    <xdr:clientData/>
  </xdr:twoCellAnchor>
  <xdr:twoCellAnchor editAs="oneCell">
    <xdr:from>
      <xdr:col>6</xdr:col>
      <xdr:colOff>31750</xdr:colOff>
      <xdr:row>477</xdr:row>
      <xdr:rowOff>42334</xdr:rowOff>
    </xdr:from>
    <xdr:to>
      <xdr:col>8</xdr:col>
      <xdr:colOff>71664</xdr:colOff>
      <xdr:row>482</xdr:row>
      <xdr:rowOff>8434</xdr:rowOff>
    </xdr:to>
    <xdr:pic>
      <xdr:nvPicPr>
        <xdr:cNvPr id="38" name="Imagen 37"/>
        <xdr:cNvPicPr>
          <a:picLocks noChangeAspect="1"/>
        </xdr:cNvPicPr>
      </xdr:nvPicPr>
      <xdr:blipFill>
        <a:blip r:embed="rId5"/>
        <a:stretch>
          <a:fillRect/>
        </a:stretch>
      </xdr:blipFill>
      <xdr:spPr>
        <a:xfrm>
          <a:off x="4908550" y="94638495"/>
          <a:ext cx="1776730" cy="956945"/>
        </a:xfrm>
        <a:prstGeom prst="rect">
          <a:avLst/>
        </a:prstGeom>
      </xdr:spPr>
    </xdr:pic>
    <xdr:clientData/>
  </xdr:twoCellAnchor>
  <xdr:twoCellAnchor editAs="oneCell">
    <xdr:from>
      <xdr:col>6</xdr:col>
      <xdr:colOff>74083</xdr:colOff>
      <xdr:row>540</xdr:row>
      <xdr:rowOff>74083</xdr:rowOff>
    </xdr:from>
    <xdr:to>
      <xdr:col>8</xdr:col>
      <xdr:colOff>113997</xdr:colOff>
      <xdr:row>545</xdr:row>
      <xdr:rowOff>40183</xdr:rowOff>
    </xdr:to>
    <xdr:pic>
      <xdr:nvPicPr>
        <xdr:cNvPr id="39" name="Imagen 38"/>
        <xdr:cNvPicPr>
          <a:picLocks noChangeAspect="1"/>
        </xdr:cNvPicPr>
      </xdr:nvPicPr>
      <xdr:blipFill>
        <a:blip r:embed="rId5"/>
        <a:stretch>
          <a:fillRect/>
        </a:stretch>
      </xdr:blipFill>
      <xdr:spPr>
        <a:xfrm>
          <a:off x="4950460" y="107151805"/>
          <a:ext cx="1777365" cy="956945"/>
        </a:xfrm>
        <a:prstGeom prst="rect">
          <a:avLst/>
        </a:prstGeom>
      </xdr:spPr>
    </xdr:pic>
    <xdr:clientData/>
  </xdr:twoCellAnchor>
  <xdr:twoCellAnchor editAs="oneCell">
    <xdr:from>
      <xdr:col>6</xdr:col>
      <xdr:colOff>10583</xdr:colOff>
      <xdr:row>603</xdr:row>
      <xdr:rowOff>116417</xdr:rowOff>
    </xdr:from>
    <xdr:to>
      <xdr:col>8</xdr:col>
      <xdr:colOff>50497</xdr:colOff>
      <xdr:row>608</xdr:row>
      <xdr:rowOff>82517</xdr:rowOff>
    </xdr:to>
    <xdr:pic>
      <xdr:nvPicPr>
        <xdr:cNvPr id="40" name="Imagen 39"/>
        <xdr:cNvPicPr>
          <a:picLocks noChangeAspect="1"/>
        </xdr:cNvPicPr>
      </xdr:nvPicPr>
      <xdr:blipFill>
        <a:blip r:embed="rId5"/>
        <a:stretch>
          <a:fillRect/>
        </a:stretch>
      </xdr:blipFill>
      <xdr:spPr>
        <a:xfrm>
          <a:off x="4886960" y="119675910"/>
          <a:ext cx="1777365" cy="956310"/>
        </a:xfrm>
        <a:prstGeom prst="rect">
          <a:avLst/>
        </a:prstGeom>
      </xdr:spPr>
    </xdr:pic>
    <xdr:clientData/>
  </xdr:twoCellAnchor>
  <xdr:twoCellAnchor editAs="oneCell">
    <xdr:from>
      <xdr:col>6</xdr:col>
      <xdr:colOff>158750</xdr:colOff>
      <xdr:row>669</xdr:row>
      <xdr:rowOff>148167</xdr:rowOff>
    </xdr:from>
    <xdr:to>
      <xdr:col>8</xdr:col>
      <xdr:colOff>198664</xdr:colOff>
      <xdr:row>674</xdr:row>
      <xdr:rowOff>114267</xdr:rowOff>
    </xdr:to>
    <xdr:pic>
      <xdr:nvPicPr>
        <xdr:cNvPr id="41" name="Imagen 40"/>
        <xdr:cNvPicPr>
          <a:picLocks noChangeAspect="1"/>
        </xdr:cNvPicPr>
      </xdr:nvPicPr>
      <xdr:blipFill>
        <a:blip r:embed="rId5"/>
        <a:stretch>
          <a:fillRect/>
        </a:stretch>
      </xdr:blipFill>
      <xdr:spPr>
        <a:xfrm>
          <a:off x="5035550" y="132783580"/>
          <a:ext cx="1776730" cy="956310"/>
        </a:xfrm>
        <a:prstGeom prst="rect">
          <a:avLst/>
        </a:prstGeom>
      </xdr:spPr>
    </xdr:pic>
    <xdr:clientData/>
  </xdr:twoCellAnchor>
  <xdr:twoCellAnchor editAs="oneCell">
    <xdr:from>
      <xdr:col>5</xdr:col>
      <xdr:colOff>783167</xdr:colOff>
      <xdr:row>739</xdr:row>
      <xdr:rowOff>190500</xdr:rowOff>
    </xdr:from>
    <xdr:to>
      <xdr:col>8</xdr:col>
      <xdr:colOff>29331</xdr:colOff>
      <xdr:row>744</xdr:row>
      <xdr:rowOff>156601</xdr:rowOff>
    </xdr:to>
    <xdr:pic>
      <xdr:nvPicPr>
        <xdr:cNvPr id="42" name="Imagen 41"/>
        <xdr:cNvPicPr>
          <a:picLocks noChangeAspect="1"/>
        </xdr:cNvPicPr>
      </xdr:nvPicPr>
      <xdr:blipFill>
        <a:blip r:embed="rId5"/>
        <a:stretch>
          <a:fillRect/>
        </a:stretch>
      </xdr:blipFill>
      <xdr:spPr>
        <a:xfrm>
          <a:off x="4876800" y="146694525"/>
          <a:ext cx="1766570" cy="958215"/>
        </a:xfrm>
        <a:prstGeom prst="rect">
          <a:avLst/>
        </a:prstGeom>
      </xdr:spPr>
    </xdr:pic>
    <xdr:clientData/>
  </xdr:twoCellAnchor>
  <xdr:twoCellAnchor editAs="oneCell">
    <xdr:from>
      <xdr:col>6</xdr:col>
      <xdr:colOff>10584</xdr:colOff>
      <xdr:row>798</xdr:row>
      <xdr:rowOff>137583</xdr:rowOff>
    </xdr:from>
    <xdr:to>
      <xdr:col>8</xdr:col>
      <xdr:colOff>50498</xdr:colOff>
      <xdr:row>803</xdr:row>
      <xdr:rowOff>103683</xdr:rowOff>
    </xdr:to>
    <xdr:pic>
      <xdr:nvPicPr>
        <xdr:cNvPr id="43" name="Imagen 42"/>
        <xdr:cNvPicPr>
          <a:picLocks noChangeAspect="1"/>
        </xdr:cNvPicPr>
      </xdr:nvPicPr>
      <xdr:blipFill>
        <a:blip r:embed="rId5"/>
        <a:stretch>
          <a:fillRect/>
        </a:stretch>
      </xdr:blipFill>
      <xdr:spPr>
        <a:xfrm>
          <a:off x="4886960" y="158356935"/>
          <a:ext cx="1777365" cy="956945"/>
        </a:xfrm>
        <a:prstGeom prst="rect">
          <a:avLst/>
        </a:prstGeom>
      </xdr:spPr>
    </xdr:pic>
    <xdr:clientData/>
  </xdr:twoCellAnchor>
  <xdr:twoCellAnchor editAs="oneCell">
    <xdr:from>
      <xdr:col>6</xdr:col>
      <xdr:colOff>285750</xdr:colOff>
      <xdr:row>854</xdr:row>
      <xdr:rowOff>105833</xdr:rowOff>
    </xdr:from>
    <xdr:to>
      <xdr:col>8</xdr:col>
      <xdr:colOff>325664</xdr:colOff>
      <xdr:row>859</xdr:row>
      <xdr:rowOff>71933</xdr:rowOff>
    </xdr:to>
    <xdr:pic>
      <xdr:nvPicPr>
        <xdr:cNvPr id="44" name="Imagen 43"/>
        <xdr:cNvPicPr>
          <a:picLocks noChangeAspect="1"/>
        </xdr:cNvPicPr>
      </xdr:nvPicPr>
      <xdr:blipFill>
        <a:blip r:embed="rId5"/>
        <a:stretch>
          <a:fillRect/>
        </a:stretch>
      </xdr:blipFill>
      <xdr:spPr>
        <a:xfrm>
          <a:off x="5162550" y="169419905"/>
          <a:ext cx="1776730" cy="956945"/>
        </a:xfrm>
        <a:prstGeom prst="rect">
          <a:avLst/>
        </a:prstGeom>
      </xdr:spPr>
    </xdr:pic>
    <xdr:clientData/>
  </xdr:twoCellAnchor>
  <xdr:twoCellAnchor editAs="oneCell">
    <xdr:from>
      <xdr:col>6</xdr:col>
      <xdr:colOff>95250</xdr:colOff>
      <xdr:row>916</xdr:row>
      <xdr:rowOff>137584</xdr:rowOff>
    </xdr:from>
    <xdr:to>
      <xdr:col>8</xdr:col>
      <xdr:colOff>135164</xdr:colOff>
      <xdr:row>921</xdr:row>
      <xdr:rowOff>103685</xdr:rowOff>
    </xdr:to>
    <xdr:pic>
      <xdr:nvPicPr>
        <xdr:cNvPr id="45" name="Imagen 44"/>
        <xdr:cNvPicPr>
          <a:picLocks noChangeAspect="1"/>
        </xdr:cNvPicPr>
      </xdr:nvPicPr>
      <xdr:blipFill>
        <a:blip r:embed="rId5"/>
        <a:stretch>
          <a:fillRect/>
        </a:stretch>
      </xdr:blipFill>
      <xdr:spPr>
        <a:xfrm>
          <a:off x="4972050" y="181735095"/>
          <a:ext cx="1776730" cy="956945"/>
        </a:xfrm>
        <a:prstGeom prst="rect">
          <a:avLst/>
        </a:prstGeom>
      </xdr:spPr>
    </xdr:pic>
    <xdr:clientData/>
  </xdr:twoCellAnchor>
  <xdr:twoCellAnchor editAs="oneCell">
    <xdr:from>
      <xdr:col>5</xdr:col>
      <xdr:colOff>740834</xdr:colOff>
      <xdr:row>978</xdr:row>
      <xdr:rowOff>179917</xdr:rowOff>
    </xdr:from>
    <xdr:to>
      <xdr:col>8</xdr:col>
      <xdr:colOff>0</xdr:colOff>
      <xdr:row>983</xdr:row>
      <xdr:rowOff>146018</xdr:rowOff>
    </xdr:to>
    <xdr:pic>
      <xdr:nvPicPr>
        <xdr:cNvPr id="46" name="Imagen 45"/>
        <xdr:cNvPicPr>
          <a:picLocks noChangeAspect="1"/>
        </xdr:cNvPicPr>
      </xdr:nvPicPr>
      <xdr:blipFill>
        <a:blip r:embed="rId5"/>
        <a:stretch>
          <a:fillRect/>
        </a:stretch>
      </xdr:blipFill>
      <xdr:spPr>
        <a:xfrm>
          <a:off x="4862830" y="194274440"/>
          <a:ext cx="1751330" cy="956310"/>
        </a:xfrm>
        <a:prstGeom prst="rect">
          <a:avLst/>
        </a:prstGeom>
      </xdr:spPr>
    </xdr:pic>
    <xdr:clientData/>
  </xdr:twoCellAnchor>
  <xdr:twoCellAnchor editAs="oneCell">
    <xdr:from>
      <xdr:col>6</xdr:col>
      <xdr:colOff>42333</xdr:colOff>
      <xdr:row>1043</xdr:row>
      <xdr:rowOff>158750</xdr:rowOff>
    </xdr:from>
    <xdr:to>
      <xdr:col>8</xdr:col>
      <xdr:colOff>82247</xdr:colOff>
      <xdr:row>1048</xdr:row>
      <xdr:rowOff>124850</xdr:rowOff>
    </xdr:to>
    <xdr:pic>
      <xdr:nvPicPr>
        <xdr:cNvPr id="47" name="Imagen 46"/>
        <xdr:cNvPicPr>
          <a:picLocks noChangeAspect="1"/>
        </xdr:cNvPicPr>
      </xdr:nvPicPr>
      <xdr:blipFill>
        <a:blip r:embed="rId5"/>
        <a:stretch>
          <a:fillRect/>
        </a:stretch>
      </xdr:blipFill>
      <xdr:spPr>
        <a:xfrm>
          <a:off x="4918710" y="207131285"/>
          <a:ext cx="1777365" cy="956310"/>
        </a:xfrm>
        <a:prstGeom prst="rect">
          <a:avLst/>
        </a:prstGeom>
      </xdr:spPr>
    </xdr:pic>
    <xdr:clientData/>
  </xdr:twoCellAnchor>
  <xdr:twoCellAnchor editAs="oneCell">
    <xdr:from>
      <xdr:col>6</xdr:col>
      <xdr:colOff>105834</xdr:colOff>
      <xdr:row>1106</xdr:row>
      <xdr:rowOff>190500</xdr:rowOff>
    </xdr:from>
    <xdr:to>
      <xdr:col>8</xdr:col>
      <xdr:colOff>145748</xdr:colOff>
      <xdr:row>1111</xdr:row>
      <xdr:rowOff>156601</xdr:rowOff>
    </xdr:to>
    <xdr:pic>
      <xdr:nvPicPr>
        <xdr:cNvPr id="48" name="Imagen 47"/>
        <xdr:cNvPicPr>
          <a:picLocks noChangeAspect="1"/>
        </xdr:cNvPicPr>
      </xdr:nvPicPr>
      <xdr:blipFill>
        <a:blip r:embed="rId5"/>
        <a:stretch>
          <a:fillRect/>
        </a:stretch>
      </xdr:blipFill>
      <xdr:spPr>
        <a:xfrm>
          <a:off x="4982210" y="220071315"/>
          <a:ext cx="1777365" cy="956310"/>
        </a:xfrm>
        <a:prstGeom prst="rect">
          <a:avLst/>
        </a:prstGeom>
      </xdr:spPr>
    </xdr:pic>
    <xdr:clientData/>
  </xdr:twoCellAnchor>
  <xdr:twoCellAnchor editAs="oneCell">
    <xdr:from>
      <xdr:col>6</xdr:col>
      <xdr:colOff>10584</xdr:colOff>
      <xdr:row>1153</xdr:row>
      <xdr:rowOff>148167</xdr:rowOff>
    </xdr:from>
    <xdr:to>
      <xdr:col>8</xdr:col>
      <xdr:colOff>50498</xdr:colOff>
      <xdr:row>1158</xdr:row>
      <xdr:rowOff>114268</xdr:rowOff>
    </xdr:to>
    <xdr:pic>
      <xdr:nvPicPr>
        <xdr:cNvPr id="49" name="Imagen 48"/>
        <xdr:cNvPicPr>
          <a:picLocks noChangeAspect="1"/>
        </xdr:cNvPicPr>
      </xdr:nvPicPr>
      <xdr:blipFill>
        <a:blip r:embed="rId5"/>
        <a:stretch>
          <a:fillRect/>
        </a:stretch>
      </xdr:blipFill>
      <xdr:spPr>
        <a:xfrm>
          <a:off x="4886960" y="229325170"/>
          <a:ext cx="1777365" cy="956310"/>
        </a:xfrm>
        <a:prstGeom prst="rect">
          <a:avLst/>
        </a:prstGeom>
      </xdr:spPr>
    </xdr:pic>
    <xdr:clientData/>
  </xdr:twoCellAnchor>
  <xdr:twoCellAnchor editAs="oneCell">
    <xdr:from>
      <xdr:col>6</xdr:col>
      <xdr:colOff>84666</xdr:colOff>
      <xdr:row>1222</xdr:row>
      <xdr:rowOff>127000</xdr:rowOff>
    </xdr:from>
    <xdr:to>
      <xdr:col>8</xdr:col>
      <xdr:colOff>124580</xdr:colOff>
      <xdr:row>1227</xdr:row>
      <xdr:rowOff>93101</xdr:rowOff>
    </xdr:to>
    <xdr:pic>
      <xdr:nvPicPr>
        <xdr:cNvPr id="50" name="Imagen 49"/>
        <xdr:cNvPicPr>
          <a:picLocks noChangeAspect="1"/>
        </xdr:cNvPicPr>
      </xdr:nvPicPr>
      <xdr:blipFill>
        <a:blip r:embed="rId5"/>
        <a:stretch>
          <a:fillRect/>
        </a:stretch>
      </xdr:blipFill>
      <xdr:spPr>
        <a:xfrm>
          <a:off x="4961255" y="242974495"/>
          <a:ext cx="1777365" cy="956310"/>
        </a:xfrm>
        <a:prstGeom prst="rect">
          <a:avLst/>
        </a:prstGeom>
      </xdr:spPr>
    </xdr:pic>
    <xdr:clientData/>
  </xdr:twoCellAnchor>
  <xdr:twoCellAnchor editAs="oneCell">
    <xdr:from>
      <xdr:col>6</xdr:col>
      <xdr:colOff>179916</xdr:colOff>
      <xdr:row>1286</xdr:row>
      <xdr:rowOff>148166</xdr:rowOff>
    </xdr:from>
    <xdr:to>
      <xdr:col>8</xdr:col>
      <xdr:colOff>219830</xdr:colOff>
      <xdr:row>1291</xdr:row>
      <xdr:rowOff>114267</xdr:rowOff>
    </xdr:to>
    <xdr:pic>
      <xdr:nvPicPr>
        <xdr:cNvPr id="51" name="Imagen 50"/>
        <xdr:cNvPicPr>
          <a:picLocks noChangeAspect="1"/>
        </xdr:cNvPicPr>
      </xdr:nvPicPr>
      <xdr:blipFill>
        <a:blip r:embed="rId5"/>
        <a:stretch>
          <a:fillRect/>
        </a:stretch>
      </xdr:blipFill>
      <xdr:spPr>
        <a:xfrm>
          <a:off x="5056505" y="255911350"/>
          <a:ext cx="1777365" cy="956310"/>
        </a:xfrm>
        <a:prstGeom prst="rect">
          <a:avLst/>
        </a:prstGeom>
      </xdr:spPr>
    </xdr:pic>
    <xdr:clientData/>
  </xdr:twoCellAnchor>
  <xdr:twoCellAnchor editAs="oneCell">
    <xdr:from>
      <xdr:col>6</xdr:col>
      <xdr:colOff>243417</xdr:colOff>
      <xdr:row>1350</xdr:row>
      <xdr:rowOff>158750</xdr:rowOff>
    </xdr:from>
    <xdr:to>
      <xdr:col>8</xdr:col>
      <xdr:colOff>283331</xdr:colOff>
      <xdr:row>1355</xdr:row>
      <xdr:rowOff>124850</xdr:rowOff>
    </xdr:to>
    <xdr:pic>
      <xdr:nvPicPr>
        <xdr:cNvPr id="52" name="Imagen 51"/>
        <xdr:cNvPicPr>
          <a:picLocks noChangeAspect="1"/>
        </xdr:cNvPicPr>
      </xdr:nvPicPr>
      <xdr:blipFill>
        <a:blip r:embed="rId5"/>
        <a:stretch>
          <a:fillRect/>
        </a:stretch>
      </xdr:blipFill>
      <xdr:spPr>
        <a:xfrm>
          <a:off x="5120005" y="268601825"/>
          <a:ext cx="1777365" cy="956310"/>
        </a:xfrm>
        <a:prstGeom prst="rect">
          <a:avLst/>
        </a:prstGeom>
      </xdr:spPr>
    </xdr:pic>
    <xdr:clientData/>
  </xdr:twoCellAnchor>
  <xdr:twoCellAnchor editAs="oneCell">
    <xdr:from>
      <xdr:col>6</xdr:col>
      <xdr:colOff>148167</xdr:colOff>
      <xdr:row>1409</xdr:row>
      <xdr:rowOff>63500</xdr:rowOff>
    </xdr:from>
    <xdr:to>
      <xdr:col>8</xdr:col>
      <xdr:colOff>188081</xdr:colOff>
      <xdr:row>1414</xdr:row>
      <xdr:rowOff>29601</xdr:rowOff>
    </xdr:to>
    <xdr:pic>
      <xdr:nvPicPr>
        <xdr:cNvPr id="53" name="Imagen 52"/>
        <xdr:cNvPicPr>
          <a:picLocks noChangeAspect="1"/>
        </xdr:cNvPicPr>
      </xdr:nvPicPr>
      <xdr:blipFill>
        <a:blip r:embed="rId5"/>
        <a:stretch>
          <a:fillRect/>
        </a:stretch>
      </xdr:blipFill>
      <xdr:spPr>
        <a:xfrm>
          <a:off x="5024755" y="280254710"/>
          <a:ext cx="1777365" cy="956310"/>
        </a:xfrm>
        <a:prstGeom prst="rect">
          <a:avLst/>
        </a:prstGeom>
      </xdr:spPr>
    </xdr:pic>
    <xdr:clientData/>
  </xdr:twoCellAnchor>
  <xdr:twoCellAnchor editAs="oneCell">
    <xdr:from>
      <xdr:col>6</xdr:col>
      <xdr:colOff>74083</xdr:colOff>
      <xdr:row>1468</xdr:row>
      <xdr:rowOff>158750</xdr:rowOff>
    </xdr:from>
    <xdr:to>
      <xdr:col>8</xdr:col>
      <xdr:colOff>113997</xdr:colOff>
      <xdr:row>1473</xdr:row>
      <xdr:rowOff>124850</xdr:rowOff>
    </xdr:to>
    <xdr:pic>
      <xdr:nvPicPr>
        <xdr:cNvPr id="54" name="Imagen 53"/>
        <xdr:cNvPicPr>
          <a:picLocks noChangeAspect="1"/>
        </xdr:cNvPicPr>
      </xdr:nvPicPr>
      <xdr:blipFill>
        <a:blip r:embed="rId5"/>
        <a:stretch>
          <a:fillRect/>
        </a:stretch>
      </xdr:blipFill>
      <xdr:spPr>
        <a:xfrm>
          <a:off x="4950460" y="292039040"/>
          <a:ext cx="1777365" cy="956310"/>
        </a:xfrm>
        <a:prstGeom prst="rect">
          <a:avLst/>
        </a:prstGeom>
      </xdr:spPr>
    </xdr:pic>
    <xdr:clientData/>
  </xdr:twoCellAnchor>
  <xdr:twoCellAnchor editAs="oneCell">
    <xdr:from>
      <xdr:col>6</xdr:col>
      <xdr:colOff>254000</xdr:colOff>
      <xdr:row>1512</xdr:row>
      <xdr:rowOff>190500</xdr:rowOff>
    </xdr:from>
    <xdr:to>
      <xdr:col>8</xdr:col>
      <xdr:colOff>293914</xdr:colOff>
      <xdr:row>1517</xdr:row>
      <xdr:rowOff>156600</xdr:rowOff>
    </xdr:to>
    <xdr:pic>
      <xdr:nvPicPr>
        <xdr:cNvPr id="55" name="Imagen 54"/>
        <xdr:cNvPicPr>
          <a:picLocks noChangeAspect="1"/>
        </xdr:cNvPicPr>
      </xdr:nvPicPr>
      <xdr:blipFill>
        <a:blip r:embed="rId5"/>
        <a:stretch>
          <a:fillRect/>
        </a:stretch>
      </xdr:blipFill>
      <xdr:spPr>
        <a:xfrm>
          <a:off x="5130800" y="300788070"/>
          <a:ext cx="1776730" cy="95631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oneCellAnchor>
    <xdr:from>
      <xdr:col>2</xdr:col>
      <xdr:colOff>40259</xdr:colOff>
      <xdr:row>1</xdr:row>
      <xdr:rowOff>44957</xdr:rowOff>
    </xdr:from>
    <xdr:ext cx="1299068" cy="281939"/>
    <xdr:pic>
      <xdr:nvPicPr>
        <xdr:cNvPr id="2"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227330"/>
          <a:ext cx="1299210" cy="281940"/>
        </a:xfrm>
        <a:prstGeom prst="rect">
          <a:avLst/>
        </a:prstGeom>
      </xdr:spPr>
    </xdr:pic>
    <xdr:clientData/>
  </xdr:oneCellAnchor>
  <xdr:oneCellAnchor>
    <xdr:from>
      <xdr:col>2</xdr:col>
      <xdr:colOff>381000</xdr:colOff>
      <xdr:row>36</xdr:row>
      <xdr:rowOff>594614</xdr:rowOff>
    </xdr:from>
    <xdr:ext cx="2103120" cy="1905"/>
    <xdr:sp>
      <xdr:nvSpPr>
        <xdr:cNvPr id="8" name="Shape 6"/>
        <xdr:cNvSpPr/>
      </xdr:nvSpPr>
      <xdr:spPr>
        <a:xfrm>
          <a:off x="762000" y="803338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39</xdr:row>
      <xdr:rowOff>44957</xdr:rowOff>
    </xdr:from>
    <xdr:ext cx="1299068" cy="281939"/>
    <xdr:pic>
      <xdr:nvPicPr>
        <xdr:cNvPr id="11"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8763635"/>
          <a:ext cx="1299210" cy="281940"/>
        </a:xfrm>
        <a:prstGeom prst="rect">
          <a:avLst/>
        </a:prstGeom>
      </xdr:spPr>
    </xdr:pic>
    <xdr:clientData/>
  </xdr:oneCellAnchor>
  <xdr:oneCellAnchor>
    <xdr:from>
      <xdr:col>2</xdr:col>
      <xdr:colOff>476250</xdr:colOff>
      <xdr:row>74</xdr:row>
      <xdr:rowOff>610489</xdr:rowOff>
    </xdr:from>
    <xdr:ext cx="2794000" cy="45719"/>
    <xdr:sp>
      <xdr:nvSpPr>
        <xdr:cNvPr id="13" name="Shape 6"/>
        <xdr:cNvSpPr/>
      </xdr:nvSpPr>
      <xdr:spPr>
        <a:xfrm>
          <a:off x="857250" y="16669385"/>
          <a:ext cx="2794000" cy="45720"/>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77</xdr:row>
      <xdr:rowOff>44957</xdr:rowOff>
    </xdr:from>
    <xdr:ext cx="1299068" cy="281939"/>
    <xdr:pic>
      <xdr:nvPicPr>
        <xdr:cNvPr id="25"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7450435"/>
          <a:ext cx="1299210" cy="281940"/>
        </a:xfrm>
        <a:prstGeom prst="rect">
          <a:avLst/>
        </a:prstGeom>
      </xdr:spPr>
    </xdr:pic>
    <xdr:clientData/>
  </xdr:oneCellAnchor>
  <xdr:oneCellAnchor>
    <xdr:from>
      <xdr:col>2</xdr:col>
      <xdr:colOff>446023</xdr:colOff>
      <xdr:row>112</xdr:row>
      <xdr:rowOff>578739</xdr:rowOff>
    </xdr:from>
    <xdr:ext cx="2840101" cy="45719"/>
    <xdr:sp>
      <xdr:nvSpPr>
        <xdr:cNvPr id="26" name="Shape 2"/>
        <xdr:cNvSpPr/>
      </xdr:nvSpPr>
      <xdr:spPr>
        <a:xfrm>
          <a:off x="826770" y="25101550"/>
          <a:ext cx="2839720" cy="45720"/>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2</xdr:col>
      <xdr:colOff>523875</xdr:colOff>
      <xdr:row>114</xdr:row>
      <xdr:rowOff>0</xdr:rowOff>
    </xdr:from>
    <xdr:ext cx="2103120" cy="1905"/>
    <xdr:sp>
      <xdr:nvSpPr>
        <xdr:cNvPr id="35" name="Shape 6"/>
        <xdr:cNvSpPr/>
      </xdr:nvSpPr>
      <xdr:spPr>
        <a:xfrm>
          <a:off x="904875" y="2564892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115</xdr:row>
      <xdr:rowOff>44957</xdr:rowOff>
    </xdr:from>
    <xdr:ext cx="1299068" cy="281939"/>
    <xdr:pic>
      <xdr:nvPicPr>
        <xdr:cNvPr id="40"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25876250"/>
          <a:ext cx="1299210" cy="281940"/>
        </a:xfrm>
        <a:prstGeom prst="rect">
          <a:avLst/>
        </a:prstGeom>
      </xdr:spPr>
    </xdr:pic>
    <xdr:clientData/>
  </xdr:oneCellAnchor>
  <xdr:oneCellAnchor>
    <xdr:from>
      <xdr:col>2</xdr:col>
      <xdr:colOff>476250</xdr:colOff>
      <xdr:row>150</xdr:row>
      <xdr:rowOff>626364</xdr:rowOff>
    </xdr:from>
    <xdr:ext cx="2103120" cy="1905"/>
    <xdr:sp>
      <xdr:nvSpPr>
        <xdr:cNvPr id="42" name="Shape 6"/>
        <xdr:cNvSpPr/>
      </xdr:nvSpPr>
      <xdr:spPr>
        <a:xfrm>
          <a:off x="857250" y="3357499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153</xdr:row>
      <xdr:rowOff>44957</xdr:rowOff>
    </xdr:from>
    <xdr:ext cx="1299068" cy="281939"/>
    <xdr:pic>
      <xdr:nvPicPr>
        <xdr:cNvPr id="45"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34366835"/>
          <a:ext cx="1299210" cy="281940"/>
        </a:xfrm>
        <a:prstGeom prst="rect">
          <a:avLst/>
        </a:prstGeom>
      </xdr:spPr>
    </xdr:pic>
    <xdr:clientData/>
  </xdr:oneCellAnchor>
  <xdr:oneCellAnchor>
    <xdr:from>
      <xdr:col>2</xdr:col>
      <xdr:colOff>555625</xdr:colOff>
      <xdr:row>188</xdr:row>
      <xdr:rowOff>531114</xdr:rowOff>
    </xdr:from>
    <xdr:ext cx="2103120" cy="1905"/>
    <xdr:sp>
      <xdr:nvSpPr>
        <xdr:cNvPr id="47" name="Shape 6"/>
        <xdr:cNvSpPr/>
      </xdr:nvSpPr>
      <xdr:spPr>
        <a:xfrm>
          <a:off x="936625" y="4197032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191</xdr:row>
      <xdr:rowOff>0</xdr:rowOff>
    </xdr:from>
    <xdr:ext cx="1521460" cy="1905"/>
    <xdr:sp>
      <xdr:nvSpPr>
        <xdr:cNvPr id="51" name="Shape 2"/>
        <xdr:cNvSpPr/>
      </xdr:nvSpPr>
      <xdr:spPr>
        <a:xfrm>
          <a:off x="9800590" y="4266247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191</xdr:row>
      <xdr:rowOff>0</xdr:rowOff>
    </xdr:from>
    <xdr:ext cx="2103120" cy="1905"/>
    <xdr:sp>
      <xdr:nvSpPr>
        <xdr:cNvPr id="52" name="Shape 6"/>
        <xdr:cNvSpPr/>
      </xdr:nvSpPr>
      <xdr:spPr>
        <a:xfrm>
          <a:off x="5158740" y="4266247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191</xdr:row>
      <xdr:rowOff>44957</xdr:rowOff>
    </xdr:from>
    <xdr:ext cx="1299068" cy="281939"/>
    <xdr:pic>
      <xdr:nvPicPr>
        <xdr:cNvPr id="58"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42706925"/>
          <a:ext cx="1299210" cy="281940"/>
        </a:xfrm>
        <a:prstGeom prst="rect">
          <a:avLst/>
        </a:prstGeom>
      </xdr:spPr>
    </xdr:pic>
    <xdr:clientData/>
  </xdr:oneCellAnchor>
  <xdr:oneCellAnchor>
    <xdr:from>
      <xdr:col>2</xdr:col>
      <xdr:colOff>555625</xdr:colOff>
      <xdr:row>226</xdr:row>
      <xdr:rowOff>626364</xdr:rowOff>
    </xdr:from>
    <xdr:ext cx="2103120" cy="1905"/>
    <xdr:sp>
      <xdr:nvSpPr>
        <xdr:cNvPr id="60" name="Shape 6"/>
        <xdr:cNvSpPr/>
      </xdr:nvSpPr>
      <xdr:spPr>
        <a:xfrm>
          <a:off x="936625" y="5067808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267</xdr:row>
      <xdr:rowOff>0</xdr:rowOff>
    </xdr:from>
    <xdr:ext cx="1521460" cy="1905"/>
    <xdr:sp>
      <xdr:nvSpPr>
        <xdr:cNvPr id="63" name="Shape 2"/>
        <xdr:cNvSpPr/>
      </xdr:nvSpPr>
      <xdr:spPr>
        <a:xfrm>
          <a:off x="9800590" y="5979795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267</xdr:row>
      <xdr:rowOff>0</xdr:rowOff>
    </xdr:from>
    <xdr:ext cx="2103120" cy="1905"/>
    <xdr:sp>
      <xdr:nvSpPr>
        <xdr:cNvPr id="64" name="Shape 6"/>
        <xdr:cNvSpPr/>
      </xdr:nvSpPr>
      <xdr:spPr>
        <a:xfrm>
          <a:off x="5158740" y="5979795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267</xdr:row>
      <xdr:rowOff>44957</xdr:rowOff>
    </xdr:from>
    <xdr:ext cx="1299068" cy="281939"/>
    <xdr:pic>
      <xdr:nvPicPr>
        <xdr:cNvPr id="65"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59842400"/>
          <a:ext cx="1299210" cy="281940"/>
        </a:xfrm>
        <a:prstGeom prst="rect">
          <a:avLst/>
        </a:prstGeom>
      </xdr:spPr>
    </xdr:pic>
    <xdr:clientData/>
  </xdr:oneCellAnchor>
  <xdr:oneCellAnchor>
    <xdr:from>
      <xdr:col>2</xdr:col>
      <xdr:colOff>444500</xdr:colOff>
      <xdr:row>302</xdr:row>
      <xdr:rowOff>499364</xdr:rowOff>
    </xdr:from>
    <xdr:ext cx="2103120" cy="1905"/>
    <xdr:sp>
      <xdr:nvSpPr>
        <xdr:cNvPr id="66" name="Shape 6"/>
        <xdr:cNvSpPr/>
      </xdr:nvSpPr>
      <xdr:spPr>
        <a:xfrm>
          <a:off x="825500" y="6741604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305</xdr:row>
      <xdr:rowOff>0</xdr:rowOff>
    </xdr:from>
    <xdr:ext cx="1521460" cy="1905"/>
    <xdr:sp>
      <xdr:nvSpPr>
        <xdr:cNvPr id="72" name="Shape 2"/>
        <xdr:cNvSpPr/>
      </xdr:nvSpPr>
      <xdr:spPr>
        <a:xfrm>
          <a:off x="9800590" y="6811137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305</xdr:row>
      <xdr:rowOff>0</xdr:rowOff>
    </xdr:from>
    <xdr:ext cx="2103120" cy="1905"/>
    <xdr:sp>
      <xdr:nvSpPr>
        <xdr:cNvPr id="73" name="Shape 6"/>
        <xdr:cNvSpPr/>
      </xdr:nvSpPr>
      <xdr:spPr>
        <a:xfrm>
          <a:off x="5158740" y="6811137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305</xdr:row>
      <xdr:rowOff>44957</xdr:rowOff>
    </xdr:from>
    <xdr:ext cx="1299068" cy="281939"/>
    <xdr:pic>
      <xdr:nvPicPr>
        <xdr:cNvPr id="74"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68155820"/>
          <a:ext cx="1299210" cy="281940"/>
        </a:xfrm>
        <a:prstGeom prst="rect">
          <a:avLst/>
        </a:prstGeom>
      </xdr:spPr>
    </xdr:pic>
    <xdr:clientData/>
  </xdr:oneCellAnchor>
  <xdr:oneCellAnchor>
    <xdr:from>
      <xdr:col>2</xdr:col>
      <xdr:colOff>428625</xdr:colOff>
      <xdr:row>340</xdr:row>
      <xdr:rowOff>435864</xdr:rowOff>
    </xdr:from>
    <xdr:ext cx="2103120" cy="1905"/>
    <xdr:sp>
      <xdr:nvSpPr>
        <xdr:cNvPr id="75" name="Shape 6"/>
        <xdr:cNvSpPr/>
      </xdr:nvSpPr>
      <xdr:spPr>
        <a:xfrm>
          <a:off x="809625" y="7566596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229</xdr:row>
      <xdr:rowOff>0</xdr:rowOff>
    </xdr:from>
    <xdr:ext cx="1521460" cy="1905"/>
    <xdr:sp>
      <xdr:nvSpPr>
        <xdr:cNvPr id="77" name="Shape 2"/>
        <xdr:cNvSpPr/>
      </xdr:nvSpPr>
      <xdr:spPr>
        <a:xfrm>
          <a:off x="9800590" y="5143690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229</xdr:row>
      <xdr:rowOff>0</xdr:rowOff>
    </xdr:from>
    <xdr:ext cx="2103120" cy="1905"/>
    <xdr:sp>
      <xdr:nvSpPr>
        <xdr:cNvPr id="78" name="Shape 6"/>
        <xdr:cNvSpPr/>
      </xdr:nvSpPr>
      <xdr:spPr>
        <a:xfrm>
          <a:off x="5158740" y="5143690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229</xdr:row>
      <xdr:rowOff>44957</xdr:rowOff>
    </xdr:from>
    <xdr:ext cx="1299068" cy="281939"/>
    <xdr:pic>
      <xdr:nvPicPr>
        <xdr:cNvPr id="79"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51481355"/>
          <a:ext cx="1299210" cy="281940"/>
        </a:xfrm>
        <a:prstGeom prst="rect">
          <a:avLst/>
        </a:prstGeom>
      </xdr:spPr>
    </xdr:pic>
    <xdr:clientData/>
  </xdr:oneCellAnchor>
  <xdr:oneCellAnchor>
    <xdr:from>
      <xdr:col>2</xdr:col>
      <xdr:colOff>412750</xdr:colOff>
      <xdr:row>264</xdr:row>
      <xdr:rowOff>546989</xdr:rowOff>
    </xdr:from>
    <xdr:ext cx="2103120" cy="1905"/>
    <xdr:sp>
      <xdr:nvSpPr>
        <xdr:cNvPr id="80" name="Shape 6"/>
        <xdr:cNvSpPr/>
      </xdr:nvSpPr>
      <xdr:spPr>
        <a:xfrm>
          <a:off x="793750" y="5910262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343</xdr:row>
      <xdr:rowOff>0</xdr:rowOff>
    </xdr:from>
    <xdr:ext cx="1521460" cy="1905"/>
    <xdr:sp>
      <xdr:nvSpPr>
        <xdr:cNvPr id="85" name="Shape 2"/>
        <xdr:cNvSpPr/>
      </xdr:nvSpPr>
      <xdr:spPr>
        <a:xfrm>
          <a:off x="9800590" y="7637716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343</xdr:row>
      <xdr:rowOff>0</xdr:rowOff>
    </xdr:from>
    <xdr:ext cx="2103120" cy="1905"/>
    <xdr:sp>
      <xdr:nvSpPr>
        <xdr:cNvPr id="86" name="Shape 6"/>
        <xdr:cNvSpPr/>
      </xdr:nvSpPr>
      <xdr:spPr>
        <a:xfrm>
          <a:off x="5158740" y="7637716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343</xdr:row>
      <xdr:rowOff>44957</xdr:rowOff>
    </xdr:from>
    <xdr:ext cx="1299068" cy="281939"/>
    <xdr:pic>
      <xdr:nvPicPr>
        <xdr:cNvPr id="87"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76421615"/>
          <a:ext cx="1299210" cy="281940"/>
        </a:xfrm>
        <a:prstGeom prst="rect">
          <a:avLst/>
        </a:prstGeom>
      </xdr:spPr>
    </xdr:pic>
    <xdr:clientData/>
  </xdr:oneCellAnchor>
  <xdr:oneCellAnchor>
    <xdr:from>
      <xdr:col>2</xdr:col>
      <xdr:colOff>492125</xdr:colOff>
      <xdr:row>378</xdr:row>
      <xdr:rowOff>785114</xdr:rowOff>
    </xdr:from>
    <xdr:ext cx="2103120" cy="1905"/>
    <xdr:sp>
      <xdr:nvSpPr>
        <xdr:cNvPr id="88" name="Shape 6"/>
        <xdr:cNvSpPr/>
      </xdr:nvSpPr>
      <xdr:spPr>
        <a:xfrm>
          <a:off x="873125" y="8427910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381</xdr:row>
      <xdr:rowOff>0</xdr:rowOff>
    </xdr:from>
    <xdr:ext cx="1521460" cy="1905"/>
    <xdr:sp>
      <xdr:nvSpPr>
        <xdr:cNvPr id="92" name="Shape 2"/>
        <xdr:cNvSpPr/>
      </xdr:nvSpPr>
      <xdr:spPr>
        <a:xfrm>
          <a:off x="9800590" y="8500300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381</xdr:row>
      <xdr:rowOff>0</xdr:rowOff>
    </xdr:from>
    <xdr:ext cx="2103120" cy="1905"/>
    <xdr:sp>
      <xdr:nvSpPr>
        <xdr:cNvPr id="93" name="Shape 6"/>
        <xdr:cNvSpPr/>
      </xdr:nvSpPr>
      <xdr:spPr>
        <a:xfrm>
          <a:off x="5158740" y="8500300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381</xdr:row>
      <xdr:rowOff>44957</xdr:rowOff>
    </xdr:from>
    <xdr:ext cx="1299068" cy="281939"/>
    <xdr:pic>
      <xdr:nvPicPr>
        <xdr:cNvPr id="94"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85047455"/>
          <a:ext cx="1299210" cy="281940"/>
        </a:xfrm>
        <a:prstGeom prst="rect">
          <a:avLst/>
        </a:prstGeom>
      </xdr:spPr>
    </xdr:pic>
    <xdr:clientData/>
  </xdr:oneCellAnchor>
  <xdr:oneCellAnchor>
    <xdr:from>
      <xdr:col>2</xdr:col>
      <xdr:colOff>555625</xdr:colOff>
      <xdr:row>416</xdr:row>
      <xdr:rowOff>451739</xdr:rowOff>
    </xdr:from>
    <xdr:ext cx="2103120" cy="1905"/>
    <xdr:sp>
      <xdr:nvSpPr>
        <xdr:cNvPr id="95" name="Shape 6"/>
        <xdr:cNvSpPr/>
      </xdr:nvSpPr>
      <xdr:spPr>
        <a:xfrm>
          <a:off x="936625" y="9257157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419</xdr:row>
      <xdr:rowOff>0</xdr:rowOff>
    </xdr:from>
    <xdr:ext cx="1521460" cy="1905"/>
    <xdr:sp>
      <xdr:nvSpPr>
        <xdr:cNvPr id="100" name="Shape 2"/>
        <xdr:cNvSpPr/>
      </xdr:nvSpPr>
      <xdr:spPr>
        <a:xfrm>
          <a:off x="9800590" y="9324784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419</xdr:row>
      <xdr:rowOff>0</xdr:rowOff>
    </xdr:from>
    <xdr:ext cx="2103120" cy="1905"/>
    <xdr:sp>
      <xdr:nvSpPr>
        <xdr:cNvPr id="101" name="Shape 6"/>
        <xdr:cNvSpPr/>
      </xdr:nvSpPr>
      <xdr:spPr>
        <a:xfrm>
          <a:off x="5158740" y="9324784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419</xdr:row>
      <xdr:rowOff>44957</xdr:rowOff>
    </xdr:from>
    <xdr:ext cx="1299068" cy="281939"/>
    <xdr:pic>
      <xdr:nvPicPr>
        <xdr:cNvPr id="102"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93292295"/>
          <a:ext cx="1299210" cy="281940"/>
        </a:xfrm>
        <a:prstGeom prst="rect">
          <a:avLst/>
        </a:prstGeom>
      </xdr:spPr>
    </xdr:pic>
    <xdr:clientData/>
  </xdr:oneCellAnchor>
  <xdr:oneCellAnchor>
    <xdr:from>
      <xdr:col>2</xdr:col>
      <xdr:colOff>460375</xdr:colOff>
      <xdr:row>454</xdr:row>
      <xdr:rowOff>912114</xdr:rowOff>
    </xdr:from>
    <xdr:ext cx="2103120" cy="1905"/>
    <xdr:sp>
      <xdr:nvSpPr>
        <xdr:cNvPr id="103" name="Shape 6"/>
        <xdr:cNvSpPr/>
      </xdr:nvSpPr>
      <xdr:spPr>
        <a:xfrm>
          <a:off x="841375" y="10127869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457</xdr:row>
      <xdr:rowOff>0</xdr:rowOff>
    </xdr:from>
    <xdr:ext cx="1521460" cy="1905"/>
    <xdr:sp>
      <xdr:nvSpPr>
        <xdr:cNvPr id="107" name="Shape 2"/>
        <xdr:cNvSpPr/>
      </xdr:nvSpPr>
      <xdr:spPr>
        <a:xfrm>
          <a:off x="9800590" y="10199941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457</xdr:row>
      <xdr:rowOff>0</xdr:rowOff>
    </xdr:from>
    <xdr:ext cx="2103120" cy="1905"/>
    <xdr:sp>
      <xdr:nvSpPr>
        <xdr:cNvPr id="108" name="Shape 6"/>
        <xdr:cNvSpPr/>
      </xdr:nvSpPr>
      <xdr:spPr>
        <a:xfrm>
          <a:off x="5158740" y="10199941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457</xdr:row>
      <xdr:rowOff>44957</xdr:rowOff>
    </xdr:from>
    <xdr:ext cx="1299068" cy="281939"/>
    <xdr:pic>
      <xdr:nvPicPr>
        <xdr:cNvPr id="109"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02043865"/>
          <a:ext cx="1299210" cy="281940"/>
        </a:xfrm>
        <a:prstGeom prst="rect">
          <a:avLst/>
        </a:prstGeom>
      </xdr:spPr>
    </xdr:pic>
    <xdr:clientData/>
  </xdr:oneCellAnchor>
  <xdr:oneCellAnchor>
    <xdr:from>
      <xdr:col>2</xdr:col>
      <xdr:colOff>635000</xdr:colOff>
      <xdr:row>492</xdr:row>
      <xdr:rowOff>610489</xdr:rowOff>
    </xdr:from>
    <xdr:ext cx="2103120" cy="1905"/>
    <xdr:sp>
      <xdr:nvSpPr>
        <xdr:cNvPr id="110" name="Shape 6"/>
        <xdr:cNvSpPr/>
      </xdr:nvSpPr>
      <xdr:spPr>
        <a:xfrm>
          <a:off x="1016000" y="1097286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530</xdr:row>
      <xdr:rowOff>340614</xdr:rowOff>
    </xdr:from>
    <xdr:ext cx="1521460" cy="1905"/>
    <xdr:sp>
      <xdr:nvSpPr>
        <xdr:cNvPr id="112" name="Shape 2"/>
        <xdr:cNvSpPr/>
      </xdr:nvSpPr>
      <xdr:spPr>
        <a:xfrm>
          <a:off x="9800590" y="11849100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12</xdr:col>
      <xdr:colOff>1524</xdr:colOff>
      <xdr:row>495</xdr:row>
      <xdr:rowOff>0</xdr:rowOff>
    </xdr:from>
    <xdr:ext cx="1521460" cy="1905"/>
    <xdr:sp>
      <xdr:nvSpPr>
        <xdr:cNvPr id="113" name="Shape 2"/>
        <xdr:cNvSpPr/>
      </xdr:nvSpPr>
      <xdr:spPr>
        <a:xfrm>
          <a:off x="9800590" y="11041761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495</xdr:row>
      <xdr:rowOff>0</xdr:rowOff>
    </xdr:from>
    <xdr:ext cx="2103120" cy="1905"/>
    <xdr:sp>
      <xdr:nvSpPr>
        <xdr:cNvPr id="114" name="Shape 6"/>
        <xdr:cNvSpPr/>
      </xdr:nvSpPr>
      <xdr:spPr>
        <a:xfrm>
          <a:off x="5158740" y="11041761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495</xdr:row>
      <xdr:rowOff>44957</xdr:rowOff>
    </xdr:from>
    <xdr:ext cx="1299068" cy="281939"/>
    <xdr:pic>
      <xdr:nvPicPr>
        <xdr:cNvPr id="115"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10462060"/>
          <a:ext cx="1299210" cy="281940"/>
        </a:xfrm>
        <a:prstGeom prst="rect">
          <a:avLst/>
        </a:prstGeom>
      </xdr:spPr>
    </xdr:pic>
    <xdr:clientData/>
  </xdr:oneCellAnchor>
  <xdr:oneCellAnchor>
    <xdr:from>
      <xdr:col>7</xdr:col>
      <xdr:colOff>0</xdr:colOff>
      <xdr:row>530</xdr:row>
      <xdr:rowOff>340614</xdr:rowOff>
    </xdr:from>
    <xdr:ext cx="2103120" cy="1905"/>
    <xdr:sp>
      <xdr:nvSpPr>
        <xdr:cNvPr id="116" name="Shape 6"/>
        <xdr:cNvSpPr/>
      </xdr:nvSpPr>
      <xdr:spPr>
        <a:xfrm>
          <a:off x="5158740" y="11849100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533</xdr:row>
      <xdr:rowOff>0</xdr:rowOff>
    </xdr:from>
    <xdr:ext cx="1521460" cy="1905"/>
    <xdr:sp>
      <xdr:nvSpPr>
        <xdr:cNvPr id="97" name="Shape 2"/>
        <xdr:cNvSpPr/>
      </xdr:nvSpPr>
      <xdr:spPr>
        <a:xfrm>
          <a:off x="9800590" y="11885676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533</xdr:row>
      <xdr:rowOff>0</xdr:rowOff>
    </xdr:from>
    <xdr:ext cx="2103120" cy="1905"/>
    <xdr:sp>
      <xdr:nvSpPr>
        <xdr:cNvPr id="104" name="Shape 6"/>
        <xdr:cNvSpPr/>
      </xdr:nvSpPr>
      <xdr:spPr>
        <a:xfrm>
          <a:off x="5158740" y="11885676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533</xdr:row>
      <xdr:rowOff>44957</xdr:rowOff>
    </xdr:from>
    <xdr:ext cx="1299068" cy="281939"/>
    <xdr:pic>
      <xdr:nvPicPr>
        <xdr:cNvPr id="111"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18901210"/>
          <a:ext cx="1299210" cy="281940"/>
        </a:xfrm>
        <a:prstGeom prst="rect">
          <a:avLst/>
        </a:prstGeom>
      </xdr:spPr>
    </xdr:pic>
    <xdr:clientData/>
  </xdr:oneCellAnchor>
  <xdr:oneCellAnchor>
    <xdr:from>
      <xdr:col>2</xdr:col>
      <xdr:colOff>444500</xdr:colOff>
      <xdr:row>568</xdr:row>
      <xdr:rowOff>626364</xdr:rowOff>
    </xdr:from>
    <xdr:ext cx="2103120" cy="1905"/>
    <xdr:sp>
      <xdr:nvSpPr>
        <xdr:cNvPr id="117" name="Shape 6"/>
        <xdr:cNvSpPr/>
      </xdr:nvSpPr>
      <xdr:spPr>
        <a:xfrm>
          <a:off x="825500" y="12660185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573</xdr:row>
      <xdr:rowOff>0</xdr:rowOff>
    </xdr:from>
    <xdr:ext cx="1521460" cy="1905"/>
    <xdr:sp>
      <xdr:nvSpPr>
        <xdr:cNvPr id="120" name="Shape 2"/>
        <xdr:cNvSpPr/>
      </xdr:nvSpPr>
      <xdr:spPr>
        <a:xfrm>
          <a:off x="9800590" y="12770739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573</xdr:row>
      <xdr:rowOff>0</xdr:rowOff>
    </xdr:from>
    <xdr:ext cx="2103120" cy="1905"/>
    <xdr:sp>
      <xdr:nvSpPr>
        <xdr:cNvPr id="121" name="Shape 6"/>
        <xdr:cNvSpPr/>
      </xdr:nvSpPr>
      <xdr:spPr>
        <a:xfrm>
          <a:off x="5158740" y="12770739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573</xdr:row>
      <xdr:rowOff>44957</xdr:rowOff>
    </xdr:from>
    <xdr:ext cx="1299068" cy="281939"/>
    <xdr:pic>
      <xdr:nvPicPr>
        <xdr:cNvPr id="122"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27751840"/>
          <a:ext cx="1299210" cy="281940"/>
        </a:xfrm>
        <a:prstGeom prst="rect">
          <a:avLst/>
        </a:prstGeom>
      </xdr:spPr>
    </xdr:pic>
    <xdr:clientData/>
  </xdr:oneCellAnchor>
  <xdr:oneCellAnchor>
    <xdr:from>
      <xdr:col>2</xdr:col>
      <xdr:colOff>635000</xdr:colOff>
      <xdr:row>608</xdr:row>
      <xdr:rowOff>404114</xdr:rowOff>
    </xdr:from>
    <xdr:ext cx="2103120" cy="1905"/>
    <xdr:sp>
      <xdr:nvSpPr>
        <xdr:cNvPr id="123" name="Shape 6"/>
        <xdr:cNvSpPr/>
      </xdr:nvSpPr>
      <xdr:spPr>
        <a:xfrm>
          <a:off x="1016000" y="1352302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611</xdr:row>
      <xdr:rowOff>0</xdr:rowOff>
    </xdr:from>
    <xdr:ext cx="1521460" cy="1905"/>
    <xdr:sp>
      <xdr:nvSpPr>
        <xdr:cNvPr id="126" name="Shape 2"/>
        <xdr:cNvSpPr/>
      </xdr:nvSpPr>
      <xdr:spPr>
        <a:xfrm>
          <a:off x="9800590" y="13590651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611</xdr:row>
      <xdr:rowOff>0</xdr:rowOff>
    </xdr:from>
    <xdr:ext cx="2103120" cy="1905"/>
    <xdr:sp>
      <xdr:nvSpPr>
        <xdr:cNvPr id="127" name="Shape 6"/>
        <xdr:cNvSpPr/>
      </xdr:nvSpPr>
      <xdr:spPr>
        <a:xfrm>
          <a:off x="5158740" y="13590651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611</xdr:row>
      <xdr:rowOff>44957</xdr:rowOff>
    </xdr:from>
    <xdr:ext cx="1299068" cy="281939"/>
    <xdr:pic>
      <xdr:nvPicPr>
        <xdr:cNvPr id="128"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35950960"/>
          <a:ext cx="1299210" cy="281940"/>
        </a:xfrm>
        <a:prstGeom prst="rect">
          <a:avLst/>
        </a:prstGeom>
      </xdr:spPr>
    </xdr:pic>
    <xdr:clientData/>
  </xdr:oneCellAnchor>
  <xdr:oneCellAnchor>
    <xdr:from>
      <xdr:col>2</xdr:col>
      <xdr:colOff>365125</xdr:colOff>
      <xdr:row>646</xdr:row>
      <xdr:rowOff>562864</xdr:rowOff>
    </xdr:from>
    <xdr:ext cx="2103120" cy="1905"/>
    <xdr:sp>
      <xdr:nvSpPr>
        <xdr:cNvPr id="129" name="Shape 6"/>
        <xdr:cNvSpPr/>
      </xdr:nvSpPr>
      <xdr:spPr>
        <a:xfrm>
          <a:off x="746125" y="14358620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687</xdr:row>
      <xdr:rowOff>0</xdr:rowOff>
    </xdr:from>
    <xdr:ext cx="1521460" cy="1905"/>
    <xdr:sp>
      <xdr:nvSpPr>
        <xdr:cNvPr id="132" name="Shape 2"/>
        <xdr:cNvSpPr/>
      </xdr:nvSpPr>
      <xdr:spPr>
        <a:xfrm>
          <a:off x="9800590" y="15174277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687</xdr:row>
      <xdr:rowOff>0</xdr:rowOff>
    </xdr:from>
    <xdr:ext cx="2103120" cy="1905"/>
    <xdr:sp>
      <xdr:nvSpPr>
        <xdr:cNvPr id="133" name="Shape 6"/>
        <xdr:cNvSpPr/>
      </xdr:nvSpPr>
      <xdr:spPr>
        <a:xfrm>
          <a:off x="5158740" y="15174277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687</xdr:row>
      <xdr:rowOff>44957</xdr:rowOff>
    </xdr:from>
    <xdr:ext cx="1299068" cy="281939"/>
    <xdr:pic>
      <xdr:nvPicPr>
        <xdr:cNvPr id="134"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51787225"/>
          <a:ext cx="1299210" cy="281940"/>
        </a:xfrm>
        <a:prstGeom prst="rect">
          <a:avLst/>
        </a:prstGeom>
      </xdr:spPr>
    </xdr:pic>
    <xdr:clientData/>
  </xdr:oneCellAnchor>
  <xdr:oneCellAnchor>
    <xdr:from>
      <xdr:col>2</xdr:col>
      <xdr:colOff>619125</xdr:colOff>
      <xdr:row>722</xdr:row>
      <xdr:rowOff>769239</xdr:rowOff>
    </xdr:from>
    <xdr:ext cx="2103120" cy="1905"/>
    <xdr:sp>
      <xdr:nvSpPr>
        <xdr:cNvPr id="135" name="Shape 6"/>
        <xdr:cNvSpPr/>
      </xdr:nvSpPr>
      <xdr:spPr>
        <a:xfrm>
          <a:off x="1000125" y="15963074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724</xdr:row>
      <xdr:rowOff>0</xdr:rowOff>
    </xdr:from>
    <xdr:ext cx="1521460" cy="1905"/>
    <xdr:sp>
      <xdr:nvSpPr>
        <xdr:cNvPr id="138" name="Shape 2"/>
        <xdr:cNvSpPr/>
      </xdr:nvSpPr>
      <xdr:spPr>
        <a:xfrm>
          <a:off x="9800590" y="16005238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724</xdr:row>
      <xdr:rowOff>0</xdr:rowOff>
    </xdr:from>
    <xdr:ext cx="2103120" cy="1905"/>
    <xdr:sp>
      <xdr:nvSpPr>
        <xdr:cNvPr id="139" name="Shape 6"/>
        <xdr:cNvSpPr/>
      </xdr:nvSpPr>
      <xdr:spPr>
        <a:xfrm>
          <a:off x="5158740" y="16005238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603250</xdr:colOff>
      <xdr:row>724</xdr:row>
      <xdr:rowOff>0</xdr:rowOff>
    </xdr:from>
    <xdr:ext cx="2103120" cy="1905"/>
    <xdr:sp>
      <xdr:nvSpPr>
        <xdr:cNvPr id="141" name="Shape 6"/>
        <xdr:cNvSpPr/>
      </xdr:nvSpPr>
      <xdr:spPr>
        <a:xfrm>
          <a:off x="984250" y="16005238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725</xdr:row>
      <xdr:rowOff>0</xdr:rowOff>
    </xdr:from>
    <xdr:ext cx="1521460" cy="1905"/>
    <xdr:sp>
      <xdr:nvSpPr>
        <xdr:cNvPr id="144" name="Shape 2"/>
        <xdr:cNvSpPr/>
      </xdr:nvSpPr>
      <xdr:spPr>
        <a:xfrm>
          <a:off x="9800590" y="16023526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725</xdr:row>
      <xdr:rowOff>0</xdr:rowOff>
    </xdr:from>
    <xdr:ext cx="2103120" cy="1905"/>
    <xdr:sp>
      <xdr:nvSpPr>
        <xdr:cNvPr id="145" name="Shape 6"/>
        <xdr:cNvSpPr/>
      </xdr:nvSpPr>
      <xdr:spPr>
        <a:xfrm>
          <a:off x="5158740" y="16023526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421259</xdr:colOff>
      <xdr:row>725</xdr:row>
      <xdr:rowOff>44957</xdr:rowOff>
    </xdr:from>
    <xdr:ext cx="1299068" cy="281939"/>
    <xdr:pic>
      <xdr:nvPicPr>
        <xdr:cNvPr id="146"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802005" y="160279715"/>
          <a:ext cx="1299210" cy="281940"/>
        </a:xfrm>
        <a:prstGeom prst="rect">
          <a:avLst/>
        </a:prstGeom>
      </xdr:spPr>
    </xdr:pic>
    <xdr:clientData/>
  </xdr:oneCellAnchor>
  <xdr:oneCellAnchor>
    <xdr:from>
      <xdr:col>2</xdr:col>
      <xdr:colOff>714375</xdr:colOff>
      <xdr:row>760</xdr:row>
      <xdr:rowOff>546989</xdr:rowOff>
    </xdr:from>
    <xdr:ext cx="2103120" cy="1905"/>
    <xdr:sp>
      <xdr:nvSpPr>
        <xdr:cNvPr id="147" name="Shape 6"/>
        <xdr:cNvSpPr/>
      </xdr:nvSpPr>
      <xdr:spPr>
        <a:xfrm>
          <a:off x="1095375" y="16790098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763</xdr:row>
      <xdr:rowOff>0</xdr:rowOff>
    </xdr:from>
    <xdr:ext cx="1521460" cy="1905"/>
    <xdr:sp>
      <xdr:nvSpPr>
        <xdr:cNvPr id="149" name="Shape 2"/>
        <xdr:cNvSpPr/>
      </xdr:nvSpPr>
      <xdr:spPr>
        <a:xfrm>
          <a:off x="9800590" y="16860583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763</xdr:row>
      <xdr:rowOff>0</xdr:rowOff>
    </xdr:from>
    <xdr:ext cx="2103120" cy="1905"/>
    <xdr:sp>
      <xdr:nvSpPr>
        <xdr:cNvPr id="150" name="Shape 6"/>
        <xdr:cNvSpPr/>
      </xdr:nvSpPr>
      <xdr:spPr>
        <a:xfrm>
          <a:off x="5158740" y="1686058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763</xdr:row>
      <xdr:rowOff>44957</xdr:rowOff>
    </xdr:from>
    <xdr:ext cx="1299068" cy="281939"/>
    <xdr:pic>
      <xdr:nvPicPr>
        <xdr:cNvPr id="151"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68650285"/>
          <a:ext cx="1299210" cy="281940"/>
        </a:xfrm>
        <a:prstGeom prst="rect">
          <a:avLst/>
        </a:prstGeom>
      </xdr:spPr>
    </xdr:pic>
    <xdr:clientData/>
  </xdr:oneCellAnchor>
  <xdr:oneCellAnchor>
    <xdr:from>
      <xdr:col>2</xdr:col>
      <xdr:colOff>635000</xdr:colOff>
      <xdr:row>798</xdr:row>
      <xdr:rowOff>546989</xdr:rowOff>
    </xdr:from>
    <xdr:ext cx="2103120" cy="1905"/>
    <xdr:sp>
      <xdr:nvSpPr>
        <xdr:cNvPr id="152" name="Shape 6"/>
        <xdr:cNvSpPr/>
      </xdr:nvSpPr>
      <xdr:spPr>
        <a:xfrm>
          <a:off x="1016000" y="17627346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801</xdr:row>
      <xdr:rowOff>0</xdr:rowOff>
    </xdr:from>
    <xdr:ext cx="1521460" cy="1905"/>
    <xdr:sp>
      <xdr:nvSpPr>
        <xdr:cNvPr id="155" name="Shape 2"/>
        <xdr:cNvSpPr/>
      </xdr:nvSpPr>
      <xdr:spPr>
        <a:xfrm>
          <a:off x="9800590" y="17699736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801</xdr:row>
      <xdr:rowOff>0</xdr:rowOff>
    </xdr:from>
    <xdr:ext cx="2103120" cy="1905"/>
    <xdr:sp>
      <xdr:nvSpPr>
        <xdr:cNvPr id="156" name="Shape 6"/>
        <xdr:cNvSpPr/>
      </xdr:nvSpPr>
      <xdr:spPr>
        <a:xfrm>
          <a:off x="5158740" y="17699736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801</xdr:row>
      <xdr:rowOff>44957</xdr:rowOff>
    </xdr:from>
    <xdr:ext cx="1299068" cy="281939"/>
    <xdr:pic>
      <xdr:nvPicPr>
        <xdr:cNvPr id="157"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77041810"/>
          <a:ext cx="1299210" cy="281940"/>
        </a:xfrm>
        <a:prstGeom prst="rect">
          <a:avLst/>
        </a:prstGeom>
      </xdr:spPr>
    </xdr:pic>
    <xdr:clientData/>
  </xdr:oneCellAnchor>
  <xdr:oneCellAnchor>
    <xdr:from>
      <xdr:col>2</xdr:col>
      <xdr:colOff>698500</xdr:colOff>
      <xdr:row>834</xdr:row>
      <xdr:rowOff>499364</xdr:rowOff>
    </xdr:from>
    <xdr:ext cx="2103120" cy="1905"/>
    <xdr:sp>
      <xdr:nvSpPr>
        <xdr:cNvPr id="158" name="Shape 6"/>
        <xdr:cNvSpPr/>
      </xdr:nvSpPr>
      <xdr:spPr>
        <a:xfrm>
          <a:off x="1079500" y="18495645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875</xdr:row>
      <xdr:rowOff>0</xdr:rowOff>
    </xdr:from>
    <xdr:ext cx="1521460" cy="1905"/>
    <xdr:sp>
      <xdr:nvSpPr>
        <xdr:cNvPr id="161" name="Shape 2"/>
        <xdr:cNvSpPr/>
      </xdr:nvSpPr>
      <xdr:spPr>
        <a:xfrm>
          <a:off x="9800590" y="193300350"/>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875</xdr:row>
      <xdr:rowOff>0</xdr:rowOff>
    </xdr:from>
    <xdr:ext cx="2103120" cy="1905"/>
    <xdr:sp>
      <xdr:nvSpPr>
        <xdr:cNvPr id="162" name="Shape 6"/>
        <xdr:cNvSpPr/>
      </xdr:nvSpPr>
      <xdr:spPr>
        <a:xfrm>
          <a:off x="5158740" y="19330035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875</xdr:row>
      <xdr:rowOff>44957</xdr:rowOff>
    </xdr:from>
    <xdr:ext cx="1299068" cy="281939"/>
    <xdr:pic>
      <xdr:nvPicPr>
        <xdr:cNvPr id="163"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93344800"/>
          <a:ext cx="1299210" cy="281940"/>
        </a:xfrm>
        <a:prstGeom prst="rect">
          <a:avLst/>
        </a:prstGeom>
      </xdr:spPr>
    </xdr:pic>
    <xdr:clientData/>
  </xdr:oneCellAnchor>
  <xdr:oneCellAnchor>
    <xdr:from>
      <xdr:col>2</xdr:col>
      <xdr:colOff>698500</xdr:colOff>
      <xdr:row>910</xdr:row>
      <xdr:rowOff>531114</xdr:rowOff>
    </xdr:from>
    <xdr:ext cx="2103120" cy="1905"/>
    <xdr:sp>
      <xdr:nvSpPr>
        <xdr:cNvPr id="164" name="Shape 6"/>
        <xdr:cNvSpPr/>
      </xdr:nvSpPr>
      <xdr:spPr>
        <a:xfrm>
          <a:off x="1079500" y="20095019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913</xdr:row>
      <xdr:rowOff>0</xdr:rowOff>
    </xdr:from>
    <xdr:ext cx="1521460" cy="1905"/>
    <xdr:sp>
      <xdr:nvSpPr>
        <xdr:cNvPr id="167" name="Shape 2"/>
        <xdr:cNvSpPr/>
      </xdr:nvSpPr>
      <xdr:spPr>
        <a:xfrm>
          <a:off x="9800590" y="20166139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913</xdr:row>
      <xdr:rowOff>0</xdr:rowOff>
    </xdr:from>
    <xdr:ext cx="2103120" cy="1905"/>
    <xdr:sp>
      <xdr:nvSpPr>
        <xdr:cNvPr id="168" name="Shape 6"/>
        <xdr:cNvSpPr/>
      </xdr:nvSpPr>
      <xdr:spPr>
        <a:xfrm>
          <a:off x="5158740" y="20166139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913</xdr:row>
      <xdr:rowOff>44957</xdr:rowOff>
    </xdr:from>
    <xdr:ext cx="1299068" cy="281939"/>
    <xdr:pic>
      <xdr:nvPicPr>
        <xdr:cNvPr id="169"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201705845"/>
          <a:ext cx="1299210" cy="281940"/>
        </a:xfrm>
        <a:prstGeom prst="rect">
          <a:avLst/>
        </a:prstGeom>
      </xdr:spPr>
    </xdr:pic>
    <xdr:clientData/>
  </xdr:oneCellAnchor>
  <xdr:oneCellAnchor>
    <xdr:from>
      <xdr:col>2</xdr:col>
      <xdr:colOff>730250</xdr:colOff>
      <xdr:row>948</xdr:row>
      <xdr:rowOff>499364</xdr:rowOff>
    </xdr:from>
    <xdr:ext cx="2103120" cy="1905"/>
    <xdr:sp>
      <xdr:nvSpPr>
        <xdr:cNvPr id="170" name="Shape 6"/>
        <xdr:cNvSpPr/>
      </xdr:nvSpPr>
      <xdr:spPr>
        <a:xfrm>
          <a:off x="1111250" y="20927949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950</xdr:row>
      <xdr:rowOff>0</xdr:rowOff>
    </xdr:from>
    <xdr:ext cx="1521460" cy="1905"/>
    <xdr:sp>
      <xdr:nvSpPr>
        <xdr:cNvPr id="172" name="Shape 2"/>
        <xdr:cNvSpPr/>
      </xdr:nvSpPr>
      <xdr:spPr>
        <a:xfrm>
          <a:off x="9800590" y="20979193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950</xdr:row>
      <xdr:rowOff>0</xdr:rowOff>
    </xdr:from>
    <xdr:ext cx="2103120" cy="1905"/>
    <xdr:sp>
      <xdr:nvSpPr>
        <xdr:cNvPr id="173" name="Shape 6"/>
        <xdr:cNvSpPr/>
      </xdr:nvSpPr>
      <xdr:spPr>
        <a:xfrm>
          <a:off x="5158740" y="2097919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3</xdr:col>
      <xdr:colOff>0</xdr:colOff>
      <xdr:row>950</xdr:row>
      <xdr:rowOff>0</xdr:rowOff>
    </xdr:from>
    <xdr:ext cx="2103120" cy="1905"/>
    <xdr:sp>
      <xdr:nvSpPr>
        <xdr:cNvPr id="175" name="Shape 6"/>
        <xdr:cNvSpPr/>
      </xdr:nvSpPr>
      <xdr:spPr>
        <a:xfrm>
          <a:off x="1135380" y="2097919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12</xdr:col>
      <xdr:colOff>1524</xdr:colOff>
      <xdr:row>950</xdr:row>
      <xdr:rowOff>0</xdr:rowOff>
    </xdr:from>
    <xdr:ext cx="1521460" cy="1905"/>
    <xdr:sp>
      <xdr:nvSpPr>
        <xdr:cNvPr id="179" name="Shape 2"/>
        <xdr:cNvSpPr/>
      </xdr:nvSpPr>
      <xdr:spPr>
        <a:xfrm>
          <a:off x="9800590" y="20979193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950</xdr:row>
      <xdr:rowOff>0</xdr:rowOff>
    </xdr:from>
    <xdr:ext cx="2103120" cy="1905"/>
    <xdr:sp>
      <xdr:nvSpPr>
        <xdr:cNvPr id="180" name="Shape 6"/>
        <xdr:cNvSpPr/>
      </xdr:nvSpPr>
      <xdr:spPr>
        <a:xfrm>
          <a:off x="5158740" y="2097919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682625</xdr:colOff>
      <xdr:row>950</xdr:row>
      <xdr:rowOff>0</xdr:rowOff>
    </xdr:from>
    <xdr:ext cx="2103120" cy="1905"/>
    <xdr:sp>
      <xdr:nvSpPr>
        <xdr:cNvPr id="182" name="Shape 6"/>
        <xdr:cNvSpPr/>
      </xdr:nvSpPr>
      <xdr:spPr>
        <a:xfrm>
          <a:off x="1063625" y="2097919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twoCellAnchor editAs="oneCell">
    <xdr:from>
      <xdr:col>13</xdr:col>
      <xdr:colOff>142875</xdr:colOff>
      <xdr:row>91</xdr:row>
      <xdr:rowOff>63500</xdr:rowOff>
    </xdr:from>
    <xdr:to>
      <xdr:col>44</xdr:col>
      <xdr:colOff>2126</xdr:colOff>
      <xdr:row>107</xdr:row>
      <xdr:rowOff>171024</xdr:rowOff>
    </xdr:to>
    <xdr:pic>
      <xdr:nvPicPr>
        <xdr:cNvPr id="22" name="Imagen 21"/>
        <xdr:cNvPicPr>
          <a:picLocks noChangeAspect="1"/>
        </xdr:cNvPicPr>
      </xdr:nvPicPr>
      <xdr:blipFill>
        <a:blip r:embed="rId2"/>
        <a:stretch>
          <a:fillRect/>
        </a:stretch>
      </xdr:blipFill>
      <xdr:spPr>
        <a:xfrm>
          <a:off x="10102215" y="20441285"/>
          <a:ext cx="4819650" cy="3277235"/>
        </a:xfrm>
        <a:prstGeom prst="rect">
          <a:avLst/>
        </a:prstGeom>
      </xdr:spPr>
    </xdr:pic>
    <xdr:clientData/>
  </xdr:twoCellAnchor>
  <xdr:twoCellAnchor editAs="oneCell">
    <xdr:from>
      <xdr:col>14</xdr:col>
      <xdr:colOff>15876</xdr:colOff>
      <xdr:row>14</xdr:row>
      <xdr:rowOff>142875</xdr:rowOff>
    </xdr:from>
    <xdr:to>
      <xdr:col>47</xdr:col>
      <xdr:colOff>47625</xdr:colOff>
      <xdr:row>31</xdr:row>
      <xdr:rowOff>145417</xdr:rowOff>
    </xdr:to>
    <xdr:pic>
      <xdr:nvPicPr>
        <xdr:cNvPr id="24" name="Imagen 23"/>
        <xdr:cNvPicPr>
          <a:picLocks noChangeAspect="1"/>
        </xdr:cNvPicPr>
      </xdr:nvPicPr>
      <xdr:blipFill>
        <a:blip r:embed="rId3"/>
        <a:stretch>
          <a:fillRect/>
        </a:stretch>
      </xdr:blipFill>
      <xdr:spPr>
        <a:xfrm>
          <a:off x="10135235" y="3238500"/>
          <a:ext cx="5312410" cy="3370580"/>
        </a:xfrm>
        <a:prstGeom prst="rect">
          <a:avLst/>
        </a:prstGeom>
      </xdr:spPr>
    </xdr:pic>
    <xdr:clientData/>
  </xdr:twoCellAnchor>
  <xdr:twoCellAnchor editAs="oneCell">
    <xdr:from>
      <xdr:col>13</xdr:col>
      <xdr:colOff>111125</xdr:colOff>
      <xdr:row>129</xdr:row>
      <xdr:rowOff>15875</xdr:rowOff>
    </xdr:from>
    <xdr:to>
      <xdr:col>46</xdr:col>
      <xdr:colOff>142874</xdr:colOff>
      <xdr:row>146</xdr:row>
      <xdr:rowOff>18417</xdr:rowOff>
    </xdr:to>
    <xdr:pic>
      <xdr:nvPicPr>
        <xdr:cNvPr id="136" name="Imagen 135"/>
        <xdr:cNvPicPr>
          <a:picLocks noChangeAspect="1"/>
        </xdr:cNvPicPr>
      </xdr:nvPicPr>
      <xdr:blipFill>
        <a:blip r:embed="rId3"/>
        <a:stretch>
          <a:fillRect/>
        </a:stretch>
      </xdr:blipFill>
      <xdr:spPr>
        <a:xfrm>
          <a:off x="10070465" y="28819475"/>
          <a:ext cx="5311775" cy="3370580"/>
        </a:xfrm>
        <a:prstGeom prst="rect">
          <a:avLst/>
        </a:prstGeom>
      </xdr:spPr>
    </xdr:pic>
    <xdr:clientData/>
  </xdr:twoCellAnchor>
  <xdr:twoCellAnchor editAs="oneCell">
    <xdr:from>
      <xdr:col>20</xdr:col>
      <xdr:colOff>15875</xdr:colOff>
      <xdr:row>167</xdr:row>
      <xdr:rowOff>15875</xdr:rowOff>
    </xdr:from>
    <xdr:to>
      <xdr:col>41</xdr:col>
      <xdr:colOff>63501</xdr:colOff>
      <xdr:row>181</xdr:row>
      <xdr:rowOff>158203</xdr:rowOff>
    </xdr:to>
    <xdr:pic>
      <xdr:nvPicPr>
        <xdr:cNvPr id="9" name="Imagen 8"/>
        <xdr:cNvPicPr>
          <a:picLocks noChangeAspect="1"/>
        </xdr:cNvPicPr>
      </xdr:nvPicPr>
      <xdr:blipFill>
        <a:blip r:embed="rId4"/>
        <a:stretch>
          <a:fillRect/>
        </a:stretch>
      </xdr:blipFill>
      <xdr:spPr>
        <a:xfrm>
          <a:off x="11095355" y="37310060"/>
          <a:ext cx="3408045" cy="2915920"/>
        </a:xfrm>
        <a:prstGeom prst="rect">
          <a:avLst/>
        </a:prstGeom>
      </xdr:spPr>
    </xdr:pic>
    <xdr:clientData/>
  </xdr:twoCellAnchor>
  <xdr:twoCellAnchor editAs="oneCell">
    <xdr:from>
      <xdr:col>12</xdr:col>
      <xdr:colOff>79376</xdr:colOff>
      <xdr:row>204</xdr:row>
      <xdr:rowOff>180974</xdr:rowOff>
    </xdr:from>
    <xdr:to>
      <xdr:col>47</xdr:col>
      <xdr:colOff>63500</xdr:colOff>
      <xdr:row>220</xdr:row>
      <xdr:rowOff>138522</xdr:rowOff>
    </xdr:to>
    <xdr:pic>
      <xdr:nvPicPr>
        <xdr:cNvPr id="14" name="Imagen 13"/>
        <xdr:cNvPicPr>
          <a:picLocks noChangeAspect="1"/>
        </xdr:cNvPicPr>
      </xdr:nvPicPr>
      <xdr:blipFill>
        <a:blip r:embed="rId5"/>
        <a:stretch>
          <a:fillRect/>
        </a:stretch>
      </xdr:blipFill>
      <xdr:spPr>
        <a:xfrm>
          <a:off x="9878695" y="45618400"/>
          <a:ext cx="5584825" cy="3398520"/>
        </a:xfrm>
        <a:prstGeom prst="rect">
          <a:avLst/>
        </a:prstGeom>
      </xdr:spPr>
    </xdr:pic>
    <xdr:clientData/>
  </xdr:twoCellAnchor>
  <xdr:twoCellAnchor editAs="oneCell">
    <xdr:from>
      <xdr:col>13</xdr:col>
      <xdr:colOff>79375</xdr:colOff>
      <xdr:row>242</xdr:row>
      <xdr:rowOff>142875</xdr:rowOff>
    </xdr:from>
    <xdr:to>
      <xdr:col>46</xdr:col>
      <xdr:colOff>54788</xdr:colOff>
      <xdr:row>258</xdr:row>
      <xdr:rowOff>148599</xdr:rowOff>
    </xdr:to>
    <xdr:pic>
      <xdr:nvPicPr>
        <xdr:cNvPr id="15" name="Imagen 14"/>
        <xdr:cNvPicPr>
          <a:picLocks noChangeAspect="1"/>
        </xdr:cNvPicPr>
      </xdr:nvPicPr>
      <xdr:blipFill>
        <a:blip r:embed="rId5"/>
        <a:stretch>
          <a:fillRect/>
        </a:stretch>
      </xdr:blipFill>
      <xdr:spPr>
        <a:xfrm>
          <a:off x="10038715" y="54355365"/>
          <a:ext cx="5255895" cy="3175635"/>
        </a:xfrm>
        <a:prstGeom prst="rect">
          <a:avLst/>
        </a:prstGeom>
      </xdr:spPr>
    </xdr:pic>
    <xdr:clientData/>
  </xdr:twoCellAnchor>
  <xdr:twoCellAnchor editAs="oneCell">
    <xdr:from>
      <xdr:col>12</xdr:col>
      <xdr:colOff>142875</xdr:colOff>
      <xdr:row>280</xdr:row>
      <xdr:rowOff>126999</xdr:rowOff>
    </xdr:from>
    <xdr:to>
      <xdr:col>47</xdr:col>
      <xdr:colOff>30055</xdr:colOff>
      <xdr:row>297</xdr:row>
      <xdr:rowOff>63500</xdr:rowOff>
    </xdr:to>
    <xdr:pic>
      <xdr:nvPicPr>
        <xdr:cNvPr id="20" name="Imagen 19"/>
        <xdr:cNvPicPr>
          <a:picLocks noChangeAspect="1"/>
        </xdr:cNvPicPr>
      </xdr:nvPicPr>
      <xdr:blipFill>
        <a:blip r:embed="rId5"/>
        <a:stretch>
          <a:fillRect/>
        </a:stretch>
      </xdr:blipFill>
      <xdr:spPr>
        <a:xfrm>
          <a:off x="9942195" y="62699900"/>
          <a:ext cx="5487670" cy="3305175"/>
        </a:xfrm>
        <a:prstGeom prst="rect">
          <a:avLst/>
        </a:prstGeom>
      </xdr:spPr>
    </xdr:pic>
    <xdr:clientData/>
  </xdr:twoCellAnchor>
  <xdr:twoCellAnchor editAs="oneCell">
    <xdr:from>
      <xdr:col>20</xdr:col>
      <xdr:colOff>15875</xdr:colOff>
      <xdr:row>317</xdr:row>
      <xdr:rowOff>365125</xdr:rowOff>
    </xdr:from>
    <xdr:to>
      <xdr:col>40</xdr:col>
      <xdr:colOff>76830</xdr:colOff>
      <xdr:row>327</xdr:row>
      <xdr:rowOff>158750</xdr:rowOff>
    </xdr:to>
    <xdr:pic>
      <xdr:nvPicPr>
        <xdr:cNvPr id="30" name="Imagen 29"/>
        <xdr:cNvPicPr>
          <a:picLocks noChangeAspect="1"/>
        </xdr:cNvPicPr>
      </xdr:nvPicPr>
      <xdr:blipFill>
        <a:blip r:embed="rId5"/>
        <a:stretch>
          <a:fillRect/>
        </a:stretch>
      </xdr:blipFill>
      <xdr:spPr>
        <a:xfrm>
          <a:off x="11095355" y="70855840"/>
          <a:ext cx="3260725" cy="1972945"/>
        </a:xfrm>
        <a:prstGeom prst="rect">
          <a:avLst/>
        </a:prstGeom>
      </xdr:spPr>
    </xdr:pic>
    <xdr:clientData/>
  </xdr:twoCellAnchor>
  <xdr:twoCellAnchor editAs="oneCell">
    <xdr:from>
      <xdr:col>20</xdr:col>
      <xdr:colOff>47626</xdr:colOff>
      <xdr:row>327</xdr:row>
      <xdr:rowOff>184176</xdr:rowOff>
    </xdr:from>
    <xdr:to>
      <xdr:col>40</xdr:col>
      <xdr:colOff>127000</xdr:colOff>
      <xdr:row>336</xdr:row>
      <xdr:rowOff>193155</xdr:rowOff>
    </xdr:to>
    <xdr:pic>
      <xdr:nvPicPr>
        <xdr:cNvPr id="31" name="Imagen 30"/>
        <xdr:cNvPicPr>
          <a:picLocks noChangeAspect="1"/>
        </xdr:cNvPicPr>
      </xdr:nvPicPr>
      <xdr:blipFill>
        <a:blip r:embed="rId6"/>
        <a:stretch>
          <a:fillRect/>
        </a:stretch>
      </xdr:blipFill>
      <xdr:spPr>
        <a:xfrm>
          <a:off x="11127105" y="72854185"/>
          <a:ext cx="3279775" cy="1791970"/>
        </a:xfrm>
        <a:prstGeom prst="rect">
          <a:avLst/>
        </a:prstGeom>
      </xdr:spPr>
    </xdr:pic>
    <xdr:clientData/>
  </xdr:twoCellAnchor>
  <xdr:twoCellAnchor editAs="oneCell">
    <xdr:from>
      <xdr:col>13</xdr:col>
      <xdr:colOff>0</xdr:colOff>
      <xdr:row>356</xdr:row>
      <xdr:rowOff>0</xdr:rowOff>
    </xdr:from>
    <xdr:to>
      <xdr:col>47</xdr:col>
      <xdr:colOff>95250</xdr:colOff>
      <xdr:row>372</xdr:row>
      <xdr:rowOff>174088</xdr:rowOff>
    </xdr:to>
    <xdr:pic>
      <xdr:nvPicPr>
        <xdr:cNvPr id="148" name="Imagen 147"/>
        <xdr:cNvPicPr>
          <a:picLocks noChangeAspect="1"/>
        </xdr:cNvPicPr>
      </xdr:nvPicPr>
      <xdr:blipFill>
        <a:blip r:embed="rId5"/>
        <a:stretch>
          <a:fillRect/>
        </a:stretch>
      </xdr:blipFill>
      <xdr:spPr>
        <a:xfrm>
          <a:off x="9959340" y="79150845"/>
          <a:ext cx="5535930" cy="3343910"/>
        </a:xfrm>
        <a:prstGeom prst="rect">
          <a:avLst/>
        </a:prstGeom>
      </xdr:spPr>
    </xdr:pic>
    <xdr:clientData/>
  </xdr:twoCellAnchor>
  <xdr:twoCellAnchor editAs="oneCell">
    <xdr:from>
      <xdr:col>12</xdr:col>
      <xdr:colOff>111125</xdr:colOff>
      <xdr:row>394</xdr:row>
      <xdr:rowOff>31750</xdr:rowOff>
    </xdr:from>
    <xdr:to>
      <xdr:col>47</xdr:col>
      <xdr:colOff>47625</xdr:colOff>
      <xdr:row>411</xdr:row>
      <xdr:rowOff>371</xdr:rowOff>
    </xdr:to>
    <xdr:pic>
      <xdr:nvPicPr>
        <xdr:cNvPr id="154" name="Imagen 153"/>
        <xdr:cNvPicPr>
          <a:picLocks noChangeAspect="1"/>
        </xdr:cNvPicPr>
      </xdr:nvPicPr>
      <xdr:blipFill>
        <a:blip r:embed="rId5"/>
        <a:stretch>
          <a:fillRect/>
        </a:stretch>
      </xdr:blipFill>
      <xdr:spPr>
        <a:xfrm>
          <a:off x="9910445" y="87808435"/>
          <a:ext cx="5537200" cy="3336290"/>
        </a:xfrm>
        <a:prstGeom prst="rect">
          <a:avLst/>
        </a:prstGeom>
      </xdr:spPr>
    </xdr:pic>
    <xdr:clientData/>
  </xdr:twoCellAnchor>
  <xdr:twoCellAnchor editAs="oneCell">
    <xdr:from>
      <xdr:col>19</xdr:col>
      <xdr:colOff>111125</xdr:colOff>
      <xdr:row>433</xdr:row>
      <xdr:rowOff>47625</xdr:rowOff>
    </xdr:from>
    <xdr:to>
      <xdr:col>44</xdr:col>
      <xdr:colOff>142876</xdr:colOff>
      <xdr:row>449</xdr:row>
      <xdr:rowOff>185795</xdr:rowOff>
    </xdr:to>
    <xdr:pic>
      <xdr:nvPicPr>
        <xdr:cNvPr id="32" name="Imagen 31"/>
        <xdr:cNvPicPr>
          <a:picLocks noChangeAspect="1"/>
        </xdr:cNvPicPr>
      </xdr:nvPicPr>
      <xdr:blipFill>
        <a:blip r:embed="rId7"/>
        <a:stretch>
          <a:fillRect/>
        </a:stretch>
      </xdr:blipFill>
      <xdr:spPr>
        <a:xfrm>
          <a:off x="11030585" y="96269175"/>
          <a:ext cx="4032250" cy="3307715"/>
        </a:xfrm>
        <a:prstGeom prst="rect">
          <a:avLst/>
        </a:prstGeom>
      </xdr:spPr>
    </xdr:pic>
    <xdr:clientData/>
  </xdr:twoCellAnchor>
  <xdr:twoCellAnchor editAs="oneCell">
    <xdr:from>
      <xdr:col>12</xdr:col>
      <xdr:colOff>127000</xdr:colOff>
      <xdr:row>472</xdr:row>
      <xdr:rowOff>127000</xdr:rowOff>
    </xdr:from>
    <xdr:to>
      <xdr:col>47</xdr:col>
      <xdr:colOff>56464</xdr:colOff>
      <xdr:row>483</xdr:row>
      <xdr:rowOff>123542</xdr:rowOff>
    </xdr:to>
    <xdr:pic>
      <xdr:nvPicPr>
        <xdr:cNvPr id="38" name="Imagen 37"/>
        <xdr:cNvPicPr>
          <a:picLocks noChangeAspect="1"/>
        </xdr:cNvPicPr>
      </xdr:nvPicPr>
      <xdr:blipFill>
        <a:blip r:embed="rId8"/>
        <a:stretch>
          <a:fillRect/>
        </a:stretch>
      </xdr:blipFill>
      <xdr:spPr>
        <a:xfrm>
          <a:off x="9926320" y="105298240"/>
          <a:ext cx="5529580" cy="2175510"/>
        </a:xfrm>
        <a:prstGeom prst="rect">
          <a:avLst/>
        </a:prstGeom>
      </xdr:spPr>
    </xdr:pic>
    <xdr:clientData/>
  </xdr:twoCellAnchor>
  <xdr:twoCellAnchor editAs="oneCell">
    <xdr:from>
      <xdr:col>12</xdr:col>
      <xdr:colOff>63500</xdr:colOff>
      <xdr:row>508</xdr:row>
      <xdr:rowOff>47624</xdr:rowOff>
    </xdr:from>
    <xdr:to>
      <xdr:col>47</xdr:col>
      <xdr:colOff>47625</xdr:colOff>
      <xdr:row>525</xdr:row>
      <xdr:rowOff>161314</xdr:rowOff>
    </xdr:to>
    <xdr:pic>
      <xdr:nvPicPr>
        <xdr:cNvPr id="39" name="Imagen 38"/>
        <xdr:cNvPicPr>
          <a:picLocks noChangeAspect="1"/>
        </xdr:cNvPicPr>
      </xdr:nvPicPr>
      <xdr:blipFill>
        <a:blip r:embed="rId9"/>
        <a:stretch>
          <a:fillRect/>
        </a:stretch>
      </xdr:blipFill>
      <xdr:spPr>
        <a:xfrm>
          <a:off x="9862820" y="113240185"/>
          <a:ext cx="5584825" cy="3482340"/>
        </a:xfrm>
        <a:prstGeom prst="rect">
          <a:avLst/>
        </a:prstGeom>
      </xdr:spPr>
    </xdr:pic>
    <xdr:clientData/>
  </xdr:twoCellAnchor>
  <xdr:twoCellAnchor editAs="oneCell">
    <xdr:from>
      <xdr:col>16</xdr:col>
      <xdr:colOff>0</xdr:colOff>
      <xdr:row>546</xdr:row>
      <xdr:rowOff>140329</xdr:rowOff>
    </xdr:from>
    <xdr:to>
      <xdr:col>45</xdr:col>
      <xdr:colOff>95250</xdr:colOff>
      <xdr:row>564</xdr:row>
      <xdr:rowOff>151995</xdr:rowOff>
    </xdr:to>
    <xdr:pic>
      <xdr:nvPicPr>
        <xdr:cNvPr id="41" name="Imagen 40"/>
        <xdr:cNvPicPr>
          <a:picLocks noChangeAspect="1"/>
        </xdr:cNvPicPr>
      </xdr:nvPicPr>
      <xdr:blipFill>
        <a:blip r:embed="rId10"/>
        <a:stretch>
          <a:fillRect/>
        </a:stretch>
      </xdr:blipFill>
      <xdr:spPr>
        <a:xfrm>
          <a:off x="10439400" y="121772045"/>
          <a:ext cx="4735830" cy="3578225"/>
        </a:xfrm>
        <a:prstGeom prst="rect">
          <a:avLst/>
        </a:prstGeom>
      </xdr:spPr>
    </xdr:pic>
    <xdr:clientData/>
  </xdr:twoCellAnchor>
  <xdr:twoCellAnchor editAs="oneCell">
    <xdr:from>
      <xdr:col>12</xdr:col>
      <xdr:colOff>111124</xdr:colOff>
      <xdr:row>586</xdr:row>
      <xdr:rowOff>81125</xdr:rowOff>
    </xdr:from>
    <xdr:to>
      <xdr:col>47</xdr:col>
      <xdr:colOff>95250</xdr:colOff>
      <xdr:row>603</xdr:row>
      <xdr:rowOff>110523</xdr:rowOff>
    </xdr:to>
    <xdr:pic>
      <xdr:nvPicPr>
        <xdr:cNvPr id="43" name="Imagen 42"/>
        <xdr:cNvPicPr>
          <a:picLocks noChangeAspect="1"/>
        </xdr:cNvPicPr>
      </xdr:nvPicPr>
      <xdr:blipFill>
        <a:blip r:embed="rId11"/>
        <a:stretch>
          <a:fillRect/>
        </a:stretch>
      </xdr:blipFill>
      <xdr:spPr>
        <a:xfrm>
          <a:off x="9909810" y="130563620"/>
          <a:ext cx="5585460" cy="3397885"/>
        </a:xfrm>
        <a:prstGeom prst="rect">
          <a:avLst/>
        </a:prstGeom>
      </xdr:spPr>
    </xdr:pic>
    <xdr:clientData/>
  </xdr:twoCellAnchor>
  <xdr:twoCellAnchor editAs="oneCell">
    <xdr:from>
      <xdr:col>12</xdr:col>
      <xdr:colOff>47625</xdr:colOff>
      <xdr:row>625</xdr:row>
      <xdr:rowOff>158750</xdr:rowOff>
    </xdr:from>
    <xdr:to>
      <xdr:col>47</xdr:col>
      <xdr:colOff>52192</xdr:colOff>
      <xdr:row>641</xdr:row>
      <xdr:rowOff>31232</xdr:rowOff>
    </xdr:to>
    <xdr:pic>
      <xdr:nvPicPr>
        <xdr:cNvPr id="44" name="Imagen 43"/>
        <xdr:cNvPicPr>
          <a:picLocks noChangeAspect="1"/>
        </xdr:cNvPicPr>
      </xdr:nvPicPr>
      <xdr:blipFill>
        <a:blip r:embed="rId12"/>
        <a:stretch>
          <a:fillRect/>
        </a:stretch>
      </xdr:blipFill>
      <xdr:spPr>
        <a:xfrm>
          <a:off x="9846945" y="139037060"/>
          <a:ext cx="5605145" cy="3042285"/>
        </a:xfrm>
        <a:prstGeom prst="rect">
          <a:avLst/>
        </a:prstGeom>
      </xdr:spPr>
    </xdr:pic>
    <xdr:clientData/>
  </xdr:twoCellAnchor>
  <xdr:twoCellAnchor editAs="oneCell">
    <xdr:from>
      <xdr:col>12</xdr:col>
      <xdr:colOff>47625</xdr:colOff>
      <xdr:row>700</xdr:row>
      <xdr:rowOff>63500</xdr:rowOff>
    </xdr:from>
    <xdr:to>
      <xdr:col>47</xdr:col>
      <xdr:colOff>15875</xdr:colOff>
      <xdr:row>718</xdr:row>
      <xdr:rowOff>120179</xdr:rowOff>
    </xdr:to>
    <xdr:pic>
      <xdr:nvPicPr>
        <xdr:cNvPr id="46" name="Imagen 45"/>
        <xdr:cNvPicPr>
          <a:picLocks noChangeAspect="1"/>
        </xdr:cNvPicPr>
      </xdr:nvPicPr>
      <xdr:blipFill>
        <a:blip r:embed="rId13"/>
        <a:stretch>
          <a:fillRect/>
        </a:stretch>
      </xdr:blipFill>
      <xdr:spPr>
        <a:xfrm>
          <a:off x="9846945" y="154581860"/>
          <a:ext cx="5568950" cy="3622675"/>
        </a:xfrm>
        <a:prstGeom prst="rect">
          <a:avLst/>
        </a:prstGeom>
      </xdr:spPr>
    </xdr:pic>
    <xdr:clientData/>
  </xdr:twoCellAnchor>
  <xdr:twoCellAnchor editAs="oneCell">
    <xdr:from>
      <xdr:col>16</xdr:col>
      <xdr:colOff>59764</xdr:colOff>
      <xdr:row>816</xdr:row>
      <xdr:rowOff>140072</xdr:rowOff>
    </xdr:from>
    <xdr:to>
      <xdr:col>42</xdr:col>
      <xdr:colOff>149445</xdr:colOff>
      <xdr:row>825</xdr:row>
      <xdr:rowOff>2144</xdr:rowOff>
    </xdr:to>
    <xdr:pic>
      <xdr:nvPicPr>
        <xdr:cNvPr id="50" name="Imagen 49"/>
        <xdr:cNvPicPr>
          <a:picLocks noChangeAspect="1"/>
        </xdr:cNvPicPr>
      </xdr:nvPicPr>
      <xdr:blipFill>
        <a:blip r:embed="rId14"/>
        <a:stretch>
          <a:fillRect/>
        </a:stretch>
      </xdr:blipFill>
      <xdr:spPr>
        <a:xfrm>
          <a:off x="10499090" y="180508910"/>
          <a:ext cx="4250055" cy="2182495"/>
        </a:xfrm>
        <a:prstGeom prst="rect">
          <a:avLst/>
        </a:prstGeom>
      </xdr:spPr>
    </xdr:pic>
    <xdr:clientData/>
  </xdr:twoCellAnchor>
  <xdr:twoCellAnchor editAs="oneCell">
    <xdr:from>
      <xdr:col>14</xdr:col>
      <xdr:colOff>63500</xdr:colOff>
      <xdr:row>889</xdr:row>
      <xdr:rowOff>142874</xdr:rowOff>
    </xdr:from>
    <xdr:to>
      <xdr:col>46</xdr:col>
      <xdr:colOff>67523</xdr:colOff>
      <xdr:row>903</xdr:row>
      <xdr:rowOff>177261</xdr:rowOff>
    </xdr:to>
    <xdr:pic>
      <xdr:nvPicPr>
        <xdr:cNvPr id="54" name="Imagen 53"/>
        <xdr:cNvPicPr>
          <a:picLocks noChangeAspect="1"/>
        </xdr:cNvPicPr>
      </xdr:nvPicPr>
      <xdr:blipFill>
        <a:blip r:embed="rId15"/>
        <a:stretch>
          <a:fillRect/>
        </a:stretch>
      </xdr:blipFill>
      <xdr:spPr>
        <a:xfrm>
          <a:off x="10182860" y="196416295"/>
          <a:ext cx="5124450" cy="2808605"/>
        </a:xfrm>
        <a:prstGeom prst="rect">
          <a:avLst/>
        </a:prstGeom>
      </xdr:spPr>
    </xdr:pic>
    <xdr:clientData/>
  </xdr:twoCellAnchor>
  <xdr:twoCellAnchor editAs="oneCell">
    <xdr:from>
      <xdr:col>14</xdr:col>
      <xdr:colOff>38099</xdr:colOff>
      <xdr:row>926</xdr:row>
      <xdr:rowOff>15875</xdr:rowOff>
    </xdr:from>
    <xdr:to>
      <xdr:col>47</xdr:col>
      <xdr:colOff>31749</xdr:colOff>
      <xdr:row>944</xdr:row>
      <xdr:rowOff>107458</xdr:rowOff>
    </xdr:to>
    <xdr:pic>
      <xdr:nvPicPr>
        <xdr:cNvPr id="55" name="Imagen 54"/>
        <xdr:cNvPicPr>
          <a:picLocks noChangeAspect="1"/>
        </xdr:cNvPicPr>
      </xdr:nvPicPr>
      <xdr:blipFill>
        <a:blip r:embed="rId16"/>
        <a:stretch>
          <a:fillRect/>
        </a:stretch>
      </xdr:blipFill>
      <xdr:spPr>
        <a:xfrm>
          <a:off x="10156825" y="204452855"/>
          <a:ext cx="5274310" cy="3657600"/>
        </a:xfrm>
        <a:prstGeom prst="rect">
          <a:avLst/>
        </a:prstGeom>
      </xdr:spPr>
    </xdr:pic>
    <xdr:clientData/>
  </xdr:twoCellAnchor>
  <xdr:oneCellAnchor>
    <xdr:from>
      <xdr:col>12</xdr:col>
      <xdr:colOff>1524</xdr:colOff>
      <xdr:row>836</xdr:row>
      <xdr:rowOff>0</xdr:rowOff>
    </xdr:from>
    <xdr:ext cx="1521460" cy="1905"/>
    <xdr:sp>
      <xdr:nvSpPr>
        <xdr:cNvPr id="124" name="Shape 2"/>
        <xdr:cNvSpPr/>
      </xdr:nvSpPr>
      <xdr:spPr>
        <a:xfrm>
          <a:off x="9800590" y="18544984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836</xdr:row>
      <xdr:rowOff>0</xdr:rowOff>
    </xdr:from>
    <xdr:ext cx="2103120" cy="1905"/>
    <xdr:sp>
      <xdr:nvSpPr>
        <xdr:cNvPr id="125" name="Shape 6"/>
        <xdr:cNvSpPr/>
      </xdr:nvSpPr>
      <xdr:spPr>
        <a:xfrm>
          <a:off x="5158740" y="18544984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836</xdr:row>
      <xdr:rowOff>44957</xdr:rowOff>
    </xdr:from>
    <xdr:ext cx="1299068" cy="281939"/>
    <xdr:pic>
      <xdr:nvPicPr>
        <xdr:cNvPr id="130"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85494295"/>
          <a:ext cx="1299210" cy="281940"/>
        </a:xfrm>
        <a:prstGeom prst="rect">
          <a:avLst/>
        </a:prstGeom>
      </xdr:spPr>
    </xdr:pic>
    <xdr:clientData/>
  </xdr:oneCellAnchor>
  <xdr:oneCellAnchor>
    <xdr:from>
      <xdr:col>2</xdr:col>
      <xdr:colOff>698500</xdr:colOff>
      <xdr:row>871</xdr:row>
      <xdr:rowOff>531114</xdr:rowOff>
    </xdr:from>
    <xdr:ext cx="2103120" cy="1905"/>
    <xdr:sp>
      <xdr:nvSpPr>
        <xdr:cNvPr id="131" name="Shape 6"/>
        <xdr:cNvSpPr/>
      </xdr:nvSpPr>
      <xdr:spPr>
        <a:xfrm>
          <a:off x="1079500" y="192751710"/>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14</xdr:col>
      <xdr:colOff>63500</xdr:colOff>
      <xdr:row>850</xdr:row>
      <xdr:rowOff>142874</xdr:rowOff>
    </xdr:from>
    <xdr:ext cx="5084023" cy="2923637"/>
    <xdr:pic>
      <xdr:nvPicPr>
        <xdr:cNvPr id="137" name="Imagen 136"/>
        <xdr:cNvPicPr>
          <a:picLocks noChangeAspect="1"/>
        </xdr:cNvPicPr>
      </xdr:nvPicPr>
      <xdr:blipFill>
        <a:blip r:embed="rId15"/>
        <a:stretch>
          <a:fillRect/>
        </a:stretch>
      </xdr:blipFill>
      <xdr:spPr>
        <a:xfrm>
          <a:off x="10182860" y="188565790"/>
          <a:ext cx="5083810" cy="2924175"/>
        </a:xfrm>
        <a:prstGeom prst="rect">
          <a:avLst/>
        </a:prstGeom>
      </xdr:spPr>
    </xdr:pic>
    <xdr:clientData/>
  </xdr:oneCellAnchor>
  <xdr:twoCellAnchor editAs="oneCell">
    <xdr:from>
      <xdr:col>12</xdr:col>
      <xdr:colOff>67235</xdr:colOff>
      <xdr:row>779</xdr:row>
      <xdr:rowOff>156883</xdr:rowOff>
    </xdr:from>
    <xdr:to>
      <xdr:col>47</xdr:col>
      <xdr:colOff>33617</xdr:colOff>
      <xdr:row>788</xdr:row>
      <xdr:rowOff>46292</xdr:rowOff>
    </xdr:to>
    <xdr:pic>
      <xdr:nvPicPr>
        <xdr:cNvPr id="142" name="Imagen 141"/>
        <xdr:cNvPicPr>
          <a:picLocks noChangeAspect="1"/>
        </xdr:cNvPicPr>
      </xdr:nvPicPr>
      <xdr:blipFill>
        <a:blip r:embed="rId17"/>
        <a:stretch>
          <a:fillRect/>
        </a:stretch>
      </xdr:blipFill>
      <xdr:spPr>
        <a:xfrm>
          <a:off x="9865995" y="172134530"/>
          <a:ext cx="5567045" cy="1671955"/>
        </a:xfrm>
        <a:prstGeom prst="rect">
          <a:avLst/>
        </a:prstGeom>
      </xdr:spPr>
    </xdr:pic>
    <xdr:clientData/>
  </xdr:twoCellAnchor>
  <xdr:twoCellAnchor editAs="oneCell">
    <xdr:from>
      <xdr:col>14</xdr:col>
      <xdr:colOff>100854</xdr:colOff>
      <xdr:row>741</xdr:row>
      <xdr:rowOff>134471</xdr:rowOff>
    </xdr:from>
    <xdr:to>
      <xdr:col>47</xdr:col>
      <xdr:colOff>78441</xdr:colOff>
      <xdr:row>750</xdr:row>
      <xdr:rowOff>23880</xdr:rowOff>
    </xdr:to>
    <xdr:pic>
      <xdr:nvPicPr>
        <xdr:cNvPr id="143" name="Imagen 142"/>
        <xdr:cNvPicPr>
          <a:picLocks noChangeAspect="1"/>
        </xdr:cNvPicPr>
      </xdr:nvPicPr>
      <xdr:blipFill>
        <a:blip r:embed="rId17"/>
        <a:stretch>
          <a:fillRect/>
        </a:stretch>
      </xdr:blipFill>
      <xdr:spPr>
        <a:xfrm>
          <a:off x="10219690" y="163739195"/>
          <a:ext cx="5258435" cy="1672590"/>
        </a:xfrm>
        <a:prstGeom prst="rect">
          <a:avLst/>
        </a:prstGeom>
      </xdr:spPr>
    </xdr:pic>
    <xdr:clientData/>
  </xdr:twoCellAnchor>
  <xdr:oneCellAnchor>
    <xdr:from>
      <xdr:col>12</xdr:col>
      <xdr:colOff>1524</xdr:colOff>
      <xdr:row>648</xdr:row>
      <xdr:rowOff>0</xdr:rowOff>
    </xdr:from>
    <xdr:ext cx="1521460" cy="1905"/>
    <xdr:sp>
      <xdr:nvSpPr>
        <xdr:cNvPr id="153" name="Shape 2"/>
        <xdr:cNvSpPr/>
      </xdr:nvSpPr>
      <xdr:spPr>
        <a:xfrm>
          <a:off x="9800590" y="144092295"/>
          <a:ext cx="1521460" cy="1905"/>
        </a:xfrm>
        <a:custGeom>
          <a:avLst/>
          <a:gdLst/>
          <a:ahLst/>
          <a:cxnLst/>
          <a:rect l="0" t="0" r="0" b="0"/>
          <a:pathLst>
            <a:path w="1521460" h="1905">
              <a:moveTo>
                <a:pt x="1520952" y="1524"/>
              </a:moveTo>
              <a:lnTo>
                <a:pt x="0" y="1524"/>
              </a:lnTo>
              <a:lnTo>
                <a:pt x="0" y="0"/>
              </a:lnTo>
              <a:lnTo>
                <a:pt x="1520952" y="0"/>
              </a:lnTo>
              <a:lnTo>
                <a:pt x="1520952" y="1524"/>
              </a:lnTo>
              <a:close/>
            </a:path>
          </a:pathLst>
        </a:custGeom>
        <a:solidFill>
          <a:srgbClr val="000000"/>
        </a:solidFill>
      </xdr:spPr>
    </xdr:sp>
    <xdr:clientData/>
  </xdr:oneCellAnchor>
  <xdr:oneCellAnchor>
    <xdr:from>
      <xdr:col>7</xdr:col>
      <xdr:colOff>0</xdr:colOff>
      <xdr:row>648</xdr:row>
      <xdr:rowOff>0</xdr:rowOff>
    </xdr:from>
    <xdr:ext cx="2103120" cy="1905"/>
    <xdr:sp>
      <xdr:nvSpPr>
        <xdr:cNvPr id="159" name="Shape 6"/>
        <xdr:cNvSpPr/>
      </xdr:nvSpPr>
      <xdr:spPr>
        <a:xfrm>
          <a:off x="5158740" y="14409229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2</xdr:col>
      <xdr:colOff>40259</xdr:colOff>
      <xdr:row>648</xdr:row>
      <xdr:rowOff>44957</xdr:rowOff>
    </xdr:from>
    <xdr:ext cx="1299068" cy="281939"/>
    <xdr:pic>
      <xdr:nvPicPr>
        <xdr:cNvPr id="160" name="image2.jpeg"/>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21005" y="144136745"/>
          <a:ext cx="1299210" cy="281940"/>
        </a:xfrm>
        <a:prstGeom prst="rect">
          <a:avLst/>
        </a:prstGeom>
      </xdr:spPr>
    </xdr:pic>
    <xdr:clientData/>
  </xdr:oneCellAnchor>
  <xdr:oneCellAnchor>
    <xdr:from>
      <xdr:col>2</xdr:col>
      <xdr:colOff>730250</xdr:colOff>
      <xdr:row>683</xdr:row>
      <xdr:rowOff>499364</xdr:rowOff>
    </xdr:from>
    <xdr:ext cx="2103120" cy="1905"/>
    <xdr:sp>
      <xdr:nvSpPr>
        <xdr:cNvPr id="165" name="Shape 6"/>
        <xdr:cNvSpPr/>
      </xdr:nvSpPr>
      <xdr:spPr>
        <a:xfrm>
          <a:off x="1111250" y="151194135"/>
          <a:ext cx="2103120" cy="1905"/>
        </a:xfrm>
        <a:custGeom>
          <a:avLst/>
          <a:gdLst/>
          <a:ahLst/>
          <a:cxnLst/>
          <a:rect l="0" t="0" r="0" b="0"/>
          <a:pathLst>
            <a:path w="2103120" h="1905">
              <a:moveTo>
                <a:pt x="2103120" y="1524"/>
              </a:moveTo>
              <a:lnTo>
                <a:pt x="0" y="1524"/>
              </a:lnTo>
              <a:lnTo>
                <a:pt x="0" y="0"/>
              </a:lnTo>
              <a:lnTo>
                <a:pt x="2103120" y="0"/>
              </a:lnTo>
              <a:lnTo>
                <a:pt x="2103120" y="1524"/>
              </a:lnTo>
              <a:close/>
            </a:path>
          </a:pathLst>
        </a:custGeom>
        <a:solidFill>
          <a:srgbClr val="000000"/>
        </a:solidFill>
      </xdr:spPr>
    </xdr:sp>
    <xdr:clientData/>
  </xdr:oneCellAnchor>
  <xdr:oneCellAnchor>
    <xdr:from>
      <xdr:col>13</xdr:col>
      <xdr:colOff>146956</xdr:colOff>
      <xdr:row>661</xdr:row>
      <xdr:rowOff>15875</xdr:rowOff>
    </xdr:from>
    <xdr:ext cx="4933043" cy="3765511"/>
    <xdr:pic>
      <xdr:nvPicPr>
        <xdr:cNvPr id="166" name="Imagen 165"/>
        <xdr:cNvPicPr>
          <a:picLocks noChangeAspect="1"/>
        </xdr:cNvPicPr>
      </xdr:nvPicPr>
      <xdr:blipFill>
        <a:blip r:embed="rId16"/>
        <a:stretch>
          <a:fillRect/>
        </a:stretch>
      </xdr:blipFill>
      <xdr:spPr>
        <a:xfrm>
          <a:off x="10106025" y="146683730"/>
          <a:ext cx="4932680" cy="3764915"/>
        </a:xfrm>
        <a:prstGeom prst="rect">
          <a:avLst/>
        </a:prstGeom>
      </xdr:spPr>
    </xdr:pic>
    <xdr:clientData/>
  </xdr:oneCellAnchor>
  <xdr:twoCellAnchor editAs="oneCell">
    <xdr:from>
      <xdr:col>13</xdr:col>
      <xdr:colOff>27215</xdr:colOff>
      <xdr:row>53</xdr:row>
      <xdr:rowOff>40821</xdr:rowOff>
    </xdr:from>
    <xdr:to>
      <xdr:col>47</xdr:col>
      <xdr:colOff>82012</xdr:colOff>
      <xdr:row>69</xdr:row>
      <xdr:rowOff>184476</xdr:rowOff>
    </xdr:to>
    <xdr:pic>
      <xdr:nvPicPr>
        <xdr:cNvPr id="3" name="Imagen 2"/>
        <xdr:cNvPicPr>
          <a:picLocks noChangeAspect="1"/>
        </xdr:cNvPicPr>
      </xdr:nvPicPr>
      <xdr:blipFill>
        <a:blip r:embed="rId18"/>
        <a:stretch>
          <a:fillRect/>
        </a:stretch>
      </xdr:blipFill>
      <xdr:spPr>
        <a:xfrm>
          <a:off x="9986010" y="11950700"/>
          <a:ext cx="5495925" cy="3315335"/>
        </a:xfrm>
        <a:prstGeom prst="rect">
          <a:avLst/>
        </a:prstGeom>
      </xdr:spPr>
    </xdr:pic>
    <xdr:clientData/>
  </xdr:twoCellAnchor>
  <xdr:twoCellAnchor editAs="oneCell">
    <xdr:from>
      <xdr:col>5</xdr:col>
      <xdr:colOff>435429</xdr:colOff>
      <xdr:row>35</xdr:row>
      <xdr:rowOff>76201</xdr:rowOff>
    </xdr:from>
    <xdr:to>
      <xdr:col>7</xdr:col>
      <xdr:colOff>653143</xdr:colOff>
      <xdr:row>36</xdr:row>
      <xdr:rowOff>862660</xdr:rowOff>
    </xdr:to>
    <xdr:pic>
      <xdr:nvPicPr>
        <xdr:cNvPr id="4" name="Imagen 3"/>
        <xdr:cNvPicPr>
          <a:picLocks noChangeAspect="1"/>
        </xdr:cNvPicPr>
      </xdr:nvPicPr>
      <xdr:blipFill>
        <a:blip r:embed="rId19"/>
        <a:stretch>
          <a:fillRect/>
        </a:stretch>
      </xdr:blipFill>
      <xdr:spPr>
        <a:xfrm>
          <a:off x="4039235" y="7332345"/>
          <a:ext cx="1772285" cy="969010"/>
        </a:xfrm>
        <a:prstGeom prst="rect">
          <a:avLst/>
        </a:prstGeom>
      </xdr:spPr>
    </xdr:pic>
    <xdr:clientData/>
  </xdr:twoCellAnchor>
  <xdr:twoCellAnchor editAs="oneCell">
    <xdr:from>
      <xdr:col>5</xdr:col>
      <xdr:colOff>555171</xdr:colOff>
      <xdr:row>73</xdr:row>
      <xdr:rowOff>152400</xdr:rowOff>
    </xdr:from>
    <xdr:to>
      <xdr:col>8</xdr:col>
      <xdr:colOff>0</xdr:colOff>
      <xdr:row>74</xdr:row>
      <xdr:rowOff>938860</xdr:rowOff>
    </xdr:to>
    <xdr:pic>
      <xdr:nvPicPr>
        <xdr:cNvPr id="5" name="Imagen 4"/>
        <xdr:cNvPicPr>
          <a:picLocks noChangeAspect="1"/>
        </xdr:cNvPicPr>
      </xdr:nvPicPr>
      <xdr:blipFill>
        <a:blip r:embed="rId19"/>
        <a:stretch>
          <a:fillRect/>
        </a:stretch>
      </xdr:blipFill>
      <xdr:spPr>
        <a:xfrm>
          <a:off x="4159250" y="16028670"/>
          <a:ext cx="1753870" cy="969010"/>
        </a:xfrm>
        <a:prstGeom prst="rect">
          <a:avLst/>
        </a:prstGeom>
      </xdr:spPr>
    </xdr:pic>
    <xdr:clientData/>
  </xdr:twoCellAnchor>
  <xdr:twoCellAnchor editAs="oneCell">
    <xdr:from>
      <xdr:col>6</xdr:col>
      <xdr:colOff>130628</xdr:colOff>
      <xdr:row>111</xdr:row>
      <xdr:rowOff>76200</xdr:rowOff>
    </xdr:from>
    <xdr:to>
      <xdr:col>8</xdr:col>
      <xdr:colOff>348342</xdr:colOff>
      <xdr:row>112</xdr:row>
      <xdr:rowOff>862660</xdr:rowOff>
    </xdr:to>
    <xdr:pic>
      <xdr:nvPicPr>
        <xdr:cNvPr id="6" name="Imagen 5"/>
        <xdr:cNvPicPr>
          <a:picLocks noChangeAspect="1"/>
        </xdr:cNvPicPr>
      </xdr:nvPicPr>
      <xdr:blipFill>
        <a:blip r:embed="rId19"/>
        <a:stretch>
          <a:fillRect/>
        </a:stretch>
      </xdr:blipFill>
      <xdr:spPr>
        <a:xfrm>
          <a:off x="4488815" y="24416385"/>
          <a:ext cx="1772285" cy="969010"/>
        </a:xfrm>
        <a:prstGeom prst="rect">
          <a:avLst/>
        </a:prstGeom>
      </xdr:spPr>
    </xdr:pic>
    <xdr:clientData/>
  </xdr:twoCellAnchor>
  <xdr:twoCellAnchor editAs="oneCell">
    <xdr:from>
      <xdr:col>5</xdr:col>
      <xdr:colOff>566057</xdr:colOff>
      <xdr:row>149</xdr:row>
      <xdr:rowOff>174171</xdr:rowOff>
    </xdr:from>
    <xdr:to>
      <xdr:col>8</xdr:col>
      <xdr:colOff>0</xdr:colOff>
      <xdr:row>150</xdr:row>
      <xdr:rowOff>960631</xdr:rowOff>
    </xdr:to>
    <xdr:pic>
      <xdr:nvPicPr>
        <xdr:cNvPr id="7" name="Imagen 6"/>
        <xdr:cNvPicPr>
          <a:picLocks noChangeAspect="1"/>
        </xdr:cNvPicPr>
      </xdr:nvPicPr>
      <xdr:blipFill>
        <a:blip r:embed="rId19"/>
        <a:stretch>
          <a:fillRect/>
        </a:stretch>
      </xdr:blipFill>
      <xdr:spPr>
        <a:xfrm>
          <a:off x="4170045" y="32939990"/>
          <a:ext cx="1743075" cy="969010"/>
        </a:xfrm>
        <a:prstGeom prst="rect">
          <a:avLst/>
        </a:prstGeom>
      </xdr:spPr>
    </xdr:pic>
    <xdr:clientData/>
  </xdr:twoCellAnchor>
  <xdr:twoCellAnchor editAs="oneCell">
    <xdr:from>
      <xdr:col>5</xdr:col>
      <xdr:colOff>511629</xdr:colOff>
      <xdr:row>187</xdr:row>
      <xdr:rowOff>21772</xdr:rowOff>
    </xdr:from>
    <xdr:to>
      <xdr:col>7</xdr:col>
      <xdr:colOff>729343</xdr:colOff>
      <xdr:row>188</xdr:row>
      <xdr:rowOff>808232</xdr:rowOff>
    </xdr:to>
    <xdr:pic>
      <xdr:nvPicPr>
        <xdr:cNvPr id="10" name="Imagen 9"/>
        <xdr:cNvPicPr>
          <a:picLocks noChangeAspect="1"/>
        </xdr:cNvPicPr>
      </xdr:nvPicPr>
      <xdr:blipFill>
        <a:blip r:embed="rId19"/>
        <a:stretch>
          <a:fillRect/>
        </a:stretch>
      </xdr:blipFill>
      <xdr:spPr>
        <a:xfrm>
          <a:off x="4115435" y="41278175"/>
          <a:ext cx="1772285" cy="969010"/>
        </a:xfrm>
        <a:prstGeom prst="rect">
          <a:avLst/>
        </a:prstGeom>
      </xdr:spPr>
    </xdr:pic>
    <xdr:clientData/>
  </xdr:twoCellAnchor>
  <xdr:twoCellAnchor editAs="oneCell">
    <xdr:from>
      <xdr:col>6</xdr:col>
      <xdr:colOff>195943</xdr:colOff>
      <xdr:row>226</xdr:row>
      <xdr:rowOff>43543</xdr:rowOff>
    </xdr:from>
    <xdr:to>
      <xdr:col>8</xdr:col>
      <xdr:colOff>413657</xdr:colOff>
      <xdr:row>227</xdr:row>
      <xdr:rowOff>2689</xdr:rowOff>
    </xdr:to>
    <xdr:pic>
      <xdr:nvPicPr>
        <xdr:cNvPr id="12" name="Imagen 11"/>
        <xdr:cNvPicPr>
          <a:picLocks noChangeAspect="1"/>
        </xdr:cNvPicPr>
      </xdr:nvPicPr>
      <xdr:blipFill>
        <a:blip r:embed="rId19"/>
        <a:stretch>
          <a:fillRect/>
        </a:stretch>
      </xdr:blipFill>
      <xdr:spPr>
        <a:xfrm>
          <a:off x="4554220" y="50095150"/>
          <a:ext cx="1772285" cy="978535"/>
        </a:xfrm>
        <a:prstGeom prst="rect">
          <a:avLst/>
        </a:prstGeom>
      </xdr:spPr>
    </xdr:pic>
    <xdr:clientData/>
  </xdr:twoCellAnchor>
  <xdr:twoCellAnchor editAs="oneCell">
    <xdr:from>
      <xdr:col>6</xdr:col>
      <xdr:colOff>97971</xdr:colOff>
      <xdr:row>263</xdr:row>
      <xdr:rowOff>76200</xdr:rowOff>
    </xdr:from>
    <xdr:to>
      <xdr:col>8</xdr:col>
      <xdr:colOff>315685</xdr:colOff>
      <xdr:row>264</xdr:row>
      <xdr:rowOff>862660</xdr:rowOff>
    </xdr:to>
    <xdr:pic>
      <xdr:nvPicPr>
        <xdr:cNvPr id="16" name="Imagen 15"/>
        <xdr:cNvPicPr>
          <a:picLocks noChangeAspect="1"/>
        </xdr:cNvPicPr>
      </xdr:nvPicPr>
      <xdr:blipFill>
        <a:blip r:embed="rId19"/>
        <a:stretch>
          <a:fillRect/>
        </a:stretch>
      </xdr:blipFill>
      <xdr:spPr>
        <a:xfrm>
          <a:off x="4456430" y="58449210"/>
          <a:ext cx="1772285" cy="969010"/>
        </a:xfrm>
        <a:prstGeom prst="rect">
          <a:avLst/>
        </a:prstGeom>
      </xdr:spPr>
    </xdr:pic>
    <xdr:clientData/>
  </xdr:twoCellAnchor>
  <xdr:twoCellAnchor editAs="oneCell">
    <xdr:from>
      <xdr:col>5</xdr:col>
      <xdr:colOff>468086</xdr:colOff>
      <xdr:row>301</xdr:row>
      <xdr:rowOff>32657</xdr:rowOff>
    </xdr:from>
    <xdr:to>
      <xdr:col>7</xdr:col>
      <xdr:colOff>685800</xdr:colOff>
      <xdr:row>302</xdr:row>
      <xdr:rowOff>819117</xdr:rowOff>
    </xdr:to>
    <xdr:pic>
      <xdr:nvPicPr>
        <xdr:cNvPr id="17" name="Imagen 16"/>
        <xdr:cNvPicPr>
          <a:picLocks noChangeAspect="1"/>
        </xdr:cNvPicPr>
      </xdr:nvPicPr>
      <xdr:blipFill>
        <a:blip r:embed="rId19"/>
        <a:stretch>
          <a:fillRect/>
        </a:stretch>
      </xdr:blipFill>
      <xdr:spPr>
        <a:xfrm>
          <a:off x="4072255" y="66766440"/>
          <a:ext cx="1772285" cy="969010"/>
        </a:xfrm>
        <a:prstGeom prst="rect">
          <a:avLst/>
        </a:prstGeom>
      </xdr:spPr>
    </xdr:pic>
    <xdr:clientData/>
  </xdr:twoCellAnchor>
  <xdr:twoCellAnchor editAs="oneCell">
    <xdr:from>
      <xdr:col>6</xdr:col>
      <xdr:colOff>130629</xdr:colOff>
      <xdr:row>338</xdr:row>
      <xdr:rowOff>163286</xdr:rowOff>
    </xdr:from>
    <xdr:to>
      <xdr:col>8</xdr:col>
      <xdr:colOff>348343</xdr:colOff>
      <xdr:row>340</xdr:row>
      <xdr:rowOff>753803</xdr:rowOff>
    </xdr:to>
    <xdr:pic>
      <xdr:nvPicPr>
        <xdr:cNvPr id="18" name="Imagen 17"/>
        <xdr:cNvPicPr>
          <a:picLocks noChangeAspect="1"/>
        </xdr:cNvPicPr>
      </xdr:nvPicPr>
      <xdr:blipFill>
        <a:blip r:embed="rId19"/>
        <a:stretch>
          <a:fillRect/>
        </a:stretch>
      </xdr:blipFill>
      <xdr:spPr>
        <a:xfrm>
          <a:off x="4488815" y="75012550"/>
          <a:ext cx="1772285" cy="971550"/>
        </a:xfrm>
        <a:prstGeom prst="rect">
          <a:avLst/>
        </a:prstGeom>
      </xdr:spPr>
    </xdr:pic>
    <xdr:clientData/>
  </xdr:twoCellAnchor>
  <xdr:twoCellAnchor editAs="oneCell">
    <xdr:from>
      <xdr:col>5</xdr:col>
      <xdr:colOff>696686</xdr:colOff>
      <xdr:row>378</xdr:row>
      <xdr:rowOff>141515</xdr:rowOff>
    </xdr:from>
    <xdr:to>
      <xdr:col>8</xdr:col>
      <xdr:colOff>119743</xdr:colOff>
      <xdr:row>378</xdr:row>
      <xdr:rowOff>1113032</xdr:rowOff>
    </xdr:to>
    <xdr:pic>
      <xdr:nvPicPr>
        <xdr:cNvPr id="19" name="Imagen 18"/>
        <xdr:cNvPicPr>
          <a:picLocks noChangeAspect="1"/>
        </xdr:cNvPicPr>
      </xdr:nvPicPr>
      <xdr:blipFill>
        <a:blip r:embed="rId19"/>
        <a:stretch>
          <a:fillRect/>
        </a:stretch>
      </xdr:blipFill>
      <xdr:spPr>
        <a:xfrm>
          <a:off x="4300855" y="83635215"/>
          <a:ext cx="1731645" cy="971550"/>
        </a:xfrm>
        <a:prstGeom prst="rect">
          <a:avLst/>
        </a:prstGeom>
      </xdr:spPr>
    </xdr:pic>
    <xdr:clientData/>
  </xdr:twoCellAnchor>
  <xdr:twoCellAnchor editAs="oneCell">
    <xdr:from>
      <xdr:col>5</xdr:col>
      <xdr:colOff>348343</xdr:colOff>
      <xdr:row>415</xdr:row>
      <xdr:rowOff>85939</xdr:rowOff>
    </xdr:from>
    <xdr:to>
      <xdr:col>7</xdr:col>
      <xdr:colOff>283028</xdr:colOff>
      <xdr:row>416</xdr:row>
      <xdr:rowOff>721145</xdr:rowOff>
    </xdr:to>
    <xdr:pic>
      <xdr:nvPicPr>
        <xdr:cNvPr id="21" name="Imagen 20"/>
        <xdr:cNvPicPr>
          <a:picLocks noChangeAspect="1"/>
        </xdr:cNvPicPr>
      </xdr:nvPicPr>
      <xdr:blipFill>
        <a:blip r:embed="rId19"/>
        <a:stretch>
          <a:fillRect/>
        </a:stretch>
      </xdr:blipFill>
      <xdr:spPr>
        <a:xfrm>
          <a:off x="3952240" y="92022930"/>
          <a:ext cx="1489075" cy="817880"/>
        </a:xfrm>
        <a:prstGeom prst="rect">
          <a:avLst/>
        </a:prstGeom>
      </xdr:spPr>
    </xdr:pic>
    <xdr:clientData/>
  </xdr:twoCellAnchor>
  <xdr:twoCellAnchor editAs="oneCell">
    <xdr:from>
      <xdr:col>5</xdr:col>
      <xdr:colOff>576943</xdr:colOff>
      <xdr:row>454</xdr:row>
      <xdr:rowOff>239486</xdr:rowOff>
    </xdr:from>
    <xdr:to>
      <xdr:col>8</xdr:col>
      <xdr:colOff>0</xdr:colOff>
      <xdr:row>454</xdr:row>
      <xdr:rowOff>1211003</xdr:rowOff>
    </xdr:to>
    <xdr:pic>
      <xdr:nvPicPr>
        <xdr:cNvPr id="23" name="Imagen 22"/>
        <xdr:cNvPicPr>
          <a:picLocks noChangeAspect="1"/>
        </xdr:cNvPicPr>
      </xdr:nvPicPr>
      <xdr:blipFill>
        <a:blip r:embed="rId19"/>
        <a:stretch>
          <a:fillRect/>
        </a:stretch>
      </xdr:blipFill>
      <xdr:spPr>
        <a:xfrm>
          <a:off x="4180840" y="100606225"/>
          <a:ext cx="1732280" cy="971550"/>
        </a:xfrm>
        <a:prstGeom prst="rect">
          <a:avLst/>
        </a:prstGeom>
      </xdr:spPr>
    </xdr:pic>
    <xdr:clientData/>
  </xdr:twoCellAnchor>
  <xdr:twoCellAnchor editAs="oneCell">
    <xdr:from>
      <xdr:col>5</xdr:col>
      <xdr:colOff>762000</xdr:colOff>
      <xdr:row>492</xdr:row>
      <xdr:rowOff>76200</xdr:rowOff>
    </xdr:from>
    <xdr:to>
      <xdr:col>7</xdr:col>
      <xdr:colOff>653803</xdr:colOff>
      <xdr:row>492</xdr:row>
      <xdr:rowOff>873546</xdr:rowOff>
    </xdr:to>
    <xdr:pic>
      <xdr:nvPicPr>
        <xdr:cNvPr id="27" name="Imagen 26"/>
        <xdr:cNvPicPr>
          <a:picLocks noChangeAspect="1"/>
        </xdr:cNvPicPr>
      </xdr:nvPicPr>
      <xdr:blipFill>
        <a:blip r:embed="rId19"/>
        <a:stretch>
          <a:fillRect/>
        </a:stretch>
      </xdr:blipFill>
      <xdr:spPr>
        <a:xfrm>
          <a:off x="4358640" y="109194600"/>
          <a:ext cx="1453515" cy="796925"/>
        </a:xfrm>
        <a:prstGeom prst="rect">
          <a:avLst/>
        </a:prstGeom>
      </xdr:spPr>
    </xdr:pic>
    <xdr:clientData/>
  </xdr:twoCellAnchor>
  <xdr:twoCellAnchor editAs="oneCell">
    <xdr:from>
      <xdr:col>2</xdr:col>
      <xdr:colOff>772886</xdr:colOff>
      <xdr:row>528</xdr:row>
      <xdr:rowOff>76200</xdr:rowOff>
    </xdr:from>
    <xdr:to>
      <xdr:col>3</xdr:col>
      <xdr:colOff>1449860</xdr:colOff>
      <xdr:row>528</xdr:row>
      <xdr:rowOff>862659</xdr:rowOff>
    </xdr:to>
    <xdr:pic>
      <xdr:nvPicPr>
        <xdr:cNvPr id="28" name="Imagen 27"/>
        <xdr:cNvPicPr>
          <a:picLocks noChangeAspect="1"/>
        </xdr:cNvPicPr>
      </xdr:nvPicPr>
      <xdr:blipFill>
        <a:blip r:embed="rId19"/>
        <a:stretch>
          <a:fillRect/>
        </a:stretch>
      </xdr:blipFill>
      <xdr:spPr>
        <a:xfrm>
          <a:off x="1135380" y="117231795"/>
          <a:ext cx="1449705" cy="786130"/>
        </a:xfrm>
        <a:prstGeom prst="rect">
          <a:avLst/>
        </a:prstGeom>
      </xdr:spPr>
    </xdr:pic>
    <xdr:clientData/>
  </xdr:twoCellAnchor>
  <xdr:twoCellAnchor editAs="oneCell">
    <xdr:from>
      <xdr:col>5</xdr:col>
      <xdr:colOff>402772</xdr:colOff>
      <xdr:row>568</xdr:row>
      <xdr:rowOff>133802</xdr:rowOff>
    </xdr:from>
    <xdr:to>
      <xdr:col>7</xdr:col>
      <xdr:colOff>370114</xdr:colOff>
      <xdr:row>568</xdr:row>
      <xdr:rowOff>971517</xdr:rowOff>
    </xdr:to>
    <xdr:pic>
      <xdr:nvPicPr>
        <xdr:cNvPr id="29" name="Imagen 28"/>
        <xdr:cNvPicPr>
          <a:picLocks noChangeAspect="1"/>
        </xdr:cNvPicPr>
      </xdr:nvPicPr>
      <xdr:blipFill>
        <a:blip r:embed="rId19"/>
        <a:stretch>
          <a:fillRect/>
        </a:stretch>
      </xdr:blipFill>
      <xdr:spPr>
        <a:xfrm>
          <a:off x="4006850" y="126109095"/>
          <a:ext cx="1521460" cy="837565"/>
        </a:xfrm>
        <a:prstGeom prst="rect">
          <a:avLst/>
        </a:prstGeom>
      </xdr:spPr>
    </xdr:pic>
    <xdr:clientData/>
  </xdr:twoCellAnchor>
  <xdr:twoCellAnchor editAs="oneCell">
    <xdr:from>
      <xdr:col>5</xdr:col>
      <xdr:colOff>576942</xdr:colOff>
      <xdr:row>607</xdr:row>
      <xdr:rowOff>163284</xdr:rowOff>
    </xdr:from>
    <xdr:to>
      <xdr:col>7</xdr:col>
      <xdr:colOff>224309</xdr:colOff>
      <xdr:row>608</xdr:row>
      <xdr:rowOff>644943</xdr:rowOff>
    </xdr:to>
    <xdr:pic>
      <xdr:nvPicPr>
        <xdr:cNvPr id="33" name="Imagen 32"/>
        <xdr:cNvPicPr>
          <a:picLocks noChangeAspect="1"/>
        </xdr:cNvPicPr>
      </xdr:nvPicPr>
      <xdr:blipFill>
        <a:blip r:embed="rId19"/>
        <a:stretch>
          <a:fillRect/>
        </a:stretch>
      </xdr:blipFill>
      <xdr:spPr>
        <a:xfrm>
          <a:off x="4180840" y="134806690"/>
          <a:ext cx="1202055" cy="664210"/>
        </a:xfrm>
        <a:prstGeom prst="rect">
          <a:avLst/>
        </a:prstGeom>
      </xdr:spPr>
    </xdr:pic>
    <xdr:clientData/>
  </xdr:twoCellAnchor>
  <xdr:twoCellAnchor editAs="oneCell">
    <xdr:from>
      <xdr:col>5</xdr:col>
      <xdr:colOff>359229</xdr:colOff>
      <xdr:row>645</xdr:row>
      <xdr:rowOff>54428</xdr:rowOff>
    </xdr:from>
    <xdr:to>
      <xdr:col>7</xdr:col>
      <xdr:colOff>576943</xdr:colOff>
      <xdr:row>646</xdr:row>
      <xdr:rowOff>840888</xdr:rowOff>
    </xdr:to>
    <xdr:pic>
      <xdr:nvPicPr>
        <xdr:cNvPr id="34" name="Imagen 33"/>
        <xdr:cNvPicPr>
          <a:picLocks noChangeAspect="1"/>
        </xdr:cNvPicPr>
      </xdr:nvPicPr>
      <xdr:blipFill>
        <a:blip r:embed="rId19"/>
        <a:stretch>
          <a:fillRect/>
        </a:stretch>
      </xdr:blipFill>
      <xdr:spPr>
        <a:xfrm>
          <a:off x="3963035" y="142894685"/>
          <a:ext cx="1772285" cy="969645"/>
        </a:xfrm>
        <a:prstGeom prst="rect">
          <a:avLst/>
        </a:prstGeom>
      </xdr:spPr>
    </xdr:pic>
    <xdr:clientData/>
  </xdr:twoCellAnchor>
  <xdr:twoCellAnchor editAs="oneCell">
    <xdr:from>
      <xdr:col>5</xdr:col>
      <xdr:colOff>620486</xdr:colOff>
      <xdr:row>680</xdr:row>
      <xdr:rowOff>189508</xdr:rowOff>
    </xdr:from>
    <xdr:to>
      <xdr:col>7</xdr:col>
      <xdr:colOff>76200</xdr:colOff>
      <xdr:row>683</xdr:row>
      <xdr:rowOff>176860</xdr:rowOff>
    </xdr:to>
    <xdr:pic>
      <xdr:nvPicPr>
        <xdr:cNvPr id="36" name="Imagen 35"/>
        <xdr:cNvPicPr>
          <a:picLocks noChangeAspect="1"/>
        </xdr:cNvPicPr>
      </xdr:nvPicPr>
      <xdr:blipFill>
        <a:blip r:embed="rId19"/>
        <a:stretch>
          <a:fillRect/>
        </a:stretch>
      </xdr:blipFill>
      <xdr:spPr>
        <a:xfrm>
          <a:off x="4224655" y="150621365"/>
          <a:ext cx="1010285" cy="566420"/>
        </a:xfrm>
        <a:prstGeom prst="rect">
          <a:avLst/>
        </a:prstGeom>
      </xdr:spPr>
    </xdr:pic>
    <xdr:clientData/>
  </xdr:twoCellAnchor>
  <xdr:twoCellAnchor editAs="oneCell">
    <xdr:from>
      <xdr:col>5</xdr:col>
      <xdr:colOff>195943</xdr:colOff>
      <xdr:row>722</xdr:row>
      <xdr:rowOff>54429</xdr:rowOff>
    </xdr:from>
    <xdr:to>
      <xdr:col>7</xdr:col>
      <xdr:colOff>413657</xdr:colOff>
      <xdr:row>722</xdr:row>
      <xdr:rowOff>1025946</xdr:rowOff>
    </xdr:to>
    <xdr:pic>
      <xdr:nvPicPr>
        <xdr:cNvPr id="37" name="Imagen 36"/>
        <xdr:cNvPicPr>
          <a:picLocks noChangeAspect="1"/>
        </xdr:cNvPicPr>
      </xdr:nvPicPr>
      <xdr:blipFill>
        <a:blip r:embed="rId19"/>
        <a:stretch>
          <a:fillRect/>
        </a:stretch>
      </xdr:blipFill>
      <xdr:spPr>
        <a:xfrm>
          <a:off x="3799840" y="158915735"/>
          <a:ext cx="1772285" cy="971550"/>
        </a:xfrm>
        <a:prstGeom prst="rect">
          <a:avLst/>
        </a:prstGeom>
      </xdr:spPr>
    </xdr:pic>
    <xdr:clientData/>
  </xdr:twoCellAnchor>
  <xdr:twoCellAnchor editAs="oneCell">
    <xdr:from>
      <xdr:col>5</xdr:col>
      <xdr:colOff>598714</xdr:colOff>
      <xdr:row>759</xdr:row>
      <xdr:rowOff>54428</xdr:rowOff>
    </xdr:from>
    <xdr:to>
      <xdr:col>8</xdr:col>
      <xdr:colOff>21771</xdr:colOff>
      <xdr:row>760</xdr:row>
      <xdr:rowOff>840888</xdr:rowOff>
    </xdr:to>
    <xdr:pic>
      <xdr:nvPicPr>
        <xdr:cNvPr id="48" name="Imagen 47"/>
        <xdr:cNvPicPr>
          <a:picLocks noChangeAspect="1"/>
        </xdr:cNvPicPr>
      </xdr:nvPicPr>
      <xdr:blipFill>
        <a:blip r:embed="rId19"/>
        <a:stretch>
          <a:fillRect/>
        </a:stretch>
      </xdr:blipFill>
      <xdr:spPr>
        <a:xfrm>
          <a:off x="4202430" y="167225345"/>
          <a:ext cx="1732280" cy="969645"/>
        </a:xfrm>
        <a:prstGeom prst="rect">
          <a:avLst/>
        </a:prstGeom>
      </xdr:spPr>
    </xdr:pic>
    <xdr:clientData/>
  </xdr:twoCellAnchor>
  <xdr:twoCellAnchor editAs="oneCell">
    <xdr:from>
      <xdr:col>5</xdr:col>
      <xdr:colOff>511629</xdr:colOff>
      <xdr:row>797</xdr:row>
      <xdr:rowOff>65315</xdr:rowOff>
    </xdr:from>
    <xdr:to>
      <xdr:col>7</xdr:col>
      <xdr:colOff>729343</xdr:colOff>
      <xdr:row>798</xdr:row>
      <xdr:rowOff>851774</xdr:rowOff>
    </xdr:to>
    <xdr:pic>
      <xdr:nvPicPr>
        <xdr:cNvPr id="49" name="Imagen 48"/>
        <xdr:cNvPicPr>
          <a:picLocks noChangeAspect="1"/>
        </xdr:cNvPicPr>
      </xdr:nvPicPr>
      <xdr:blipFill>
        <a:blip r:embed="rId19"/>
        <a:stretch>
          <a:fillRect/>
        </a:stretch>
      </xdr:blipFill>
      <xdr:spPr>
        <a:xfrm>
          <a:off x="4115435" y="175608615"/>
          <a:ext cx="1772285" cy="969645"/>
        </a:xfrm>
        <a:prstGeom prst="rect">
          <a:avLst/>
        </a:prstGeom>
      </xdr:spPr>
    </xdr:pic>
    <xdr:clientData/>
  </xdr:twoCellAnchor>
  <xdr:twoCellAnchor editAs="oneCell">
    <xdr:from>
      <xdr:col>5</xdr:col>
      <xdr:colOff>609600</xdr:colOff>
      <xdr:row>833</xdr:row>
      <xdr:rowOff>10887</xdr:rowOff>
    </xdr:from>
    <xdr:to>
      <xdr:col>8</xdr:col>
      <xdr:colOff>32657</xdr:colOff>
      <xdr:row>834</xdr:row>
      <xdr:rowOff>797346</xdr:rowOff>
    </xdr:to>
    <xdr:pic>
      <xdr:nvPicPr>
        <xdr:cNvPr id="53" name="Imagen 52"/>
        <xdr:cNvPicPr>
          <a:picLocks noChangeAspect="1"/>
        </xdr:cNvPicPr>
      </xdr:nvPicPr>
      <xdr:blipFill>
        <a:blip r:embed="rId19"/>
        <a:stretch>
          <a:fillRect/>
        </a:stretch>
      </xdr:blipFill>
      <xdr:spPr>
        <a:xfrm>
          <a:off x="4213860" y="184285255"/>
          <a:ext cx="1731645" cy="969010"/>
        </a:xfrm>
        <a:prstGeom prst="rect">
          <a:avLst/>
        </a:prstGeom>
      </xdr:spPr>
    </xdr:pic>
    <xdr:clientData/>
  </xdr:twoCellAnchor>
  <xdr:twoCellAnchor editAs="oneCell">
    <xdr:from>
      <xdr:col>5</xdr:col>
      <xdr:colOff>749794</xdr:colOff>
      <xdr:row>868</xdr:row>
      <xdr:rowOff>54428</xdr:rowOff>
    </xdr:from>
    <xdr:to>
      <xdr:col>7</xdr:col>
      <xdr:colOff>315686</xdr:colOff>
      <xdr:row>871</xdr:row>
      <xdr:rowOff>100660</xdr:rowOff>
    </xdr:to>
    <xdr:pic>
      <xdr:nvPicPr>
        <xdr:cNvPr id="56" name="Imagen 55"/>
        <xdr:cNvPicPr>
          <a:picLocks noChangeAspect="1"/>
        </xdr:cNvPicPr>
      </xdr:nvPicPr>
      <xdr:blipFill>
        <a:blip r:embed="rId19"/>
        <a:stretch>
          <a:fillRect/>
        </a:stretch>
      </xdr:blipFill>
      <xdr:spPr>
        <a:xfrm>
          <a:off x="4353560" y="192043685"/>
          <a:ext cx="1120775" cy="625475"/>
        </a:xfrm>
        <a:prstGeom prst="rect">
          <a:avLst/>
        </a:prstGeom>
      </xdr:spPr>
    </xdr:pic>
    <xdr:clientData/>
  </xdr:twoCellAnchor>
  <xdr:twoCellAnchor editAs="oneCell">
    <xdr:from>
      <xdr:col>5</xdr:col>
      <xdr:colOff>446314</xdr:colOff>
      <xdr:row>909</xdr:row>
      <xdr:rowOff>87085</xdr:rowOff>
    </xdr:from>
    <xdr:to>
      <xdr:col>7</xdr:col>
      <xdr:colOff>664028</xdr:colOff>
      <xdr:row>910</xdr:row>
      <xdr:rowOff>873545</xdr:rowOff>
    </xdr:to>
    <xdr:pic>
      <xdr:nvPicPr>
        <xdr:cNvPr id="57" name="Imagen 56"/>
        <xdr:cNvPicPr>
          <a:picLocks noChangeAspect="1"/>
        </xdr:cNvPicPr>
      </xdr:nvPicPr>
      <xdr:blipFill>
        <a:blip r:embed="rId19"/>
        <a:stretch>
          <a:fillRect/>
        </a:stretch>
      </xdr:blipFill>
      <xdr:spPr>
        <a:xfrm>
          <a:off x="4050030" y="200323450"/>
          <a:ext cx="1772285" cy="969010"/>
        </a:xfrm>
        <a:prstGeom prst="rect">
          <a:avLst/>
        </a:prstGeom>
      </xdr:spPr>
    </xdr:pic>
    <xdr:clientData/>
  </xdr:twoCellAnchor>
  <xdr:twoCellAnchor editAs="oneCell">
    <xdr:from>
      <xdr:col>5</xdr:col>
      <xdr:colOff>272143</xdr:colOff>
      <xdr:row>947</xdr:row>
      <xdr:rowOff>43543</xdr:rowOff>
    </xdr:from>
    <xdr:to>
      <xdr:col>7</xdr:col>
      <xdr:colOff>489857</xdr:colOff>
      <xdr:row>949</xdr:row>
      <xdr:rowOff>2689</xdr:rowOff>
    </xdr:to>
    <xdr:pic>
      <xdr:nvPicPr>
        <xdr:cNvPr id="59" name="Imagen 58"/>
        <xdr:cNvPicPr>
          <a:picLocks noChangeAspect="1"/>
        </xdr:cNvPicPr>
      </xdr:nvPicPr>
      <xdr:blipFill>
        <a:blip r:embed="rId19"/>
        <a:stretch>
          <a:fillRect/>
        </a:stretch>
      </xdr:blipFill>
      <xdr:spPr>
        <a:xfrm>
          <a:off x="3876040" y="208640680"/>
          <a:ext cx="1772285" cy="97091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0</xdr:col>
      <xdr:colOff>266700</xdr:colOff>
      <xdr:row>2</xdr:row>
      <xdr:rowOff>85726</xdr:rowOff>
    </xdr:from>
    <xdr:to>
      <xdr:col>1</xdr:col>
      <xdr:colOff>1457325</xdr:colOff>
      <xdr:row>3</xdr:row>
      <xdr:rowOff>235572</xdr:rowOff>
    </xdr:to>
    <xdr:pic>
      <xdr:nvPicPr>
        <xdr:cNvPr id="2" name="Imagen 1"/>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266700" y="461010"/>
          <a:ext cx="1242060" cy="280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439270</xdr:colOff>
      <xdr:row>29</xdr:row>
      <xdr:rowOff>8965</xdr:rowOff>
    </xdr:from>
    <xdr:to>
      <xdr:col>2</xdr:col>
      <xdr:colOff>679396</xdr:colOff>
      <xdr:row>34</xdr:row>
      <xdr:rowOff>84011</xdr:rowOff>
    </xdr:to>
    <xdr:pic>
      <xdr:nvPicPr>
        <xdr:cNvPr id="3" name="Imagen 2"/>
        <xdr:cNvPicPr>
          <a:picLocks noChangeAspect="1"/>
        </xdr:cNvPicPr>
      </xdr:nvPicPr>
      <xdr:blipFill>
        <a:blip r:embed="rId2"/>
        <a:stretch>
          <a:fillRect/>
        </a:stretch>
      </xdr:blipFill>
      <xdr:spPr>
        <a:xfrm>
          <a:off x="438785" y="6379210"/>
          <a:ext cx="1748790" cy="989330"/>
        </a:xfrm>
        <a:prstGeom prst="rect">
          <a:avLst/>
        </a:prstGeom>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0</xdr:col>
      <xdr:colOff>266700</xdr:colOff>
      <xdr:row>2</xdr:row>
      <xdr:rowOff>85726</xdr:rowOff>
    </xdr:from>
    <xdr:to>
      <xdr:col>1</xdr:col>
      <xdr:colOff>1457325</xdr:colOff>
      <xdr:row>3</xdr:row>
      <xdr:rowOff>235572</xdr:rowOff>
    </xdr:to>
    <xdr:pic>
      <xdr:nvPicPr>
        <xdr:cNvPr id="2" name="Imagen 1"/>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266700" y="461010"/>
          <a:ext cx="1242060" cy="280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502024</xdr:colOff>
      <xdr:row>46</xdr:row>
      <xdr:rowOff>62753</xdr:rowOff>
    </xdr:from>
    <xdr:to>
      <xdr:col>2</xdr:col>
      <xdr:colOff>742150</xdr:colOff>
      <xdr:row>51</xdr:row>
      <xdr:rowOff>137799</xdr:rowOff>
    </xdr:to>
    <xdr:pic>
      <xdr:nvPicPr>
        <xdr:cNvPr id="3" name="Imagen 2"/>
        <xdr:cNvPicPr>
          <a:picLocks noChangeAspect="1"/>
        </xdr:cNvPicPr>
      </xdr:nvPicPr>
      <xdr:blipFill>
        <a:blip r:embed="rId2"/>
        <a:stretch>
          <a:fillRect/>
        </a:stretch>
      </xdr:blipFill>
      <xdr:spPr>
        <a:xfrm>
          <a:off x="501650" y="9810115"/>
          <a:ext cx="1748790" cy="98996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1</xdr:col>
      <xdr:colOff>118109</xdr:colOff>
      <xdr:row>2</xdr:row>
      <xdr:rowOff>65942</xdr:rowOff>
    </xdr:from>
    <xdr:to>
      <xdr:col>4</xdr:col>
      <xdr:colOff>1128347</xdr:colOff>
      <xdr:row>3</xdr:row>
      <xdr:rowOff>247650</xdr:rowOff>
    </xdr:to>
    <xdr:pic>
      <xdr:nvPicPr>
        <xdr:cNvPr id="2" name="Imagen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5155" y="440690"/>
          <a:ext cx="2900045" cy="3003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678180</xdr:colOff>
      <xdr:row>36</xdr:row>
      <xdr:rowOff>83820</xdr:rowOff>
    </xdr:from>
    <xdr:to>
      <xdr:col>4</xdr:col>
      <xdr:colOff>118654</xdr:colOff>
      <xdr:row>41</xdr:row>
      <xdr:rowOff>140937</xdr:rowOff>
    </xdr:to>
    <xdr:pic>
      <xdr:nvPicPr>
        <xdr:cNvPr id="3" name="Imagen 2"/>
        <xdr:cNvPicPr>
          <a:picLocks noChangeAspect="1"/>
        </xdr:cNvPicPr>
      </xdr:nvPicPr>
      <xdr:blipFill>
        <a:blip r:embed="rId2"/>
        <a:stretch>
          <a:fillRect/>
        </a:stretch>
      </xdr:blipFill>
      <xdr:spPr>
        <a:xfrm>
          <a:off x="1165860" y="7037070"/>
          <a:ext cx="1703070" cy="97091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213360</xdr:colOff>
      <xdr:row>7</xdr:row>
      <xdr:rowOff>83820</xdr:rowOff>
    </xdr:from>
    <xdr:to>
      <xdr:col>1</xdr:col>
      <xdr:colOff>2031274</xdr:colOff>
      <xdr:row>13</xdr:row>
      <xdr:rowOff>49497</xdr:rowOff>
    </xdr:to>
    <xdr:pic>
      <xdr:nvPicPr>
        <xdr:cNvPr id="2" name="Imagen 1"/>
        <xdr:cNvPicPr>
          <a:picLocks noChangeAspect="1"/>
        </xdr:cNvPicPr>
      </xdr:nvPicPr>
      <xdr:blipFill>
        <a:blip r:embed="rId1"/>
        <a:stretch>
          <a:fillRect/>
        </a:stretch>
      </xdr:blipFill>
      <xdr:spPr>
        <a:xfrm>
          <a:off x="998220" y="2289810"/>
          <a:ext cx="1817370" cy="993775"/>
        </a:xfrm>
        <a:prstGeom prst="rect">
          <a:avLst/>
        </a:prstGeom>
      </xdr:spPr>
    </xdr:pic>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508634</xdr:colOff>
      <xdr:row>75</xdr:row>
      <xdr:rowOff>83820</xdr:rowOff>
    </xdr:from>
    <xdr:to>
      <xdr:col>2</xdr:col>
      <xdr:colOff>1856013</xdr:colOff>
      <xdr:row>79</xdr:row>
      <xdr:rowOff>72357</xdr:rowOff>
    </xdr:to>
    <xdr:pic>
      <xdr:nvPicPr>
        <xdr:cNvPr id="2" name="Imagen 1"/>
        <xdr:cNvPicPr>
          <a:picLocks noChangeAspect="1"/>
        </xdr:cNvPicPr>
      </xdr:nvPicPr>
      <xdr:blipFill>
        <a:blip r:embed="rId1"/>
        <a:stretch>
          <a:fillRect/>
        </a:stretch>
      </xdr:blipFill>
      <xdr:spPr>
        <a:xfrm>
          <a:off x="1026160" y="17404080"/>
          <a:ext cx="1347470" cy="71945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OS\Estudios%20ACUEDUCTO%20Y%20ALCANTARILLADO%20Beteitiva\CONSOLIDADO\COSTOS%20Y%20PRESUPUESTO\BASE%20DE%20DATOS.%20ADENDA%20DE%20PRECIOS%202026%20RESOLUCI&#211;N%20033%20DEL%2027%20DE%20ABRIL%20DE%202026\Anexo%202%20-%20Listado%20de%20APUS%20detallado.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ESUPUESTO"/>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Anexo 2 - Listado de APUS detal"/>
    </sheetNames>
    <sheetDataSet>
      <sheetData sheetId="0">
        <row r="2035">
          <cell r="D2035" t="str">
            <v> </v>
          </cell>
        </row>
        <row r="2036">
          <cell r="D2036" t="str">
            <v>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comments" Target="../comments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T97"/>
  <sheetViews>
    <sheetView tabSelected="1" view="pageBreakPreview" zoomScale="70" zoomScaleNormal="70" topLeftCell="A65" workbookViewId="0">
      <selection activeCell="B10" sqref="B10:H49"/>
    </sheetView>
  </sheetViews>
  <sheetFormatPr defaultColWidth="11" defaultRowHeight="14.4"/>
  <cols>
    <col min="1" max="1" width="2.11111111111111" customWidth="1"/>
    <col min="2" max="2" width="6.88888888888889" customWidth="1"/>
    <col min="3" max="3" width="16" customWidth="1"/>
    <col min="4" max="4" width="65.4444444444444" customWidth="1"/>
    <col min="6" max="6" width="22" customWidth="1"/>
    <col min="7" max="7" width="14" customWidth="1"/>
    <col min="8" max="8" width="11.5555555555556" customWidth="1"/>
    <col min="9" max="9" width="26.6666666666667" customWidth="1"/>
    <col min="10" max="10" width="32.4444444444444" customWidth="1"/>
    <col min="11" max="11" width="31.3333333333333" customWidth="1"/>
    <col min="12" max="12" width="25" customWidth="1"/>
    <col min="13" max="13" width="16.1111111111111" customWidth="1"/>
    <col min="14" max="14" width="14.5555555555556" customWidth="1"/>
    <col min="15" max="15" width="20.1111111111111" customWidth="1"/>
    <col min="16" max="16" width="22" customWidth="1"/>
    <col min="17" max="18" width="20.5555555555556" customWidth="1"/>
    <col min="19" max="19" width="18.4444444444444" customWidth="1"/>
    <col min="20" max="20" width="17.6666666666667" customWidth="1"/>
  </cols>
  <sheetData>
    <row r="1" ht="15.15"/>
    <row r="2" ht="98.25" customHeight="1" spans="2:20">
      <c r="B2" s="837"/>
      <c r="C2" s="838"/>
      <c r="D2" s="838"/>
      <c r="E2" s="838"/>
      <c r="F2" s="838"/>
      <c r="G2" s="838"/>
      <c r="H2" s="838"/>
      <c r="I2" s="838"/>
      <c r="J2" s="838"/>
      <c r="K2" s="838"/>
      <c r="L2" s="838"/>
      <c r="M2" s="839"/>
    </row>
    <row r="3" ht="15.15" spans="2:20">
      <c r="B3" s="840" t="s">
        <v>0</v>
      </c>
      <c r="C3" s="841"/>
      <c r="D3" s="841"/>
      <c r="E3" s="841"/>
      <c r="F3" s="841"/>
      <c r="G3" s="841"/>
      <c r="H3" s="841"/>
      <c r="I3" s="842"/>
      <c r="J3" s="841"/>
      <c r="K3" s="843" t="s">
        <v>1</v>
      </c>
      <c r="L3" s="844"/>
      <c r="M3" s="845"/>
    </row>
    <row r="4" ht="15.15" spans="2:20">
      <c r="B4" s="846"/>
      <c r="C4" s="847"/>
      <c r="D4" s="847"/>
      <c r="E4" s="847"/>
      <c r="F4" s="847"/>
      <c r="G4" s="847"/>
      <c r="H4" s="847"/>
      <c r="I4" s="848"/>
      <c r="J4" s="849"/>
      <c r="K4" s="850" t="s">
        <v>2</v>
      </c>
      <c r="L4" s="851"/>
      <c r="M4" s="852"/>
    </row>
    <row r="5" ht="15.15" spans="2:20">
      <c r="B5" s="853" t="s">
        <v>3</v>
      </c>
      <c r="C5" s="854"/>
      <c r="D5" s="854"/>
      <c r="E5" s="854"/>
      <c r="F5" s="854"/>
      <c r="G5" s="854"/>
      <c r="H5" s="854"/>
      <c r="I5" s="854"/>
      <c r="J5" s="854"/>
      <c r="K5" s="855" t="s">
        <v>4</v>
      </c>
      <c r="L5" s="856"/>
      <c r="M5" s="857"/>
    </row>
    <row r="6" ht="3.75" customHeight="1" spans="2:20">
      <c r="B6" s="858"/>
      <c r="C6" s="859"/>
      <c r="D6" s="859"/>
      <c r="E6" s="859"/>
      <c r="F6" s="859"/>
      <c r="G6" s="859"/>
      <c r="H6" s="859"/>
      <c r="I6" s="860"/>
      <c r="J6" s="860"/>
      <c r="K6" s="860"/>
      <c r="L6" s="860"/>
      <c r="M6" s="861"/>
    </row>
    <row r="7" ht="15.15" spans="2:20">
      <c r="B7" s="862" t="s">
        <v>5</v>
      </c>
      <c r="C7" s="863"/>
      <c r="D7" s="864"/>
      <c r="E7" s="865" t="s">
        <v>6</v>
      </c>
      <c r="F7" s="866"/>
      <c r="G7" s="866"/>
      <c r="H7" s="866"/>
      <c r="I7" s="866"/>
      <c r="J7" s="867"/>
      <c r="K7" s="868" t="s">
        <v>7</v>
      </c>
      <c r="L7" s="869">
        <v>2026</v>
      </c>
      <c r="M7" s="870"/>
    </row>
    <row r="8" ht="15.15" spans="2:20">
      <c r="B8" s="871"/>
      <c r="C8" s="872"/>
      <c r="D8" s="873"/>
      <c r="E8" s="874"/>
      <c r="F8" s="875"/>
      <c r="G8" s="875"/>
      <c r="H8" s="875"/>
      <c r="I8" s="875"/>
      <c r="J8" s="876"/>
      <c r="K8" s="868" t="s">
        <v>8</v>
      </c>
      <c r="L8" s="869">
        <v>2026</v>
      </c>
      <c r="M8" s="870"/>
    </row>
    <row r="9" ht="3.75" customHeight="1" spans="2:20">
      <c r="B9" s="877"/>
      <c r="C9" s="878"/>
      <c r="D9" s="878"/>
      <c r="E9" s="878"/>
      <c r="F9" s="878"/>
      <c r="G9" s="878"/>
      <c r="H9" s="878"/>
      <c r="I9" s="879"/>
      <c r="J9" s="879"/>
      <c r="K9" s="879"/>
      <c r="L9" s="879"/>
      <c r="M9" s="880"/>
    </row>
    <row r="10" ht="41.4" spans="2:20">
      <c r="B10" s="881" t="s">
        <v>9</v>
      </c>
      <c r="C10" s="882" t="s">
        <v>10</v>
      </c>
      <c r="D10" s="883" t="s">
        <v>11</v>
      </c>
      <c r="E10" s="883" t="s">
        <v>12</v>
      </c>
      <c r="F10" s="883" t="s">
        <v>13</v>
      </c>
      <c r="G10" s="883" t="s">
        <v>14</v>
      </c>
      <c r="H10" s="883" t="s">
        <v>15</v>
      </c>
      <c r="I10" s="883" t="s">
        <v>16</v>
      </c>
      <c r="J10" s="883" t="s">
        <v>17</v>
      </c>
      <c r="K10" s="883" t="s">
        <v>18</v>
      </c>
      <c r="L10" s="883" t="s">
        <v>19</v>
      </c>
      <c r="M10" s="884" t="s">
        <v>20</v>
      </c>
    </row>
    <row r="11" spans="2:20">
      <c r="B11" s="885">
        <v>1</v>
      </c>
      <c r="C11" s="886" t="s">
        <v>21</v>
      </c>
      <c r="D11" s="887"/>
      <c r="E11" s="887"/>
      <c r="F11" s="887"/>
      <c r="G11" s="887"/>
      <c r="H11" s="888"/>
      <c r="I11" s="889" t="s">
        <v>22</v>
      </c>
      <c r="J11" s="889"/>
      <c r="K11" s="890" t="s">
        <v>23</v>
      </c>
      <c r="L11" s="890"/>
      <c r="M11" s="891"/>
    </row>
    <row r="12" spans="2:20">
      <c r="B12" s="892"/>
      <c r="C12" s="893"/>
      <c r="D12" s="893"/>
      <c r="E12" s="893"/>
      <c r="F12" s="893"/>
      <c r="G12" s="893"/>
      <c r="H12" s="893"/>
      <c r="I12" s="894"/>
      <c r="J12" s="894"/>
      <c r="K12" s="895"/>
      <c r="L12" s="895"/>
      <c r="M12" s="896"/>
    </row>
    <row r="13" spans="2:20">
      <c r="B13" s="897" t="s">
        <v>24</v>
      </c>
      <c r="C13" s="898"/>
      <c r="D13" s="899"/>
      <c r="E13" s="900"/>
      <c r="F13" s="901"/>
      <c r="G13" s="902"/>
      <c r="H13" s="903"/>
      <c r="I13" s="904"/>
      <c r="J13" s="904"/>
      <c r="K13" s="905"/>
      <c r="L13" s="906"/>
      <c r="M13" s="907"/>
    </row>
    <row r="14" ht="27.6" spans="2:20">
      <c r="B14" s="908">
        <v>1.1</v>
      </c>
      <c r="C14" s="898" t="s">
        <v>25</v>
      </c>
      <c r="D14" s="909" t="s">
        <v>26</v>
      </c>
      <c r="E14" s="900" t="s">
        <v>27</v>
      </c>
      <c r="F14" s="900" t="s">
        <v>28</v>
      </c>
      <c r="G14" s="902">
        <f>'Memorias '!L31</f>
        <v>84.13</v>
      </c>
      <c r="H14" s="903">
        <f>'APUS GENERAL'!I46</f>
        <v>0</v>
      </c>
      <c r="I14" s="904">
        <f>'APUS GENERAL'!I47</f>
        <v>4768.58</v>
      </c>
      <c r="J14" s="904">
        <f>'APUS GENERAL'!I54</f>
        <v>6199.16</v>
      </c>
      <c r="K14" s="905">
        <f t="shared" ref="K14:K32" si="0">ROUND((G14*I14)*(1+H14),2)</f>
        <v>401180.64</v>
      </c>
      <c r="L14" s="906">
        <f>+ROUND(K14*(1+SUM($E$72:$E$74)),2)+143.82</f>
        <v>521678.65</v>
      </c>
      <c r="M14" s="907" t="str">
        <f ca="1">IF($K$17&gt;0,$M$17*K14/$K$17," ")</f>
        <v> </v>
      </c>
      <c r="N14" s="910"/>
      <c r="O14" s="24"/>
      <c r="P14" s="24">
        <f>J14-I14</f>
        <v>1430.58</v>
      </c>
      <c r="Q14" s="911">
        <f>P14*G14</f>
        <v>120354.6954</v>
      </c>
      <c r="R14" s="24">
        <f>L14-K14</f>
        <v>120498.01</v>
      </c>
      <c r="S14">
        <f>I14*G14</f>
        <v>401180.6354</v>
      </c>
      <c r="T14">
        <f>J14/I14</f>
        <v>1.3000012582362</v>
      </c>
    </row>
    <row r="15" ht="27.6" spans="2:20">
      <c r="B15" s="908">
        <v>1.2</v>
      </c>
      <c r="C15" s="898" t="s">
        <v>29</v>
      </c>
      <c r="D15" s="912" t="s">
        <v>30</v>
      </c>
      <c r="E15" s="900" t="s">
        <v>27</v>
      </c>
      <c r="F15" s="900" t="s">
        <v>31</v>
      </c>
      <c r="G15" s="913">
        <f>'Memorias '!L69</f>
        <v>408.93</v>
      </c>
      <c r="H15" s="903">
        <f>'APUS GENERAL'!I109</f>
        <v>0</v>
      </c>
      <c r="I15" s="914">
        <f>'APUS GENERAL'!I107</f>
        <v>29269.82</v>
      </c>
      <c r="J15" s="904">
        <f>'APUS GENERAL'!I117</f>
        <v>38050.76</v>
      </c>
      <c r="K15" s="905">
        <f t="shared" si="0"/>
        <v>11969307.49</v>
      </c>
      <c r="L15" s="906">
        <f t="shared" ref="L15:L29" si="1">+ROUND(K15*(1+SUM($E$72:$E$74)),2)</f>
        <v>15560099.74</v>
      </c>
      <c r="M15" s="907" t="str">
        <f ca="1">IF($K$17&gt;0,$M$17*K15/$K$17," ")</f>
        <v> </v>
      </c>
      <c r="N15" s="910"/>
      <c r="P15" s="24">
        <f>J15-I15</f>
        <v>8780.94</v>
      </c>
      <c r="Q15" s="911">
        <f>P15*G15</f>
        <v>3590789.7942</v>
      </c>
      <c r="R15" s="24">
        <f>L15-K15</f>
        <v>3590792.25</v>
      </c>
      <c r="S15">
        <f>I15*G15</f>
        <v>11969307.4926</v>
      </c>
      <c r="T15">
        <f>J15/I15</f>
        <v>1.2999997950107</v>
      </c>
    </row>
    <row r="16" ht="27.6" spans="2:20">
      <c r="B16" s="908">
        <v>1.3</v>
      </c>
      <c r="C16" s="898" t="s">
        <v>32</v>
      </c>
      <c r="D16" s="912" t="s">
        <v>33</v>
      </c>
      <c r="E16" s="900" t="s">
        <v>27</v>
      </c>
      <c r="F16" s="900" t="s">
        <v>34</v>
      </c>
      <c r="G16" s="902">
        <f>'Memorias '!L107</f>
        <v>13.44</v>
      </c>
      <c r="H16" s="903">
        <f>'APUS GENERAL'!H169</f>
        <v>0</v>
      </c>
      <c r="I16" s="904">
        <f>'APUS GENERAL'!I167</f>
        <v>22575.46</v>
      </c>
      <c r="J16" s="904">
        <f>'APUS GENERAL'!I177</f>
        <v>29348.09</v>
      </c>
      <c r="K16" s="905">
        <f t="shared" si="0"/>
        <v>303414.18</v>
      </c>
      <c r="L16" s="906">
        <f t="shared" si="1"/>
        <v>394438.43</v>
      </c>
      <c r="M16" s="907" t="str">
        <f ca="1">IF($K$17&gt;0,$M$17*K16/$K$17," ")</f>
        <v> </v>
      </c>
      <c r="N16" s="910"/>
      <c r="P16" s="24">
        <f>J16-I16</f>
        <v>6772.63</v>
      </c>
      <c r="Q16" s="911">
        <f>P16*G16</f>
        <v>91024.1472</v>
      </c>
      <c r="R16" s="24">
        <f>L16-K16</f>
        <v>91024.25</v>
      </c>
      <c r="S16">
        <f>I16*G16</f>
        <v>303414.1824</v>
      </c>
      <c r="T16">
        <f>J16/I16</f>
        <v>1.29999964563291</v>
      </c>
    </row>
    <row r="17" ht="27.6" spans="2:20">
      <c r="B17" s="908">
        <v>1.4</v>
      </c>
      <c r="C17" s="898" t="s">
        <v>35</v>
      </c>
      <c r="D17" s="899" t="s">
        <v>36</v>
      </c>
      <c r="E17" s="900" t="s">
        <v>27</v>
      </c>
      <c r="F17" s="900" t="s">
        <v>28</v>
      </c>
      <c r="G17" s="913">
        <f>'Memorias '!L145</f>
        <v>84.13</v>
      </c>
      <c r="H17" s="903">
        <f>'APUS GENERAL'!H229</f>
        <v>0</v>
      </c>
      <c r="I17" s="915">
        <f>'APUS GENERAL'!I227</f>
        <v>7728.53</v>
      </c>
      <c r="J17" s="904">
        <f>'APUS GENERAL'!I237</f>
        <v>10047.1</v>
      </c>
      <c r="K17" s="905">
        <f t="shared" si="0"/>
        <v>650201.23</v>
      </c>
      <c r="L17" s="906">
        <f t="shared" si="1"/>
        <v>845261.6</v>
      </c>
      <c r="M17" s="907" t="str">
        <f ca="1">IF($K$17&gt;0,$M$17*K17/$K$17," ")</f>
        <v> </v>
      </c>
      <c r="N17" s="910"/>
      <c r="P17" s="24">
        <f>J17-I17</f>
        <v>2318.57</v>
      </c>
      <c r="Q17" s="911">
        <f>P17*G17</f>
        <v>195061.2941</v>
      </c>
      <c r="R17" s="24">
        <f>L17-K17</f>
        <v>195060.37</v>
      </c>
      <c r="S17">
        <f>I17*G17</f>
        <v>650201.2289</v>
      </c>
      <c r="T17">
        <f>J17/I17</f>
        <v>1.30000142329783</v>
      </c>
    </row>
    <row r="18" ht="27.6" spans="2:20">
      <c r="B18" s="908">
        <v>1.5</v>
      </c>
      <c r="C18" s="916" t="s">
        <v>37</v>
      </c>
      <c r="D18" s="899" t="s">
        <v>38</v>
      </c>
      <c r="E18" s="917" t="s">
        <v>27</v>
      </c>
      <c r="F18" s="900" t="s">
        <v>34</v>
      </c>
      <c r="G18" s="918">
        <f>'Memorias '!L183</f>
        <v>212.59</v>
      </c>
      <c r="H18" s="903">
        <f>'APUS GENERAL'!H282</f>
        <v>0</v>
      </c>
      <c r="I18" s="919">
        <f>'APUS GENERAL'!I287</f>
        <v>26955.15</v>
      </c>
      <c r="J18" s="920">
        <f>'APUS GENERAL'!I297</f>
        <v>35041.69</v>
      </c>
      <c r="K18" s="905">
        <f t="shared" si="0"/>
        <v>5730395.34</v>
      </c>
      <c r="L18" s="906">
        <f t="shared" si="1"/>
        <v>7449513.94</v>
      </c>
      <c r="M18" s="907" t="str">
        <f ca="1">IF($K$17&gt;0,$M$17*K18/$K$17," ")</f>
        <v> </v>
      </c>
      <c r="N18" s="910"/>
      <c r="P18" s="24">
        <f t="shared" ref="P18:P32" si="2">J18-I18</f>
        <v>8086.54</v>
      </c>
      <c r="Q18" s="911">
        <f t="shared" ref="Q18:Q32" si="3">P18*G18</f>
        <v>1719117.5386</v>
      </c>
      <c r="R18" s="24">
        <f t="shared" ref="R18:R32" si="4">L18-K18</f>
        <v>1719118.6</v>
      </c>
      <c r="S18">
        <f t="shared" ref="S18:S32" si="5">I18*G18</f>
        <v>5730395.3385</v>
      </c>
      <c r="T18">
        <f t="shared" ref="T18:T31" si="6">J18/I18</f>
        <v>1.29999981450669</v>
      </c>
    </row>
    <row r="19" ht="27.6" spans="2:20">
      <c r="B19" s="908">
        <v>1.6</v>
      </c>
      <c r="C19" s="898" t="s">
        <v>39</v>
      </c>
      <c r="D19" s="912" t="s">
        <v>40</v>
      </c>
      <c r="E19" s="900" t="s">
        <v>27</v>
      </c>
      <c r="F19" s="901" t="s">
        <v>41</v>
      </c>
      <c r="G19" s="902">
        <f>'Memorias '!L221</f>
        <v>8</v>
      </c>
      <c r="H19" s="903">
        <f>'APUS GENERAL'!H347</f>
        <v>0.05</v>
      </c>
      <c r="I19" s="904">
        <f>'APUS GENERAL'!I345</f>
        <v>425227.22</v>
      </c>
      <c r="J19" s="904">
        <f>'APUS GENERAL'!I355</f>
        <v>580435.16</v>
      </c>
      <c r="K19" s="905">
        <f t="shared" si="0"/>
        <v>3571908.65</v>
      </c>
      <c r="L19" s="906">
        <f t="shared" si="1"/>
        <v>4643481.25</v>
      </c>
      <c r="M19" s="907" t="str">
        <f ca="1" t="shared" ref="M19:M29" si="7">IF($K$17&gt;0,$M$17*K19/$K$17," ")</f>
        <v> </v>
      </c>
      <c r="N19" s="910"/>
      <c r="P19" s="24">
        <f t="shared" si="2"/>
        <v>155207.94</v>
      </c>
      <c r="Q19" s="911">
        <f t="shared" si="3"/>
        <v>1241663.52</v>
      </c>
      <c r="R19" s="24">
        <f t="shared" si="4"/>
        <v>1071572.6</v>
      </c>
      <c r="S19">
        <f t="shared" si="5"/>
        <v>3401817.76</v>
      </c>
      <c r="T19">
        <f t="shared" si="6"/>
        <v>1.36500001105291</v>
      </c>
    </row>
    <row r="20" ht="27.6" spans="2:20">
      <c r="B20" s="908">
        <v>1.7</v>
      </c>
      <c r="C20" s="898" t="s">
        <v>42</v>
      </c>
      <c r="D20" s="912" t="s">
        <v>43</v>
      </c>
      <c r="E20" s="900" t="s">
        <v>27</v>
      </c>
      <c r="F20" s="900" t="s">
        <v>34</v>
      </c>
      <c r="G20" s="902">
        <f>'Memorias '!L259</f>
        <v>2.05</v>
      </c>
      <c r="H20" s="903">
        <f>'APUS GENERAL'!H412</f>
        <v>0.05</v>
      </c>
      <c r="I20" s="904">
        <f>'APUS GENERAL'!I410</f>
        <v>1013578.85</v>
      </c>
      <c r="J20" s="904">
        <f>'APUS GENERAL'!I420</f>
        <v>1383535.12</v>
      </c>
      <c r="K20" s="905">
        <f t="shared" si="0"/>
        <v>2181728.47</v>
      </c>
      <c r="L20" s="906">
        <f t="shared" si="1"/>
        <v>2836247.01</v>
      </c>
      <c r="M20" s="907" t="str">
        <f ca="1" t="shared" si="7"/>
        <v> </v>
      </c>
      <c r="N20" s="910"/>
      <c r="P20" s="24">
        <f t="shared" si="2"/>
        <v>369956.27</v>
      </c>
      <c r="Q20" s="911">
        <f t="shared" si="3"/>
        <v>758410.3535</v>
      </c>
      <c r="R20" s="24">
        <f t="shared" si="4"/>
        <v>654518.54</v>
      </c>
      <c r="S20">
        <f t="shared" si="5"/>
        <v>2077836.6425</v>
      </c>
      <c r="T20">
        <f t="shared" si="6"/>
        <v>1.36499998988732</v>
      </c>
    </row>
    <row r="21" ht="27.6" spans="2:20">
      <c r="B21" s="908">
        <v>1.8</v>
      </c>
      <c r="C21" s="898" t="s">
        <v>44</v>
      </c>
      <c r="D21" s="912" t="s">
        <v>45</v>
      </c>
      <c r="E21" s="900" t="s">
        <v>27</v>
      </c>
      <c r="F21" s="901" t="s">
        <v>41</v>
      </c>
      <c r="G21" s="902">
        <v>11</v>
      </c>
      <c r="H21" s="903">
        <f>'APUS GENERAL'!H468</f>
        <v>0.05</v>
      </c>
      <c r="I21" s="904">
        <f>'APUS GENERAL'!I466</f>
        <v>459040.35</v>
      </c>
      <c r="J21" s="904">
        <f>'APUS GENERAL'!I476</f>
        <v>626590.08</v>
      </c>
      <c r="K21" s="905">
        <f t="shared" si="0"/>
        <v>5301916.04</v>
      </c>
      <c r="L21" s="906">
        <f t="shared" si="1"/>
        <v>6892490.85</v>
      </c>
      <c r="M21" s="907" t="str">
        <f ca="1" t="shared" si="7"/>
        <v> </v>
      </c>
      <c r="N21" s="910"/>
      <c r="P21" s="24">
        <f t="shared" si="2"/>
        <v>167549.73</v>
      </c>
      <c r="Q21" s="911">
        <f t="shared" si="3"/>
        <v>1843047.03</v>
      </c>
      <c r="R21" s="24">
        <f t="shared" si="4"/>
        <v>1590574.81</v>
      </c>
      <c r="S21">
        <f t="shared" si="5"/>
        <v>5049443.85</v>
      </c>
      <c r="T21">
        <f t="shared" si="6"/>
        <v>1.36500000490153</v>
      </c>
    </row>
    <row r="22" ht="27.6" spans="2:20">
      <c r="B22" s="908">
        <v>1.9</v>
      </c>
      <c r="C22" s="898" t="s">
        <v>46</v>
      </c>
      <c r="D22" s="912" t="s">
        <v>47</v>
      </c>
      <c r="E22" s="900" t="s">
        <v>27</v>
      </c>
      <c r="F22" s="900" t="s">
        <v>41</v>
      </c>
      <c r="G22" s="902">
        <f>5+6</f>
        <v>11</v>
      </c>
      <c r="H22" s="903">
        <f>'APUS GENERAL'!H531</f>
        <v>0.05</v>
      </c>
      <c r="I22" s="904">
        <f>'APUS GENERAL'!I529</f>
        <v>1622064.68</v>
      </c>
      <c r="J22" s="904">
        <f>'APUS GENERAL'!I539</f>
        <v>2214118.29</v>
      </c>
      <c r="K22" s="905">
        <f t="shared" si="0"/>
        <v>18734847.05</v>
      </c>
      <c r="L22" s="906">
        <f t="shared" si="1"/>
        <v>24355301.17</v>
      </c>
      <c r="M22" s="907" t="str">
        <f ca="1" t="shared" si="7"/>
        <v> </v>
      </c>
      <c r="N22" s="910"/>
      <c r="P22" s="24">
        <f t="shared" si="2"/>
        <v>592053.61</v>
      </c>
      <c r="Q22" s="911">
        <f t="shared" si="3"/>
        <v>6512589.71</v>
      </c>
      <c r="R22" s="24">
        <f t="shared" si="4"/>
        <v>5620454.12</v>
      </c>
      <c r="S22">
        <f t="shared" si="5"/>
        <v>17842711.48</v>
      </c>
      <c r="T22">
        <f t="shared" si="6"/>
        <v>1.3650000011097</v>
      </c>
    </row>
    <row r="23" ht="27.6" spans="2:20">
      <c r="B23" s="921">
        <v>1.1</v>
      </c>
      <c r="C23" s="898" t="s">
        <v>48</v>
      </c>
      <c r="D23" s="912" t="s">
        <v>49</v>
      </c>
      <c r="E23" s="900" t="s">
        <v>27</v>
      </c>
      <c r="F23" s="901" t="s">
        <v>28</v>
      </c>
      <c r="G23" s="902">
        <v>73</v>
      </c>
      <c r="H23" s="903">
        <f>'APUS GENERAL'!H594</f>
        <v>0.05</v>
      </c>
      <c r="I23" s="904">
        <f>'APUS GENERAL'!I592</f>
        <v>101192.8</v>
      </c>
      <c r="J23" s="904">
        <f>'APUS GENERAL'!I602</f>
        <v>138128.17</v>
      </c>
      <c r="K23" s="905">
        <f t="shared" si="0"/>
        <v>7756428.12</v>
      </c>
      <c r="L23" s="906">
        <f t="shared" si="1"/>
        <v>10083356.56</v>
      </c>
      <c r="M23" s="907" t="str">
        <f ca="1" t="shared" si="7"/>
        <v> </v>
      </c>
      <c r="N23" s="910"/>
      <c r="P23" s="24">
        <f t="shared" si="2"/>
        <v>36935.37</v>
      </c>
      <c r="Q23" s="911">
        <f t="shared" si="3"/>
        <v>2696282.01</v>
      </c>
      <c r="R23" s="24">
        <f t="shared" si="4"/>
        <v>2326928.44</v>
      </c>
      <c r="S23">
        <f t="shared" si="5"/>
        <v>7387074.4</v>
      </c>
      <c r="T23">
        <f t="shared" si="6"/>
        <v>1.36499998023575</v>
      </c>
    </row>
    <row r="24" ht="34.8" customHeight="1" spans="2:20">
      <c r="B24" s="921">
        <v>1.11</v>
      </c>
      <c r="C24" s="898" t="s">
        <v>50</v>
      </c>
      <c r="D24" s="912" t="s">
        <v>51</v>
      </c>
      <c r="E24" s="900" t="s">
        <v>27</v>
      </c>
      <c r="F24" s="901" t="s">
        <v>41</v>
      </c>
      <c r="G24" s="902">
        <v>8</v>
      </c>
      <c r="H24" s="903">
        <f>'APUS GENERAL'!H660</f>
        <v>0.05</v>
      </c>
      <c r="I24" s="904">
        <f>'APUS GENERAL'!I658</f>
        <v>599292.9</v>
      </c>
      <c r="J24" s="904">
        <f>'APUS GENERAL'!I668</f>
        <v>818034.82</v>
      </c>
      <c r="K24" s="905">
        <f t="shared" si="0"/>
        <v>5034060.36</v>
      </c>
      <c r="L24" s="906">
        <f t="shared" si="1"/>
        <v>6544278.47</v>
      </c>
      <c r="M24" s="907" t="str">
        <f ca="1" t="shared" si="7"/>
        <v> </v>
      </c>
      <c r="N24" s="910"/>
      <c r="P24" s="24">
        <f t="shared" si="2"/>
        <v>218741.92</v>
      </c>
      <c r="Q24" s="911">
        <f t="shared" si="3"/>
        <v>1749935.36</v>
      </c>
      <c r="R24" s="24">
        <f t="shared" si="4"/>
        <v>1510218.11</v>
      </c>
      <c r="S24">
        <f t="shared" si="5"/>
        <v>4794343.2</v>
      </c>
      <c r="T24">
        <f t="shared" si="6"/>
        <v>1.36500001918928</v>
      </c>
    </row>
    <row r="25" ht="27.6" spans="2:20">
      <c r="B25" s="921">
        <v>1.12</v>
      </c>
      <c r="C25" s="898" t="s">
        <v>52</v>
      </c>
      <c r="D25" s="912" t="s">
        <v>53</v>
      </c>
      <c r="E25" s="900" t="s">
        <v>27</v>
      </c>
      <c r="F25" s="901" t="s">
        <v>34</v>
      </c>
      <c r="G25" s="902">
        <f>'Memorias '!L449</f>
        <v>80.3</v>
      </c>
      <c r="H25" s="903">
        <f>'APUS GENERAL'!H730</f>
        <v>0</v>
      </c>
      <c r="I25" s="904">
        <f>'APUS GENERAL'!I728</f>
        <v>119997.54</v>
      </c>
      <c r="J25" s="904">
        <f>'APUS GENERAL'!I738</f>
        <v>155996.81</v>
      </c>
      <c r="K25" s="905">
        <f t="shared" si="0"/>
        <v>9635802.46</v>
      </c>
      <c r="L25" s="906">
        <f t="shared" si="1"/>
        <v>12526543.2</v>
      </c>
      <c r="M25" s="907" t="str">
        <f ca="1" t="shared" si="7"/>
        <v> </v>
      </c>
      <c r="N25" s="910"/>
      <c r="P25" s="24">
        <f t="shared" si="2"/>
        <v>35999.27</v>
      </c>
      <c r="Q25" s="911">
        <f t="shared" si="3"/>
        <v>2890741.381</v>
      </c>
      <c r="R25" s="24">
        <f t="shared" si="4"/>
        <v>2890740.74</v>
      </c>
      <c r="S25">
        <f t="shared" si="5"/>
        <v>9635802.462</v>
      </c>
      <c r="T25">
        <f t="shared" si="6"/>
        <v>1.30000006666803</v>
      </c>
    </row>
    <row r="26" ht="41.4" spans="2:20">
      <c r="B26" s="921">
        <v>1.13</v>
      </c>
      <c r="C26" s="898" t="s">
        <v>54</v>
      </c>
      <c r="D26" s="912" t="s">
        <v>55</v>
      </c>
      <c r="E26" s="900" t="s">
        <v>27</v>
      </c>
      <c r="F26" s="901" t="s">
        <v>41</v>
      </c>
      <c r="G26" s="902">
        <f>'Memorias '!L487</f>
        <v>8</v>
      </c>
      <c r="H26" s="903">
        <f>'APUS GENERAL'!H845</f>
        <v>0.05</v>
      </c>
      <c r="I26" s="904">
        <f>'APUS GENERAL'!I843</f>
        <v>1732259.5</v>
      </c>
      <c r="J26" s="904">
        <f>'APUS GENERAL'!I853</f>
        <v>2364534.22</v>
      </c>
      <c r="K26" s="905">
        <f t="shared" si="0"/>
        <v>14550979.8</v>
      </c>
      <c r="L26" s="906">
        <f t="shared" si="1"/>
        <v>18916273.74</v>
      </c>
      <c r="M26" s="907" t="str">
        <f ca="1" t="shared" si="7"/>
        <v> </v>
      </c>
      <c r="N26" s="910"/>
      <c r="P26" s="24">
        <f t="shared" si="2"/>
        <v>632274.72</v>
      </c>
      <c r="Q26" s="911">
        <f t="shared" si="3"/>
        <v>5058197.76</v>
      </c>
      <c r="R26" s="24">
        <f t="shared" si="4"/>
        <v>4365293.94</v>
      </c>
      <c r="S26">
        <f t="shared" si="5"/>
        <v>13858076</v>
      </c>
      <c r="T26">
        <f t="shared" si="6"/>
        <v>1.3650000014432</v>
      </c>
    </row>
    <row r="27" ht="27.6" spans="2:20">
      <c r="B27" s="921">
        <v>1.14</v>
      </c>
      <c r="C27" s="898" t="s">
        <v>56</v>
      </c>
      <c r="D27" s="912" t="s">
        <v>57</v>
      </c>
      <c r="E27" s="900" t="s">
        <v>27</v>
      </c>
      <c r="F27" s="901" t="s">
        <v>28</v>
      </c>
      <c r="G27" s="902">
        <f>'Memorias '!L525</f>
        <v>81.9</v>
      </c>
      <c r="H27" s="903">
        <f>'APUS GENERAL'!H907</f>
        <v>0.05</v>
      </c>
      <c r="I27" s="904">
        <f>'APUS GENERAL'!I905</f>
        <v>212563.05</v>
      </c>
      <c r="J27" s="904">
        <f>'APUS GENERAL'!I915</f>
        <v>290148.56</v>
      </c>
      <c r="K27" s="905">
        <f t="shared" si="0"/>
        <v>18279359.48</v>
      </c>
      <c r="L27" s="906">
        <f t="shared" si="1"/>
        <v>23763167.32</v>
      </c>
      <c r="M27" s="907" t="str">
        <f ca="1" t="shared" si="7"/>
        <v> </v>
      </c>
      <c r="N27" s="910"/>
      <c r="P27" s="24">
        <f t="shared" si="2"/>
        <v>77585.51</v>
      </c>
      <c r="Q27" s="911">
        <f t="shared" si="3"/>
        <v>6354253.269</v>
      </c>
      <c r="R27" s="24">
        <f t="shared" si="4"/>
        <v>5483807.84</v>
      </c>
      <c r="S27">
        <f t="shared" si="5"/>
        <v>17408913.795</v>
      </c>
      <c r="T27">
        <f t="shared" si="6"/>
        <v>1.36499998471042</v>
      </c>
    </row>
    <row r="28" ht="41.4" spans="2:20">
      <c r="B28" s="921">
        <v>1.15</v>
      </c>
      <c r="C28" s="898" t="s">
        <v>58</v>
      </c>
      <c r="D28" s="912" t="s">
        <v>59</v>
      </c>
      <c r="E28" s="900" t="s">
        <v>27</v>
      </c>
      <c r="F28" s="901" t="s">
        <v>28</v>
      </c>
      <c r="G28" s="902">
        <v>6.2</v>
      </c>
      <c r="H28" s="903">
        <f>'APUS GENERAL'!H969</f>
        <v>0.05</v>
      </c>
      <c r="I28" s="904">
        <f>'APUS GENERAL'!I967</f>
        <v>1823926.44</v>
      </c>
      <c r="J28" s="904">
        <f>'APUS GENERAL'!I977</f>
        <v>2489659.59</v>
      </c>
      <c r="K28" s="905">
        <f t="shared" si="0"/>
        <v>11873761.12</v>
      </c>
      <c r="L28" s="906">
        <f t="shared" si="1"/>
        <v>15435889.46</v>
      </c>
      <c r="M28" s="907" t="str">
        <f ca="1" t="shared" si="7"/>
        <v> </v>
      </c>
      <c r="N28" s="910"/>
      <c r="P28" s="24">
        <f t="shared" si="2"/>
        <v>665733.15</v>
      </c>
      <c r="Q28" s="911">
        <f t="shared" si="3"/>
        <v>4127545.53</v>
      </c>
      <c r="R28" s="24">
        <f t="shared" si="4"/>
        <v>3562128.34</v>
      </c>
      <c r="S28">
        <f t="shared" si="5"/>
        <v>11308343.928</v>
      </c>
      <c r="T28">
        <f t="shared" si="6"/>
        <v>1.36499999967104</v>
      </c>
    </row>
    <row r="29" ht="27.6" spans="2:20">
      <c r="B29" s="921">
        <v>1.16</v>
      </c>
      <c r="C29" s="898" t="s">
        <v>60</v>
      </c>
      <c r="D29" s="899" t="s">
        <v>61</v>
      </c>
      <c r="E29" s="900" t="s">
        <v>27</v>
      </c>
      <c r="F29" s="901" t="s">
        <v>62</v>
      </c>
      <c r="G29" s="913">
        <f>'Memorias '!L678</f>
        <v>3744.9</v>
      </c>
      <c r="H29" s="903">
        <v>0</v>
      </c>
      <c r="I29" s="914">
        <f>'APUS GENERAL'!I1501</f>
        <v>2765.1</v>
      </c>
      <c r="J29" s="914">
        <f>'APUS GENERAL'!I1511</f>
        <v>3594.63</v>
      </c>
      <c r="K29" s="905">
        <f t="shared" si="0"/>
        <v>10355022.99</v>
      </c>
      <c r="L29" s="906">
        <f t="shared" si="1"/>
        <v>13461529.89</v>
      </c>
      <c r="M29" s="907" t="str">
        <f ca="1" t="shared" si="7"/>
        <v> </v>
      </c>
      <c r="N29" s="910"/>
      <c r="P29" s="24">
        <f t="shared" si="2"/>
        <v>829.53</v>
      </c>
      <c r="Q29" s="911">
        <f t="shared" si="3"/>
        <v>3106506.897</v>
      </c>
      <c r="R29" s="24">
        <f t="shared" si="4"/>
        <v>3106506.9</v>
      </c>
      <c r="S29">
        <f t="shared" si="5"/>
        <v>10355022.99</v>
      </c>
      <c r="T29">
        <f t="shared" si="6"/>
        <v>1.3</v>
      </c>
    </row>
    <row r="30" spans="2:20">
      <c r="B30" s="897" t="s">
        <v>24</v>
      </c>
      <c r="C30" s="898"/>
      <c r="D30" s="899"/>
      <c r="E30" s="900"/>
      <c r="F30" s="901"/>
      <c r="G30" s="902"/>
      <c r="H30" s="903"/>
      <c r="I30" s="904"/>
      <c r="J30" s="904"/>
      <c r="K30" s="905"/>
      <c r="L30" s="906"/>
      <c r="M30" s="907"/>
      <c r="N30" s="910"/>
      <c r="P30" s="24"/>
      <c r="Q30" s="911"/>
      <c r="R30" s="24"/>
    </row>
    <row r="31" ht="27.6" spans="2:20">
      <c r="B31" s="921">
        <v>1.17</v>
      </c>
      <c r="C31" s="898" t="s">
        <v>63</v>
      </c>
      <c r="D31" s="912" t="s">
        <v>64</v>
      </c>
      <c r="E31" s="900" t="s">
        <v>27</v>
      </c>
      <c r="F31" s="901" t="s">
        <v>28</v>
      </c>
      <c r="G31" s="902">
        <f>'Memorias '!L603</f>
        <v>95</v>
      </c>
      <c r="H31" s="903">
        <f>'APUS GENERAL'!H1034</f>
        <v>0.05</v>
      </c>
      <c r="I31" s="904">
        <f>'APUS GENERAL'!I1032</f>
        <v>20609.2</v>
      </c>
      <c r="J31" s="904">
        <f>'APUS GENERAL'!I1042</f>
        <v>28131.56</v>
      </c>
      <c r="K31" s="905">
        <f>ROUND((G31*I31)*(1+H31),2)</f>
        <v>2055767.7</v>
      </c>
      <c r="L31" s="906">
        <f>+ROUND(K31*(1+SUM($E$72:$E$74)),2)+0.23</f>
        <v>2672498.24</v>
      </c>
      <c r="M31" s="907" t="str">
        <f ca="1">IF($K$17&gt;0,$M$17*K31/$K$17," ")</f>
        <v> </v>
      </c>
      <c r="N31" s="910"/>
      <c r="P31" s="24">
        <f t="shared" si="2"/>
        <v>7522.36</v>
      </c>
      <c r="Q31" s="911">
        <f t="shared" si="3"/>
        <v>714624.2</v>
      </c>
      <c r="R31" s="24">
        <f t="shared" si="4"/>
        <v>616730.54</v>
      </c>
      <c r="S31">
        <f t="shared" si="5"/>
        <v>1957874</v>
      </c>
      <c r="T31">
        <f t="shared" si="6"/>
        <v>1.36500009704404</v>
      </c>
    </row>
    <row r="32" ht="69" spans="2:20">
      <c r="B32" s="921">
        <v>1.18</v>
      </c>
      <c r="C32" s="898" t="s">
        <v>65</v>
      </c>
      <c r="D32" s="912" t="s">
        <v>66</v>
      </c>
      <c r="E32" s="900" t="s">
        <v>27</v>
      </c>
      <c r="F32" s="901" t="s">
        <v>41</v>
      </c>
      <c r="G32" s="902">
        <v>10</v>
      </c>
      <c r="H32" s="903">
        <f>'APUS GENERAL'!H1097</f>
        <v>0.05</v>
      </c>
      <c r="I32" s="904">
        <f>'APUS GENERAL'!I1095</f>
        <v>514291.14</v>
      </c>
      <c r="J32" s="904">
        <f>'APUS GENERAL'!I1105</f>
        <v>702007.41</v>
      </c>
      <c r="K32" s="905">
        <f t="shared" si="0"/>
        <v>5400056.97</v>
      </c>
      <c r="L32" s="906">
        <f>+ROUND(K32*(1+SUM($E$72:$E$74)),2)</f>
        <v>7020074.06</v>
      </c>
      <c r="M32" s="907"/>
      <c r="N32" s="910"/>
      <c r="P32" s="24">
        <f t="shared" si="2"/>
        <v>187716.27</v>
      </c>
      <c r="Q32" s="911">
        <f t="shared" si="3"/>
        <v>1877162.7</v>
      </c>
      <c r="R32" s="24">
        <f t="shared" si="4"/>
        <v>1620017.09</v>
      </c>
      <c r="S32">
        <f t="shared" si="5"/>
        <v>5142911.4</v>
      </c>
      <c r="T32">
        <f t="shared" ref="T32" si="8">J32/I32</f>
        <v>1.36500000758325</v>
      </c>
    </row>
    <row r="33" spans="2:20">
      <c r="B33" s="922"/>
      <c r="C33" s="923"/>
      <c r="D33" s="923"/>
      <c r="E33" s="923"/>
      <c r="F33" s="923"/>
      <c r="G33" s="923"/>
      <c r="H33" s="923"/>
      <c r="I33" s="924" t="s">
        <v>67</v>
      </c>
      <c r="J33" s="924"/>
      <c r="K33" s="925">
        <f>SUM(K14:K32)</f>
        <v>133786138.09</v>
      </c>
      <c r="L33" s="925"/>
      <c r="M33" s="926" t="str">
        <f t="shared" ref="M33:M38" si="9">IF($G$63&gt;0,$K$63*K33/$G$63," ")</f>
        <v> </v>
      </c>
      <c r="N33" s="910"/>
      <c r="P33" s="927">
        <f>K33</f>
        <v>133786138.09</v>
      </c>
    </row>
    <row r="34" spans="2:20">
      <c r="B34" s="922"/>
      <c r="C34" s="923"/>
      <c r="D34" s="923"/>
      <c r="E34" s="923"/>
      <c r="F34" s="923"/>
      <c r="G34" s="923"/>
      <c r="H34" s="923"/>
      <c r="I34" s="924" t="s">
        <v>68</v>
      </c>
      <c r="J34" s="924"/>
      <c r="K34" s="928">
        <f>ROUND($K$33*E72,2)+0.23+143.84</f>
        <v>29433094.45</v>
      </c>
      <c r="L34" s="925"/>
      <c r="M34" s="926" t="str">
        <f t="shared" si="9"/>
        <v> </v>
      </c>
      <c r="N34" s="910"/>
    </row>
    <row r="35" spans="2:20">
      <c r="B35" s="922"/>
      <c r="C35" s="923"/>
      <c r="D35" s="923"/>
      <c r="E35" s="923"/>
      <c r="F35" s="923"/>
      <c r="G35" s="923"/>
      <c r="H35" s="923"/>
      <c r="I35" s="924" t="s">
        <v>69</v>
      </c>
      <c r="J35" s="924"/>
      <c r="K35" s="928">
        <f t="shared" ref="K35:K36" si="10">ROUND($K$33*E73,2)</f>
        <v>4013584.14</v>
      </c>
      <c r="L35" s="925"/>
      <c r="M35" s="926" t="str">
        <f t="shared" si="9"/>
        <v> </v>
      </c>
      <c r="N35" s="910"/>
    </row>
    <row r="36" spans="2:20">
      <c r="B36" s="922"/>
      <c r="C36" s="923"/>
      <c r="D36" s="923"/>
      <c r="E36" s="923"/>
      <c r="F36" s="923"/>
      <c r="G36" s="923"/>
      <c r="H36" s="923"/>
      <c r="I36" s="924" t="s">
        <v>70</v>
      </c>
      <c r="J36" s="924"/>
      <c r="K36" s="928">
        <f t="shared" si="10"/>
        <v>6689306.9</v>
      </c>
      <c r="L36" s="925"/>
      <c r="M36" s="926" t="str">
        <f t="shared" si="9"/>
        <v> </v>
      </c>
      <c r="N36" s="910"/>
    </row>
    <row r="37" spans="2:20">
      <c r="B37" s="929"/>
      <c r="C37" s="930"/>
      <c r="D37" s="930"/>
      <c r="E37" s="930"/>
      <c r="F37" s="930"/>
      <c r="G37" s="930"/>
      <c r="H37" s="930"/>
      <c r="I37" s="924" t="s">
        <v>71</v>
      </c>
      <c r="J37" s="924"/>
      <c r="K37" s="928">
        <f>+ROUND((K34+K35+K36),2)</f>
        <v>40135985.49</v>
      </c>
      <c r="L37" s="928"/>
      <c r="M37" s="926" t="str">
        <f t="shared" si="9"/>
        <v> </v>
      </c>
      <c r="N37" s="910"/>
    </row>
    <row r="38" spans="2:20">
      <c r="B38" s="929"/>
      <c r="C38" s="930"/>
      <c r="D38" s="930"/>
      <c r="E38" s="930"/>
      <c r="F38" s="930"/>
      <c r="G38" s="930"/>
      <c r="H38" s="930"/>
      <c r="I38" s="924" t="s">
        <v>72</v>
      </c>
      <c r="J38" s="924"/>
      <c r="K38" s="928">
        <f>+ROUND(K33+K37,2)</f>
        <v>173922123.58</v>
      </c>
      <c r="L38" s="928">
        <f>+ROUND(SUM(L14:L32),2)</f>
        <v>173922123.58</v>
      </c>
      <c r="M38" s="926" t="str">
        <f t="shared" si="9"/>
        <v> </v>
      </c>
    </row>
    <row r="39" ht="5.25" customHeight="1" spans="2:20">
      <c r="B39" s="931"/>
      <c r="C39" s="932"/>
      <c r="D39" s="932"/>
      <c r="E39" s="932"/>
      <c r="F39" s="932"/>
      <c r="G39" s="932"/>
      <c r="H39" s="932"/>
      <c r="I39" s="933"/>
      <c r="J39" s="933"/>
      <c r="K39" s="934"/>
      <c r="L39" s="934"/>
      <c r="M39" s="935"/>
    </row>
    <row r="40" ht="6.75" customHeight="1" spans="2:20">
      <c r="B40" s="936"/>
      <c r="C40" s="937"/>
      <c r="D40" s="937"/>
      <c r="E40" s="937"/>
      <c r="F40" s="937"/>
      <c r="G40" s="937"/>
      <c r="H40" s="937"/>
      <c r="I40" s="938"/>
      <c r="J40" s="938"/>
      <c r="K40" s="939"/>
      <c r="L40" s="939"/>
      <c r="M40" s="940"/>
    </row>
    <row r="41" ht="39.6" spans="2:20">
      <c r="B41" s="941" t="s">
        <v>9</v>
      </c>
      <c r="C41" s="942" t="s">
        <v>10</v>
      </c>
      <c r="D41" s="943" t="s">
        <v>11</v>
      </c>
      <c r="E41" s="943" t="s">
        <v>12</v>
      </c>
      <c r="F41" s="943" t="s">
        <v>13</v>
      </c>
      <c r="G41" s="943" t="s">
        <v>14</v>
      </c>
      <c r="H41" s="943" t="s">
        <v>73</v>
      </c>
      <c r="I41" s="944" t="s">
        <v>74</v>
      </c>
      <c r="J41" s="945" t="s">
        <v>17</v>
      </c>
      <c r="K41" s="945" t="s">
        <v>18</v>
      </c>
      <c r="L41" s="945" t="s">
        <v>75</v>
      </c>
      <c r="M41" s="946" t="s">
        <v>20</v>
      </c>
    </row>
    <row r="42" spans="2:20">
      <c r="B42" s="885">
        <v>2</v>
      </c>
      <c r="C42" s="886" t="s">
        <v>76</v>
      </c>
      <c r="D42" s="887"/>
      <c r="E42" s="887"/>
      <c r="F42" s="887"/>
      <c r="G42" s="887"/>
      <c r="H42" s="888"/>
      <c r="I42" s="889" t="s">
        <v>22</v>
      </c>
      <c r="J42" s="889"/>
      <c r="K42" s="947" t="s">
        <v>23</v>
      </c>
      <c r="L42" s="947"/>
      <c r="M42" s="948"/>
    </row>
    <row r="43" ht="27.6" spans="2:20">
      <c r="B43" s="949">
        <f>+B42+0.1</f>
        <v>2.1</v>
      </c>
      <c r="C43" s="916" t="s">
        <v>77</v>
      </c>
      <c r="D43" s="899" t="s">
        <v>78</v>
      </c>
      <c r="E43" s="917" t="s">
        <v>27</v>
      </c>
      <c r="F43" s="917" t="s">
        <v>79</v>
      </c>
      <c r="G43" s="918">
        <f>'Memorias '!L717</f>
        <v>0.1</v>
      </c>
      <c r="H43" s="903">
        <f>'APUS GENERAL'!H1144</f>
        <v>0</v>
      </c>
      <c r="I43" s="919">
        <f>'APUS GENERAL'!I1142</f>
        <v>1908123</v>
      </c>
      <c r="J43" s="920">
        <f>'APUS GENERAL'!I1152</f>
        <v>2480559.9</v>
      </c>
      <c r="K43" s="905">
        <f t="shared" ref="K43:K49" si="11">ROUND((G43*I43)*(1+H43),2)</f>
        <v>190812.3</v>
      </c>
      <c r="L43" s="906">
        <f t="shared" ref="L43:L49" si="12">+ROUND(K43*(1+SUM($E$72:$E$74)),2)</f>
        <v>248055.99</v>
      </c>
      <c r="M43" s="907" t="str">
        <f ca="1">IF($K$17&gt;0,$M$17*K43/$K$17," ")</f>
        <v> </v>
      </c>
      <c r="T43">
        <f t="shared" ref="T43:T49" si="13">J43/I43</f>
        <v>1.3</v>
      </c>
    </row>
    <row r="44" ht="41.4" spans="2:20">
      <c r="B44" s="908">
        <f>+B43+0.1</f>
        <v>2.2</v>
      </c>
      <c r="C44" s="898" t="s">
        <v>80</v>
      </c>
      <c r="D44" s="912" t="s">
        <v>81</v>
      </c>
      <c r="E44" s="900" t="s">
        <v>27</v>
      </c>
      <c r="F44" s="901" t="s">
        <v>34</v>
      </c>
      <c r="G44" s="902">
        <f>'Memorias '!L755</f>
        <v>62.98</v>
      </c>
      <c r="H44" s="903">
        <f>'APUS GENERAL'!H1213</f>
        <v>0</v>
      </c>
      <c r="I44" s="904">
        <f>'APUS GENERAL'!I1211</f>
        <v>144296.14</v>
      </c>
      <c r="J44" s="904">
        <f>'APUS GENERAL'!I1221</f>
        <v>187584.98</v>
      </c>
      <c r="K44" s="905">
        <f t="shared" si="11"/>
        <v>9087770.9</v>
      </c>
      <c r="L44" s="906">
        <f t="shared" si="12"/>
        <v>11814102.17</v>
      </c>
      <c r="M44" s="907" t="str">
        <f ca="1" t="shared" ref="M44:M49" si="14">IF($K$17&gt;0,$M$17*K44/$K$17," ")</f>
        <v> </v>
      </c>
      <c r="T44">
        <f t="shared" si="13"/>
        <v>1.29999998613962</v>
      </c>
    </row>
    <row r="45" ht="41.4" spans="2:20">
      <c r="B45" s="908">
        <f t="shared" ref="B45:B49" si="15">+B44+0.1</f>
        <v>2.3</v>
      </c>
      <c r="C45" s="898" t="s">
        <v>82</v>
      </c>
      <c r="D45" s="899" t="s">
        <v>83</v>
      </c>
      <c r="E45" s="900" t="s">
        <v>27</v>
      </c>
      <c r="F45" s="901" t="s">
        <v>34</v>
      </c>
      <c r="G45" s="902">
        <f>'Memorias '!L793</f>
        <v>65.66</v>
      </c>
      <c r="H45" s="903">
        <f>'APUS GENERAL'!H1277</f>
        <v>0.05</v>
      </c>
      <c r="I45" s="914">
        <f>'APUS GENERAL'!I1275</f>
        <v>1006494.43</v>
      </c>
      <c r="J45" s="914">
        <f>'APUS GENERAL'!I1285</f>
        <v>1373864.89</v>
      </c>
      <c r="K45" s="905">
        <f t="shared" si="11"/>
        <v>69390745.49</v>
      </c>
      <c r="L45" s="906">
        <f t="shared" si="12"/>
        <v>90207969.14</v>
      </c>
      <c r="M45" s="907" t="str">
        <f ca="1" t="shared" si="14"/>
        <v> </v>
      </c>
      <c r="T45">
        <f t="shared" si="13"/>
        <v>1.36499999309484</v>
      </c>
    </row>
    <row r="46" ht="27.6" spans="2:20">
      <c r="B46" s="908">
        <f t="shared" si="15"/>
        <v>2.4</v>
      </c>
      <c r="C46" s="898" t="s">
        <v>84</v>
      </c>
      <c r="D46" s="899" t="s">
        <v>85</v>
      </c>
      <c r="E46" s="900" t="s">
        <v>27</v>
      </c>
      <c r="F46" s="901" t="s">
        <v>86</v>
      </c>
      <c r="G46" s="913">
        <f>'Memorias '!L829</f>
        <v>112.44</v>
      </c>
      <c r="H46" s="903">
        <f>'APUS GENERAL'!H1341</f>
        <v>0.05</v>
      </c>
      <c r="I46" s="914">
        <f>'APUS GENERAL'!I1339</f>
        <v>7675.05</v>
      </c>
      <c r="J46" s="914">
        <f>'APUS GENERAL'!I1349</f>
        <v>10476.44</v>
      </c>
      <c r="K46" s="905">
        <f t="shared" si="11"/>
        <v>906131.75</v>
      </c>
      <c r="L46" s="906">
        <f t="shared" si="12"/>
        <v>1177971.28</v>
      </c>
      <c r="M46" s="907" t="str">
        <f ca="1" t="shared" si="14"/>
        <v> </v>
      </c>
      <c r="T46">
        <f t="shared" si="13"/>
        <v>1.36499957654999</v>
      </c>
    </row>
    <row r="47" ht="27.6" spans="2:20">
      <c r="B47" s="908">
        <f t="shared" si="15"/>
        <v>2.5</v>
      </c>
      <c r="C47" s="898" t="s">
        <v>87</v>
      </c>
      <c r="D47" s="899" t="s">
        <v>88</v>
      </c>
      <c r="E47" s="900" t="s">
        <v>27</v>
      </c>
      <c r="F47" s="901" t="s">
        <v>31</v>
      </c>
      <c r="G47" s="913">
        <f>'Memorias '!L905</f>
        <v>386.26</v>
      </c>
      <c r="H47" s="903">
        <f>'APUS GENERAL'!H1400</f>
        <v>0.05</v>
      </c>
      <c r="I47" s="914">
        <f>'APUS GENERAL'!I1398</f>
        <v>91748.04</v>
      </c>
      <c r="J47" s="914">
        <f>'APUS GENERAL'!I1408</f>
        <v>125236.07</v>
      </c>
      <c r="K47" s="905">
        <f t="shared" si="11"/>
        <v>37210527.83</v>
      </c>
      <c r="L47" s="906">
        <f t="shared" si="12"/>
        <v>48373686.18</v>
      </c>
      <c r="M47" s="907"/>
    </row>
    <row r="48" ht="27.6" spans="2:20">
      <c r="B48" s="908">
        <f t="shared" si="15"/>
        <v>2.6</v>
      </c>
      <c r="C48" s="898" t="s">
        <v>89</v>
      </c>
      <c r="D48" s="899" t="s">
        <v>90</v>
      </c>
      <c r="E48" s="900" t="s">
        <v>27</v>
      </c>
      <c r="F48" s="901" t="s">
        <v>28</v>
      </c>
      <c r="G48" s="913">
        <f>'Memorias '!L905</f>
        <v>386.26</v>
      </c>
      <c r="H48" s="903">
        <f>'APUS GENERAL'!H1459</f>
        <v>0.05</v>
      </c>
      <c r="I48" s="914">
        <f>'APUS GENERAL'!I1457</f>
        <v>77304.42</v>
      </c>
      <c r="J48" s="914">
        <f>'APUS GENERAL'!I1467</f>
        <v>105520.53</v>
      </c>
      <c r="K48" s="905">
        <f t="shared" si="11"/>
        <v>31352585.53</v>
      </c>
      <c r="L48" s="906">
        <f t="shared" si="12"/>
        <v>40758361.19</v>
      </c>
      <c r="M48" s="907" t="str">
        <f ca="1" t="shared" si="14"/>
        <v> </v>
      </c>
    </row>
    <row r="49" ht="27.6" spans="2:20">
      <c r="B49" s="908">
        <f t="shared" si="15"/>
        <v>2.7</v>
      </c>
      <c r="C49" s="898" t="s">
        <v>60</v>
      </c>
      <c r="D49" s="899" t="s">
        <v>61</v>
      </c>
      <c r="E49" s="900" t="s">
        <v>27</v>
      </c>
      <c r="F49" s="901" t="s">
        <v>62</v>
      </c>
      <c r="G49" s="913">
        <f>'Memorias '!L943</f>
        <v>1794.86</v>
      </c>
      <c r="H49" s="903">
        <v>0</v>
      </c>
      <c r="I49" s="914">
        <f>'APUS GENERAL'!I1504</f>
        <v>2765.1</v>
      </c>
      <c r="J49" s="914">
        <f>'APUS GENERAL'!I1511</f>
        <v>3594.63</v>
      </c>
      <c r="K49" s="905">
        <f t="shared" si="11"/>
        <v>4962967.39</v>
      </c>
      <c r="L49" s="906">
        <f t="shared" si="12"/>
        <v>6451857.61</v>
      </c>
      <c r="M49" s="907" t="str">
        <f ca="1" t="shared" si="14"/>
        <v> </v>
      </c>
      <c r="T49">
        <f t="shared" si="13"/>
        <v>1.3</v>
      </c>
    </row>
    <row r="50" spans="2:20">
      <c r="B50" s="922"/>
      <c r="C50" s="923"/>
      <c r="D50" s="923"/>
      <c r="E50" s="923"/>
      <c r="F50" s="923"/>
      <c r="G50" s="923"/>
      <c r="H50" s="923"/>
      <c r="I50" s="924" t="s">
        <v>67</v>
      </c>
      <c r="J50" s="924"/>
      <c r="K50" s="925">
        <f>SUM(K43:K49)</f>
        <v>153101541.19</v>
      </c>
      <c r="L50" s="925"/>
      <c r="M50" s="926" t="str">
        <f t="shared" ref="M50:M55" si="16">IF($G$63&gt;0,$K$63*K50/$G$63," ")</f>
        <v> </v>
      </c>
      <c r="P50" s="927">
        <f>K50</f>
        <v>153101541.19</v>
      </c>
    </row>
    <row r="51" spans="2:20">
      <c r="B51" s="922"/>
      <c r="C51" s="923"/>
      <c r="D51" s="923"/>
      <c r="E51" s="923"/>
      <c r="F51" s="923"/>
      <c r="G51" s="923"/>
      <c r="H51" s="923"/>
      <c r="I51" s="924" t="str">
        <f>IF(K42&lt;&gt;"OBRA PÚBLICA","  ","A")</f>
        <v>A</v>
      </c>
      <c r="J51" s="924"/>
      <c r="K51" s="928">
        <f>ROUND($K$50*E72,2)</f>
        <v>33682339.06</v>
      </c>
      <c r="L51" s="925"/>
      <c r="M51" s="926" t="str">
        <f t="shared" si="16"/>
        <v> </v>
      </c>
    </row>
    <row r="52" spans="2:20">
      <c r="B52" s="922"/>
      <c r="C52" s="923"/>
      <c r="D52" s="923"/>
      <c r="E52" s="923"/>
      <c r="F52" s="923"/>
      <c r="G52" s="923"/>
      <c r="H52" s="923"/>
      <c r="I52" s="924" t="str">
        <f>IF(K42&lt;&gt;"OBRA PÚBLICA","  ","I")</f>
        <v>I</v>
      </c>
      <c r="J52" s="924"/>
      <c r="K52" s="928">
        <f t="shared" ref="K52:K53" si="17">ROUND($K$50*E73,2)</f>
        <v>4593046.24</v>
      </c>
      <c r="L52" s="925"/>
      <c r="M52" s="926" t="str">
        <f t="shared" si="16"/>
        <v> </v>
      </c>
    </row>
    <row r="53" spans="2:20">
      <c r="B53" s="922"/>
      <c r="C53" s="923"/>
      <c r="D53" s="923"/>
      <c r="E53" s="923"/>
      <c r="F53" s="923"/>
      <c r="G53" s="923"/>
      <c r="H53" s="923"/>
      <c r="I53" s="924" t="str">
        <f>IF(K42&lt;&gt;"OBRA PÚBLICA","  ","U")</f>
        <v>U</v>
      </c>
      <c r="J53" s="924"/>
      <c r="K53" s="928">
        <f t="shared" si="17"/>
        <v>7655077.06</v>
      </c>
      <c r="L53" s="925"/>
      <c r="M53" s="926" t="str">
        <f t="shared" si="16"/>
        <v> </v>
      </c>
    </row>
    <row r="54" spans="2:20">
      <c r="B54" s="929"/>
      <c r="C54" s="930"/>
      <c r="D54" s="930"/>
      <c r="E54" s="930"/>
      <c r="F54" s="930"/>
      <c r="G54" s="930"/>
      <c r="H54" s="930"/>
      <c r="I54" s="924" t="s">
        <v>71</v>
      </c>
      <c r="J54" s="924"/>
      <c r="K54" s="928">
        <f>+ROUND((K51+K52+K53),2)</f>
        <v>45930462.36</v>
      </c>
      <c r="L54" s="928"/>
      <c r="M54" s="926" t="str">
        <f t="shared" si="16"/>
        <v> </v>
      </c>
    </row>
    <row r="55" spans="2:20">
      <c r="B55" s="929"/>
      <c r="C55" s="930"/>
      <c r="D55" s="930"/>
      <c r="E55" s="930"/>
      <c r="F55" s="930"/>
      <c r="G55" s="930"/>
      <c r="H55" s="930"/>
      <c r="I55" s="924" t="s">
        <v>72</v>
      </c>
      <c r="J55" s="924"/>
      <c r="K55" s="928">
        <f>ROUND(+K50+K54,2)</f>
        <v>199032003.55</v>
      </c>
      <c r="L55" s="928">
        <f>+ROUND(SUM(L43:L49),2)</f>
        <v>199032003.56</v>
      </c>
      <c r="M55" s="926" t="str">
        <f t="shared" si="16"/>
        <v> </v>
      </c>
    </row>
    <row r="56" spans="2:20">
      <c r="B56" s="931"/>
      <c r="C56" s="932"/>
      <c r="D56" s="932"/>
      <c r="E56" s="932"/>
      <c r="F56" s="932"/>
      <c r="G56" s="932"/>
      <c r="H56" s="932"/>
      <c r="I56" s="933"/>
      <c r="J56" s="933"/>
      <c r="K56" s="934"/>
      <c r="L56" s="934"/>
      <c r="M56" s="935"/>
    </row>
    <row r="57" spans="2:20">
      <c r="B57" s="936"/>
      <c r="C57" s="937"/>
      <c r="D57" s="937"/>
      <c r="E57" s="937"/>
      <c r="F57" s="937"/>
      <c r="G57" s="937"/>
      <c r="H57" s="937"/>
      <c r="I57" s="938"/>
      <c r="J57" s="938"/>
      <c r="K57" s="939"/>
      <c r="L57" s="939"/>
      <c r="M57" s="940"/>
    </row>
    <row r="58" spans="2:20">
      <c r="B58" s="877"/>
      <c r="C58" s="878"/>
      <c r="D58" s="878"/>
      <c r="E58" s="878"/>
      <c r="F58" s="878"/>
      <c r="G58" s="878"/>
      <c r="H58" s="878"/>
      <c r="I58" s="950"/>
      <c r="J58" s="950"/>
      <c r="K58" s="934"/>
      <c r="L58" s="951"/>
      <c r="M58" s="952"/>
    </row>
    <row r="59" spans="2:20">
      <c r="B59" s="877"/>
      <c r="C59" s="878"/>
      <c r="D59" s="878"/>
      <c r="E59" s="878"/>
      <c r="F59" s="878"/>
      <c r="G59" s="878"/>
      <c r="H59" s="878"/>
      <c r="I59" s="950"/>
      <c r="J59" s="950"/>
      <c r="K59" s="951">
        <f>+K55+K38</f>
        <v>372954127.13</v>
      </c>
      <c r="L59" s="951">
        <f>+L55+L38</f>
        <v>372954127.14</v>
      </c>
      <c r="M59" s="952"/>
    </row>
    <row r="60" spans="2:20">
      <c r="B60" s="936"/>
      <c r="C60" s="937"/>
      <c r="D60" s="937"/>
      <c r="E60" s="937"/>
      <c r="F60" s="937"/>
      <c r="G60" s="937"/>
      <c r="H60" s="937"/>
      <c r="I60" s="938"/>
      <c r="J60" s="938"/>
      <c r="K60" s="939"/>
      <c r="L60" s="939"/>
      <c r="M60" s="940"/>
    </row>
    <row r="61" ht="15.15" spans="2:20">
      <c r="B61" s="953"/>
      <c r="C61" s="954"/>
      <c r="D61" s="954"/>
      <c r="E61" s="954"/>
      <c r="F61" s="954"/>
      <c r="G61" s="954"/>
      <c r="H61" s="954"/>
      <c r="I61" s="955"/>
      <c r="J61" s="955"/>
      <c r="K61" s="956"/>
      <c r="L61" s="956"/>
      <c r="M61" s="957"/>
    </row>
    <row r="62" ht="18.15" spans="2:20">
      <c r="B62" s="858"/>
      <c r="C62" s="859"/>
      <c r="D62" s="958" t="s">
        <v>91</v>
      </c>
      <c r="E62" s="959"/>
      <c r="F62" s="959"/>
      <c r="G62" s="959"/>
      <c r="H62" s="959"/>
      <c r="I62" s="959"/>
      <c r="J62" s="959"/>
      <c r="K62" s="959"/>
      <c r="L62" s="959"/>
      <c r="M62" s="960"/>
    </row>
    <row r="63" ht="15.75" spans="2:20">
      <c r="B63" s="858"/>
      <c r="C63" s="859"/>
      <c r="D63" s="859"/>
      <c r="E63" s="859"/>
      <c r="F63" s="859"/>
      <c r="G63" s="859"/>
      <c r="H63" s="859"/>
      <c r="I63" s="860"/>
      <c r="J63" s="860"/>
      <c r="K63" s="860"/>
      <c r="L63" s="860"/>
      <c r="M63" s="861"/>
    </row>
    <row r="64" ht="20.4" spans="2:20">
      <c r="B64" s="858"/>
      <c r="C64" s="859"/>
      <c r="D64" s="961" t="s">
        <v>92</v>
      </c>
      <c r="E64" s="962"/>
      <c r="F64" s="963"/>
      <c r="G64" s="964">
        <f>ROUND(SUM(F68),2)</f>
        <v>286887679.28</v>
      </c>
      <c r="H64" s="964"/>
      <c r="I64" s="964"/>
      <c r="J64" s="964"/>
      <c r="K64" s="965">
        <f>IF(G81&gt;0,K81*G64/G81," ")</f>
        <v>0.70695835040778</v>
      </c>
      <c r="L64" s="965"/>
      <c r="M64" s="966"/>
      <c r="P64" s="927">
        <f>G64</f>
        <v>286887679.28</v>
      </c>
    </row>
    <row r="65" ht="15.75" spans="2:13">
      <c r="B65" s="858"/>
      <c r="C65" s="859"/>
      <c r="D65" s="859"/>
      <c r="E65" s="859"/>
      <c r="F65" s="859"/>
      <c r="G65" s="859"/>
      <c r="H65" s="859"/>
      <c r="I65" s="860"/>
      <c r="J65" s="860"/>
      <c r="K65" s="860"/>
      <c r="L65" s="860"/>
      <c r="M65" s="861"/>
    </row>
    <row r="66" ht="18.15" spans="2:13">
      <c r="B66" s="858"/>
      <c r="C66" s="859"/>
      <c r="D66" s="967" t="s">
        <v>93</v>
      </c>
      <c r="E66" s="968"/>
      <c r="F66" s="969"/>
      <c r="G66" s="859"/>
      <c r="H66" s="859"/>
      <c r="I66" s="860"/>
      <c r="J66" s="860"/>
      <c r="K66" s="860"/>
      <c r="L66" s="860"/>
      <c r="M66" s="861"/>
    </row>
    <row r="67" ht="18.15" spans="2:13">
      <c r="B67" s="858"/>
      <c r="C67" s="859"/>
      <c r="D67" s="970" t="s">
        <v>94</v>
      </c>
      <c r="E67" s="859"/>
      <c r="F67" s="969"/>
      <c r="G67" s="859"/>
      <c r="H67" s="859"/>
      <c r="I67" s="860"/>
      <c r="J67" s="860"/>
      <c r="K67" s="860"/>
      <c r="L67" s="860"/>
      <c r="M67" s="861"/>
    </row>
    <row r="68" ht="15.75" spans="2:13">
      <c r="B68" s="858"/>
      <c r="C68" s="859"/>
      <c r="D68" s="971" t="s">
        <v>95</v>
      </c>
      <c r="E68" s="972"/>
      <c r="F68" s="973">
        <f>K33+K50</f>
        <v>286887679.28</v>
      </c>
      <c r="G68" s="859"/>
      <c r="H68" s="859"/>
      <c r="I68" s="860"/>
      <c r="J68" s="860"/>
      <c r="K68" s="860"/>
      <c r="L68" s="860"/>
      <c r="M68" s="861"/>
    </row>
    <row r="69" ht="15" spans="2:13">
      <c r="B69" s="858"/>
      <c r="C69" s="859"/>
      <c r="D69" s="859"/>
      <c r="E69" s="859"/>
      <c r="F69" s="859"/>
      <c r="G69" s="859"/>
      <c r="H69" s="859"/>
      <c r="I69" s="860"/>
      <c r="J69" s="860"/>
      <c r="K69" s="860"/>
      <c r="L69" s="860"/>
      <c r="M69" s="861"/>
    </row>
    <row r="70" ht="20.4" spans="2:13">
      <c r="B70" s="858"/>
      <c r="C70" s="859"/>
      <c r="D70" s="961" t="s">
        <v>96</v>
      </c>
      <c r="E70" s="962"/>
      <c r="F70" s="963"/>
      <c r="G70" s="974">
        <f>ROUND(SUM(I73:I79),2)</f>
        <v>92254982.11</v>
      </c>
      <c r="H70" s="974"/>
      <c r="I70" s="974"/>
      <c r="J70" s="974"/>
      <c r="K70" s="965">
        <f>IF(G81&gt;0,K81*G70/G81," ")</f>
        <v>0.227337856170987</v>
      </c>
      <c r="L70" s="965"/>
      <c r="M70" s="966"/>
    </row>
    <row r="71" ht="15.75" spans="2:13">
      <c r="B71" s="858"/>
      <c r="C71" s="859"/>
      <c r="D71" s="859"/>
      <c r="E71" s="859"/>
      <c r="F71" s="859"/>
      <c r="G71" s="859"/>
      <c r="H71" s="859"/>
      <c r="I71" s="860"/>
      <c r="J71" s="860"/>
      <c r="K71" s="860"/>
      <c r="L71" s="860"/>
      <c r="M71" s="861"/>
    </row>
    <row r="72" ht="18.15" spans="2:13">
      <c r="B72" s="858"/>
      <c r="C72" s="859"/>
      <c r="D72" s="967" t="s">
        <v>97</v>
      </c>
      <c r="E72" s="975">
        <v>0.22</v>
      </c>
      <c r="F72" s="976">
        <f>K34+K51</f>
        <v>63115433.51</v>
      </c>
      <c r="G72" s="859"/>
      <c r="H72" s="977" t="s">
        <v>98</v>
      </c>
      <c r="I72" s="860"/>
      <c r="J72" s="860"/>
      <c r="K72" s="860"/>
      <c r="L72" s="860"/>
      <c r="M72" s="861"/>
    </row>
    <row r="73" ht="31.95" spans="2:13">
      <c r="B73" s="858"/>
      <c r="C73" s="859"/>
      <c r="D73" s="970" t="s">
        <v>99</v>
      </c>
      <c r="E73" s="978">
        <v>0.03</v>
      </c>
      <c r="F73" s="976">
        <f>K35+K52</f>
        <v>8606630.38</v>
      </c>
      <c r="G73" s="859"/>
      <c r="H73" s="977"/>
      <c r="I73" s="979">
        <f>+ROUND((F72+F73+F74),2)</f>
        <v>86066447.85</v>
      </c>
      <c r="J73" s="980"/>
      <c r="K73" s="981" t="s">
        <v>100</v>
      </c>
      <c r="L73" s="860">
        <f>+K55+K38</f>
        <v>372954127.13</v>
      </c>
      <c r="M73" s="861"/>
    </row>
    <row r="74" ht="18.15" spans="2:13">
      <c r="B74" s="858"/>
      <c r="C74" s="859"/>
      <c r="D74" s="971" t="s">
        <v>101</v>
      </c>
      <c r="E74" s="982">
        <v>0.05</v>
      </c>
      <c r="F74" s="976">
        <f>K36+K53</f>
        <v>14344383.96</v>
      </c>
      <c r="G74" s="859"/>
      <c r="H74" s="977"/>
      <c r="I74" s="983"/>
      <c r="J74" s="980"/>
      <c r="K74" s="984"/>
      <c r="L74" s="860"/>
      <c r="M74" s="861"/>
    </row>
    <row r="75" ht="18.15" spans="2:13">
      <c r="B75" s="858"/>
      <c r="C75" s="859"/>
      <c r="D75" s="985"/>
      <c r="E75" s="986"/>
      <c r="F75" s="987"/>
      <c r="G75" s="859"/>
      <c r="H75" s="977"/>
      <c r="I75" s="983"/>
      <c r="J75" s="980"/>
      <c r="K75" s="860"/>
      <c r="L75" s="860"/>
      <c r="M75" s="861"/>
    </row>
    <row r="76" ht="17.4" spans="2:13">
      <c r="B76" s="858"/>
      <c r="C76" s="859"/>
      <c r="D76" s="988"/>
      <c r="E76" s="989"/>
      <c r="F76" s="990"/>
      <c r="G76" s="859"/>
      <c r="H76" s="859"/>
      <c r="I76" s="991"/>
      <c r="J76" s="992"/>
      <c r="K76" s="860"/>
      <c r="L76" s="860"/>
      <c r="M76" s="861"/>
    </row>
    <row r="77" ht="30" spans="2:13">
      <c r="B77" s="858"/>
      <c r="C77" s="859"/>
      <c r="D77" s="993" t="s">
        <v>102</v>
      </c>
      <c r="E77" s="994"/>
      <c r="F77" s="995" t="s">
        <v>103</v>
      </c>
      <c r="G77" s="859"/>
      <c r="H77" s="859"/>
      <c r="I77" s="996">
        <f>PMT!H7</f>
        <v>2640000</v>
      </c>
      <c r="J77" s="997"/>
      <c r="K77" s="860"/>
      <c r="L77" s="860"/>
      <c r="M77" s="861"/>
    </row>
    <row r="78" ht="30" spans="2:13">
      <c r="B78" s="858"/>
      <c r="C78" s="859"/>
      <c r="D78" s="985" t="s">
        <v>104</v>
      </c>
      <c r="E78" s="998"/>
      <c r="F78" s="995" t="s">
        <v>103</v>
      </c>
      <c r="G78" s="859"/>
      <c r="H78" s="859"/>
      <c r="I78" s="991">
        <f>'PRES PAGA'!H75</f>
        <v>3548534.26</v>
      </c>
      <c r="J78" s="992"/>
      <c r="K78" s="860"/>
      <c r="L78" s="860"/>
      <c r="M78" s="861"/>
    </row>
    <row r="79" ht="30.75" spans="2:13">
      <c r="B79" s="858"/>
      <c r="C79" s="859"/>
      <c r="D79" s="985" t="s">
        <v>105</v>
      </c>
      <c r="E79" s="998"/>
      <c r="F79" s="995" t="s">
        <v>103</v>
      </c>
      <c r="G79" s="859"/>
      <c r="H79" s="859"/>
      <c r="I79" s="991">
        <v>0</v>
      </c>
      <c r="J79" s="992"/>
      <c r="K79" s="860"/>
      <c r="L79" s="860"/>
      <c r="M79" s="861"/>
    </row>
    <row r="80" ht="17.4" spans="2:13">
      <c r="B80" s="858"/>
      <c r="C80" s="859"/>
      <c r="D80" s="985"/>
      <c r="E80" s="859"/>
      <c r="F80" s="999"/>
      <c r="G80" s="859"/>
      <c r="H80" s="859"/>
      <c r="I80" s="1000"/>
      <c r="J80" s="1000"/>
      <c r="K80" s="860"/>
      <c r="L80" s="860"/>
      <c r="M80" s="861"/>
    </row>
    <row r="81" ht="20.4" spans="2:13">
      <c r="B81" s="1001"/>
      <c r="C81" s="1002"/>
      <c r="D81" s="1003" t="s">
        <v>106</v>
      </c>
      <c r="E81" s="1004"/>
      <c r="F81" s="1005"/>
      <c r="G81" s="974">
        <f>G64+G70</f>
        <v>379142661.39</v>
      </c>
      <c r="H81" s="1006"/>
      <c r="I81" s="1006"/>
      <c r="J81" s="1006"/>
      <c r="K81" s="1007">
        <f>IF(G85&gt;0,K85*G81/G85," ")</f>
        <v>0.934296206578767</v>
      </c>
      <c r="L81" s="1007"/>
      <c r="M81" s="1008"/>
    </row>
    <row r="82" ht="20.4" spans="2:13">
      <c r="B82" s="858"/>
      <c r="C82" s="859"/>
      <c r="D82" s="1009"/>
      <c r="E82" s="1009"/>
      <c r="F82" s="859"/>
      <c r="G82" s="1010"/>
      <c r="H82" s="1011"/>
      <c r="I82" s="1011"/>
      <c r="J82" s="1011"/>
      <c r="K82" s="1002"/>
      <c r="L82" s="1002"/>
      <c r="M82" s="1012"/>
    </row>
    <row r="83" ht="17.4" spans="2:13">
      <c r="B83" s="858"/>
      <c r="C83" s="859"/>
      <c r="D83" s="1013" t="s">
        <v>107</v>
      </c>
      <c r="E83" s="1013"/>
      <c r="F83" s="859"/>
      <c r="G83" s="859"/>
      <c r="H83" s="859"/>
      <c r="I83" s="1014">
        <f>INTERVENTORIA!I29</f>
        <v>26662969.33</v>
      </c>
      <c r="J83" s="1015"/>
      <c r="K83" s="1016">
        <f>IF(G85&gt;0,K85*I83/G85," ")</f>
        <v>0.0657037934212329</v>
      </c>
      <c r="L83" s="1017"/>
      <c r="M83" s="1018"/>
    </row>
    <row r="84" ht="15" spans="2:13">
      <c r="B84" s="858"/>
      <c r="C84" s="859"/>
      <c r="D84" s="859"/>
      <c r="E84" s="859"/>
      <c r="F84" s="859"/>
      <c r="G84" s="859"/>
      <c r="H84" s="859"/>
      <c r="I84" s="860"/>
      <c r="J84" s="860"/>
      <c r="K84" s="860"/>
      <c r="L84" s="860"/>
      <c r="M84" s="861"/>
    </row>
    <row r="85" ht="20.4" spans="2:13">
      <c r="B85" s="858"/>
      <c r="C85" s="859"/>
      <c r="D85" s="1019" t="s">
        <v>108</v>
      </c>
      <c r="E85" s="1020"/>
      <c r="F85" s="963"/>
      <c r="G85" s="974">
        <f>SUM(I83+G81)</f>
        <v>405805630.72</v>
      </c>
      <c r="H85" s="974"/>
      <c r="I85" s="974"/>
      <c r="J85" s="974"/>
      <c r="K85" s="1021">
        <v>1</v>
      </c>
      <c r="L85" s="1021"/>
      <c r="M85" s="1022"/>
    </row>
    <row r="86" ht="15" spans="2:13">
      <c r="B86" s="858"/>
      <c r="C86" s="859"/>
      <c r="D86" s="859"/>
      <c r="E86" s="859"/>
      <c r="F86" s="1023"/>
      <c r="G86" s="1023"/>
      <c r="H86" s="1023"/>
      <c r="I86" s="1024"/>
      <c r="J86" s="1024"/>
      <c r="K86" s="1024"/>
      <c r="L86" s="1024"/>
      <c r="M86" s="1025"/>
    </row>
    <row r="87" ht="15" spans="2:13">
      <c r="B87" s="858"/>
      <c r="C87" s="859"/>
      <c r="D87" s="859"/>
      <c r="E87" s="859"/>
      <c r="F87" s="1023"/>
      <c r="G87" s="1023"/>
      <c r="H87" s="1023"/>
      <c r="I87" s="1024"/>
      <c r="J87" s="1024"/>
      <c r="K87" s="1024"/>
      <c r="L87" s="1024"/>
      <c r="M87" s="1025"/>
    </row>
    <row r="88" ht="15" spans="2:13">
      <c r="B88" s="858"/>
      <c r="C88" s="859"/>
      <c r="D88" s="859"/>
      <c r="E88" s="859"/>
      <c r="F88" s="1023"/>
      <c r="G88" s="1023"/>
      <c r="H88" s="1023"/>
      <c r="I88" s="1024"/>
      <c r="J88" s="1024"/>
      <c r="K88" s="1024"/>
      <c r="L88" s="1024"/>
      <c r="M88" s="1025"/>
    </row>
    <row r="89" ht="15.6" spans="2:13">
      <c r="B89" s="1026"/>
      <c r="C89" s="1027"/>
      <c r="D89" s="1028"/>
      <c r="E89" s="1028"/>
      <c r="F89" s="1028"/>
      <c r="G89" s="1028"/>
      <c r="H89" s="1028"/>
      <c r="I89" s="1028"/>
      <c r="J89" s="1029"/>
      <c r="K89" s="927"/>
      <c r="L89" s="1028"/>
      <c r="M89" s="1025"/>
    </row>
    <row r="90" ht="15.6" spans="2:13">
      <c r="B90" s="1026"/>
      <c r="C90" s="1030"/>
      <c r="D90" s="1031"/>
      <c r="E90" s="1032"/>
      <c r="F90" s="1033"/>
      <c r="G90" s="1033"/>
      <c r="H90" s="1034"/>
      <c r="I90" s="1034"/>
      <c r="J90" s="1035"/>
      <c r="K90" s="927"/>
      <c r="L90" s="1036"/>
      <c r="M90" s="1025"/>
    </row>
    <row r="91" ht="16.35" spans="2:13">
      <c r="B91" s="1037"/>
      <c r="C91" s="1038"/>
      <c r="D91" s="1039"/>
      <c r="E91" s="1039"/>
      <c r="F91" s="1039"/>
      <c r="G91" s="1040"/>
      <c r="H91" s="1041"/>
      <c r="I91" s="1041"/>
      <c r="J91" s="1042"/>
      <c r="K91" s="1041"/>
      <c r="L91" s="1041"/>
      <c r="M91" s="1043"/>
    </row>
    <row r="93" ht="15.6" spans="2:13">
      <c r="J93" s="927">
        <f>L38</f>
        <v>173922123.58</v>
      </c>
      <c r="K93" s="1028" t="s">
        <v>109</v>
      </c>
    </row>
    <row r="94" ht="15.6" spans="2:13">
      <c r="J94" s="24">
        <f>G85-J93</f>
        <v>231883507.14</v>
      </c>
      <c r="K94" s="1034" t="s">
        <v>110</v>
      </c>
    </row>
    <row r="95" spans="2:13">
      <c r="J95" s="24">
        <f>J94-I83</f>
        <v>205220537.81</v>
      </c>
      <c r="K95" t="s">
        <v>111</v>
      </c>
    </row>
    <row r="96" spans="2:13">
      <c r="J96" s="24">
        <f>I83</f>
        <v>26662969.33</v>
      </c>
      <c r="K96" t="s">
        <v>112</v>
      </c>
    </row>
    <row r="97" spans="10:10">
      <c r="J97" s="24"/>
    </row>
  </sheetData>
  <mergeCells count="46">
    <mergeCell ref="B2:M2"/>
    <mergeCell ref="K3:M3"/>
    <mergeCell ref="K4:M4"/>
    <mergeCell ref="B5:I5"/>
    <mergeCell ref="K5:M5"/>
    <mergeCell ref="L7:M7"/>
    <mergeCell ref="L8:M8"/>
    <mergeCell ref="C11:H11"/>
    <mergeCell ref="I33:J33"/>
    <mergeCell ref="I34:J34"/>
    <mergeCell ref="I35:J35"/>
    <mergeCell ref="I36:J36"/>
    <mergeCell ref="I37:J37"/>
    <mergeCell ref="I38:J38"/>
    <mergeCell ref="C42:H42"/>
    <mergeCell ref="K42:M42"/>
    <mergeCell ref="I50:J50"/>
    <mergeCell ref="I51:J51"/>
    <mergeCell ref="I52:J52"/>
    <mergeCell ref="I53:J53"/>
    <mergeCell ref="I54:J54"/>
    <mergeCell ref="I55:J55"/>
    <mergeCell ref="D62:M62"/>
    <mergeCell ref="D64:E64"/>
    <mergeCell ref="G64:I64"/>
    <mergeCell ref="K64:M64"/>
    <mergeCell ref="D70:E70"/>
    <mergeCell ref="G70:I70"/>
    <mergeCell ref="K70:M70"/>
    <mergeCell ref="D76:E76"/>
    <mergeCell ref="D77:E77"/>
    <mergeCell ref="D78:E78"/>
    <mergeCell ref="D79:E79"/>
    <mergeCell ref="D81:E81"/>
    <mergeCell ref="G81:I81"/>
    <mergeCell ref="K81:M81"/>
    <mergeCell ref="D83:E83"/>
    <mergeCell ref="K83:M83"/>
    <mergeCell ref="D85:E85"/>
    <mergeCell ref="G85:I85"/>
    <mergeCell ref="K85:M85"/>
    <mergeCell ref="H72:H74"/>
    <mergeCell ref="I73:I74"/>
    <mergeCell ref="B3:I4"/>
    <mergeCell ref="B7:D8"/>
    <mergeCell ref="E7:J8"/>
  </mergeCells>
  <pageMargins left="0.29" right="0.22" top="0.37" bottom="0.75" header="0.3" footer="0.3"/>
  <pageSetup paperSize="1" scale="48" fitToHeight="0" orientation="landscape" verticalDpi="360"/>
  <headerFooter/>
  <rowBreaks count="1" manualBreakCount="1">
    <brk id="40" max="12"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521"/>
  <sheetViews>
    <sheetView view="pageBreakPreview" zoomScale="72" zoomScaleNormal="85" topLeftCell="A1490" workbookViewId="0">
      <selection activeCell="F1514" sqref="F1514:I1514"/>
    </sheetView>
  </sheetViews>
  <sheetFormatPr defaultColWidth="11" defaultRowHeight="14.4"/>
  <cols>
    <col min="1" max="1" width="1.88888888888889" customWidth="1"/>
    <col min="2" max="2" width="0.888888888888889" customWidth="1"/>
    <col min="3" max="3" width="31.4444444444444" customWidth="1"/>
    <col min="5" max="5" width="14.8888888888889" customWidth="1"/>
    <col min="7" max="7" width="14.3333333333333" customWidth="1"/>
    <col min="9" max="9" width="18.8888888888889" customWidth="1"/>
    <col min="10" max="10" width="1.88888888888889" customWidth="1"/>
    <col min="12" max="12" width="5" customWidth="1"/>
    <col min="20" max="20" width="17.1111111111111" customWidth="1"/>
  </cols>
  <sheetData>
    <row r="1" ht="15.6" spans="1:11">
      <c r="A1" s="481"/>
      <c r="B1" s="482"/>
      <c r="C1" s="482"/>
      <c r="D1" s="482"/>
      <c r="E1" s="482"/>
      <c r="F1" s="482"/>
      <c r="G1" s="482"/>
      <c r="H1" s="482"/>
      <c r="I1" s="482"/>
      <c r="J1" s="481"/>
      <c r="K1" s="481"/>
    </row>
    <row r="2" ht="15.6" spans="1:11">
      <c r="A2" s="481"/>
      <c r="B2" s="483"/>
      <c r="C2" s="484"/>
      <c r="D2" s="484"/>
      <c r="E2" s="484"/>
      <c r="F2" s="485"/>
      <c r="G2" s="486"/>
      <c r="H2" s="484"/>
      <c r="I2" s="484"/>
      <c r="J2" s="487"/>
      <c r="K2" s="481"/>
    </row>
    <row r="3" ht="15.6" spans="1:11">
      <c r="A3" s="481"/>
      <c r="B3" s="488"/>
      <c r="C3" s="489"/>
      <c r="D3" s="490"/>
      <c r="E3" s="491" t="s">
        <v>0</v>
      </c>
      <c r="F3" s="492"/>
      <c r="G3" s="493"/>
      <c r="H3" s="494" t="s">
        <v>113</v>
      </c>
      <c r="I3" s="495"/>
      <c r="J3" s="496"/>
      <c r="K3" s="481"/>
    </row>
    <row r="4" ht="15.6" spans="1:11">
      <c r="A4" s="481"/>
      <c r="B4" s="488"/>
      <c r="C4" s="497"/>
      <c r="D4" s="498"/>
      <c r="E4" s="499"/>
      <c r="F4" s="500"/>
      <c r="G4" s="501"/>
      <c r="H4" s="502" t="s">
        <v>114</v>
      </c>
      <c r="I4" s="503"/>
      <c r="J4" s="496"/>
      <c r="K4" s="481"/>
    </row>
    <row r="5" ht="15.6" spans="1:11">
      <c r="A5" s="481"/>
      <c r="B5" s="488"/>
      <c r="C5" s="504" t="s">
        <v>115</v>
      </c>
      <c r="D5" s="505"/>
      <c r="E5" s="505"/>
      <c r="F5" s="505"/>
      <c r="G5" s="506"/>
      <c r="H5" s="502" t="s">
        <v>116</v>
      </c>
      <c r="I5" s="503"/>
      <c r="J5" s="496"/>
      <c r="K5" s="481"/>
    </row>
    <row r="6" ht="15.6" spans="1:11">
      <c r="A6" s="481"/>
      <c r="B6" s="488"/>
      <c r="C6" s="504" t="s">
        <v>117</v>
      </c>
      <c r="D6" s="505"/>
      <c r="E6" s="505"/>
      <c r="F6" s="505"/>
      <c r="G6" s="505"/>
      <c r="H6" s="505"/>
      <c r="I6" s="506"/>
      <c r="J6" s="496"/>
      <c r="K6" s="481"/>
    </row>
    <row r="7" ht="15.6" spans="1:11">
      <c r="A7" s="481"/>
      <c r="B7" s="488"/>
      <c r="C7" s="507"/>
      <c r="D7" s="507"/>
      <c r="E7" s="507"/>
      <c r="F7" s="508"/>
      <c r="G7" s="508"/>
      <c r="H7" s="507"/>
      <c r="I7" s="507"/>
      <c r="J7" s="496"/>
      <c r="K7" s="481"/>
    </row>
    <row r="8" ht="15.6" spans="1:11">
      <c r="A8" s="509"/>
      <c r="B8" s="510"/>
      <c r="C8" s="1044" t="s">
        <v>118</v>
      </c>
      <c r="D8" s="512" t="s">
        <v>119</v>
      </c>
      <c r="E8" s="513"/>
      <c r="F8" s="513"/>
      <c r="G8" s="513"/>
      <c r="H8" s="513"/>
      <c r="I8" s="514"/>
      <c r="J8" s="515"/>
      <c r="K8" s="509"/>
    </row>
    <row r="9" ht="15.6" spans="1:11">
      <c r="A9" s="481"/>
      <c r="B9" s="488"/>
      <c r="C9" s="516">
        <v>2</v>
      </c>
      <c r="D9" s="517" t="s">
        <v>120</v>
      </c>
      <c r="E9" s="518"/>
      <c r="F9" s="518"/>
      <c r="G9" s="518"/>
      <c r="H9" s="518"/>
      <c r="I9" s="519"/>
      <c r="J9" s="496"/>
      <c r="K9" s="481"/>
    </row>
    <row r="10" ht="15.6" spans="1:11">
      <c r="A10" s="509"/>
      <c r="B10" s="510"/>
      <c r="C10" s="1044" t="s">
        <v>121</v>
      </c>
      <c r="D10" s="512" t="s">
        <v>122</v>
      </c>
      <c r="E10" s="513"/>
      <c r="F10" s="513"/>
      <c r="G10" s="513"/>
      <c r="H10" s="513"/>
      <c r="I10" s="514"/>
      <c r="J10" s="515"/>
      <c r="K10" s="509"/>
    </row>
    <row r="11" ht="15.6" spans="1:11">
      <c r="A11" s="481"/>
      <c r="B11" s="488"/>
      <c r="C11" s="516">
        <v>2.01</v>
      </c>
      <c r="D11" s="517" t="s">
        <v>123</v>
      </c>
      <c r="E11" s="518"/>
      <c r="F11" s="518"/>
      <c r="G11" s="518"/>
      <c r="H11" s="518"/>
      <c r="I11" s="519"/>
      <c r="J11" s="496"/>
      <c r="K11" s="481"/>
    </row>
    <row r="12" ht="15.6" spans="1:11">
      <c r="A12" s="509"/>
      <c r="B12" s="510"/>
      <c r="C12" s="1045" t="s">
        <v>124</v>
      </c>
      <c r="D12" s="521" t="s">
        <v>125</v>
      </c>
      <c r="E12" s="522"/>
      <c r="F12" s="522"/>
      <c r="G12" s="522"/>
      <c r="H12" s="523"/>
      <c r="I12" s="524" t="s">
        <v>126</v>
      </c>
      <c r="J12" s="515"/>
      <c r="K12" s="509"/>
    </row>
    <row r="13" ht="15.6" spans="1:11">
      <c r="A13" s="481"/>
      <c r="B13" s="488"/>
      <c r="C13" s="525" t="s">
        <v>25</v>
      </c>
      <c r="D13" s="526"/>
      <c r="E13" s="527"/>
      <c r="F13" s="527"/>
      <c r="G13" s="527"/>
      <c r="H13" s="528"/>
      <c r="I13" s="529"/>
      <c r="J13" s="496"/>
      <c r="K13" s="481"/>
    </row>
    <row r="14" ht="15.6" spans="1:11">
      <c r="A14" s="509"/>
      <c r="B14" s="510"/>
      <c r="C14" s="1045" t="s">
        <v>127</v>
      </c>
      <c r="D14" s="530" t="s">
        <v>26</v>
      </c>
      <c r="E14" s="531"/>
      <c r="F14" s="531"/>
      <c r="G14" s="531"/>
      <c r="H14" s="532"/>
      <c r="I14" s="533" t="s">
        <v>28</v>
      </c>
      <c r="J14" s="515"/>
      <c r="K14" s="509"/>
    </row>
    <row r="15" ht="15.6" spans="1:11">
      <c r="A15" s="481"/>
      <c r="B15" s="488"/>
      <c r="C15" s="525" t="str">
        <f>+C13</f>
        <v>2.01.64</v>
      </c>
      <c r="D15" s="534"/>
      <c r="E15" s="535"/>
      <c r="F15" s="535"/>
      <c r="G15" s="535"/>
      <c r="H15" s="536"/>
      <c r="I15" s="537"/>
      <c r="J15" s="496"/>
      <c r="K15" s="481"/>
    </row>
    <row r="16" ht="15.6" spans="1:11">
      <c r="A16" s="481"/>
      <c r="B16" s="488"/>
      <c r="C16" s="538"/>
      <c r="D16" s="481"/>
      <c r="E16" s="481"/>
      <c r="F16" s="539"/>
      <c r="G16" s="540"/>
      <c r="H16" s="541"/>
      <c r="I16" s="541"/>
      <c r="J16" s="496"/>
      <c r="K16" s="481"/>
    </row>
    <row r="17" ht="15.6" spans="1:11">
      <c r="A17" s="481"/>
      <c r="B17" s="488"/>
      <c r="C17" s="542" t="s">
        <v>128</v>
      </c>
      <c r="D17" s="543"/>
      <c r="E17" s="543"/>
      <c r="F17" s="543"/>
      <c r="G17" s="543"/>
      <c r="H17" s="543"/>
      <c r="I17" s="544"/>
      <c r="J17" s="496"/>
      <c r="K17" s="481"/>
    </row>
    <row r="18" ht="15.6" spans="1:11">
      <c r="A18" s="481"/>
      <c r="B18" s="488"/>
      <c r="C18" s="545" t="s">
        <v>129</v>
      </c>
      <c r="D18" s="546"/>
      <c r="E18" s="546"/>
      <c r="F18" s="547" t="s">
        <v>126</v>
      </c>
      <c r="G18" s="547" t="s">
        <v>130</v>
      </c>
      <c r="H18" s="1046" t="s">
        <v>131</v>
      </c>
      <c r="I18" s="549" t="s">
        <v>132</v>
      </c>
      <c r="J18" s="496"/>
      <c r="K18" s="481"/>
    </row>
    <row r="19" ht="15.6" spans="1:11">
      <c r="A19" s="481"/>
      <c r="B19" s="488"/>
      <c r="C19" s="550" t="s">
        <v>133</v>
      </c>
      <c r="D19" s="551"/>
      <c r="E19" s="551"/>
      <c r="F19" s="552" t="s">
        <v>28</v>
      </c>
      <c r="G19" s="553">
        <v>3026.29</v>
      </c>
      <c r="H19" s="554">
        <v>0.03</v>
      </c>
      <c r="I19" s="555">
        <f>ROUND((+IF(C19="","",G19*H19)),2)</f>
        <v>90.79</v>
      </c>
      <c r="J19" s="496"/>
      <c r="K19" s="481"/>
    </row>
    <row r="20" ht="15.6" spans="1:11">
      <c r="A20" s="481"/>
      <c r="B20" s="488"/>
      <c r="C20" s="556" t="s">
        <v>134</v>
      </c>
      <c r="D20" s="557"/>
      <c r="E20" s="557"/>
      <c r="F20" s="558" t="s">
        <v>135</v>
      </c>
      <c r="G20" s="559">
        <v>5823</v>
      </c>
      <c r="H20" s="560">
        <v>0.01</v>
      </c>
      <c r="I20" s="561">
        <f>ROUND((+IF(C20="","",G20*H20)),2)</f>
        <v>58.23</v>
      </c>
      <c r="J20" s="496"/>
      <c r="K20" s="481"/>
    </row>
    <row r="21" ht="15.6" spans="1:11">
      <c r="A21" s="481"/>
      <c r="B21" s="488"/>
      <c r="C21" s="556"/>
      <c r="D21" s="557"/>
      <c r="E21" s="557"/>
      <c r="F21" s="558" t="s">
        <v>136</v>
      </c>
      <c r="G21" s="559" t="s">
        <v>136</v>
      </c>
      <c r="H21" s="560"/>
      <c r="I21" s="561" t="str">
        <f t="shared" ref="I21:I24" si="0">+IF(C21="","",G21*H21)</f>
        <v/>
      </c>
      <c r="J21" s="496"/>
      <c r="K21" s="481"/>
    </row>
    <row r="22" ht="15.6" spans="1:11">
      <c r="A22" s="481"/>
      <c r="B22" s="488"/>
      <c r="C22" s="556"/>
      <c r="D22" s="557"/>
      <c r="E22" s="557"/>
      <c r="F22" s="558" t="s">
        <v>136</v>
      </c>
      <c r="G22" s="559" t="s">
        <v>136</v>
      </c>
      <c r="H22" s="560"/>
      <c r="I22" s="561" t="str">
        <f t="shared" si="0"/>
        <v/>
      </c>
      <c r="J22" s="496"/>
      <c r="K22" s="481"/>
    </row>
    <row r="23" ht="15.6" spans="1:11">
      <c r="A23" s="481"/>
      <c r="B23" s="488"/>
      <c r="C23" s="556"/>
      <c r="D23" s="557"/>
      <c r="E23" s="557"/>
      <c r="F23" s="558" t="s">
        <v>136</v>
      </c>
      <c r="G23" s="559" t="s">
        <v>136</v>
      </c>
      <c r="H23" s="560"/>
      <c r="I23" s="561" t="str">
        <f t="shared" si="0"/>
        <v/>
      </c>
      <c r="J23" s="496"/>
      <c r="K23" s="481"/>
    </row>
    <row r="24" ht="15.6" spans="1:11">
      <c r="A24" s="481"/>
      <c r="B24" s="488"/>
      <c r="C24" s="562"/>
      <c r="D24" s="563"/>
      <c r="E24" s="564"/>
      <c r="F24" s="565" t="s">
        <v>136</v>
      </c>
      <c r="G24" s="566" t="s">
        <v>136</v>
      </c>
      <c r="H24" s="567"/>
      <c r="I24" s="568" t="str">
        <f t="shared" si="0"/>
        <v/>
      </c>
      <c r="J24" s="496"/>
      <c r="K24" s="481"/>
    </row>
    <row r="25" ht="15.6" spans="1:11">
      <c r="A25" s="481"/>
      <c r="B25" s="488"/>
      <c r="C25" s="484"/>
      <c r="D25" s="484"/>
      <c r="E25" s="484"/>
      <c r="F25" s="569" t="s">
        <v>137</v>
      </c>
      <c r="G25" s="569"/>
      <c r="H25" s="570"/>
      <c r="I25" s="571">
        <f>+ROUND(SUM(I19:I24),2)</f>
        <v>149.02</v>
      </c>
      <c r="J25" s="496"/>
      <c r="K25" s="481"/>
    </row>
    <row r="26" ht="15.6" spans="1:11">
      <c r="A26" s="481"/>
      <c r="B26" s="488"/>
      <c r="C26" s="482"/>
      <c r="D26" s="482"/>
      <c r="E26" s="482"/>
      <c r="F26" s="482"/>
      <c r="G26" s="482"/>
      <c r="H26" s="482"/>
      <c r="I26" s="572"/>
      <c r="J26" s="496"/>
      <c r="K26" s="481"/>
    </row>
    <row r="27" ht="15.6" spans="1:11">
      <c r="A27" s="481"/>
      <c r="B27" s="488"/>
      <c r="C27" s="542" t="s">
        <v>138</v>
      </c>
      <c r="D27" s="543"/>
      <c r="E27" s="543"/>
      <c r="F27" s="543"/>
      <c r="G27" s="543"/>
      <c r="H27" s="543"/>
      <c r="I27" s="544"/>
      <c r="J27" s="496"/>
      <c r="K27" s="481"/>
    </row>
    <row r="28" ht="15.6" spans="1:11">
      <c r="A28" s="481"/>
      <c r="B28" s="488"/>
      <c r="C28" s="573" t="s">
        <v>129</v>
      </c>
      <c r="D28" s="574"/>
      <c r="E28" s="575"/>
      <c r="F28" s="576" t="s">
        <v>126</v>
      </c>
      <c r="G28" s="576" t="s">
        <v>139</v>
      </c>
      <c r="H28" s="577" t="s">
        <v>131</v>
      </c>
      <c r="I28" s="577" t="s">
        <v>132</v>
      </c>
      <c r="J28" s="496"/>
      <c r="K28" s="481"/>
    </row>
    <row r="29" ht="15.6" spans="1:11">
      <c r="A29" s="481"/>
      <c r="B29" s="488"/>
      <c r="C29" s="578" t="s">
        <v>140</v>
      </c>
      <c r="D29" s="579"/>
      <c r="E29" s="580"/>
      <c r="F29" s="581" t="s">
        <v>20</v>
      </c>
      <c r="G29" s="582">
        <v>3506.96</v>
      </c>
      <c r="H29" s="583">
        <v>0.05</v>
      </c>
      <c r="I29" s="561">
        <f>+IF(C29="","",G29*H29)</f>
        <v>175.348</v>
      </c>
      <c r="J29" s="496"/>
      <c r="K29" s="481"/>
    </row>
    <row r="30" ht="15.6" spans="1:11">
      <c r="A30" s="481"/>
      <c r="B30" s="488"/>
      <c r="C30" s="584" t="s">
        <v>141</v>
      </c>
      <c r="D30" s="585"/>
      <c r="E30" s="586"/>
      <c r="F30" s="587" t="s">
        <v>142</v>
      </c>
      <c r="G30" s="582">
        <v>18745</v>
      </c>
      <c r="H30" s="588">
        <v>0.05</v>
      </c>
      <c r="I30" s="561">
        <f>+IF(C30="","",G30*H30)</f>
        <v>937.25</v>
      </c>
      <c r="J30" s="496"/>
      <c r="K30" s="481"/>
    </row>
    <row r="31" ht="15.6" spans="1:11">
      <c r="A31" s="481"/>
      <c r="B31" s="488"/>
      <c r="C31" s="584"/>
      <c r="D31" s="585"/>
      <c r="E31" s="586"/>
      <c r="F31" s="581" t="s">
        <v>136</v>
      </c>
      <c r="G31" s="582" t="s">
        <v>136</v>
      </c>
      <c r="H31" s="560"/>
      <c r="I31" s="561" t="str">
        <f>+IF(C31="","",G31*H31)</f>
        <v/>
      </c>
      <c r="J31" s="496"/>
      <c r="K31" s="481"/>
    </row>
    <row r="32" ht="15.6" spans="1:11">
      <c r="A32" s="481"/>
      <c r="B32" s="488"/>
      <c r="C32" s="589"/>
      <c r="D32" s="590"/>
      <c r="E32" s="591"/>
      <c r="F32" s="581" t="s">
        <v>136</v>
      </c>
      <c r="G32" s="582"/>
      <c r="H32" s="560"/>
      <c r="I32" s="561" t="str">
        <f>+IF(C32="","",G32*H32)</f>
        <v/>
      </c>
      <c r="J32" s="496"/>
      <c r="K32" s="481"/>
    </row>
    <row r="33" ht="15.6" spans="1:11">
      <c r="A33" s="481"/>
      <c r="B33" s="488"/>
      <c r="C33" s="592"/>
      <c r="D33" s="593"/>
      <c r="E33" s="594"/>
      <c r="F33" s="595" t="s">
        <v>136</v>
      </c>
      <c r="G33" s="596" t="s">
        <v>136</v>
      </c>
      <c r="H33" s="597"/>
      <c r="I33" s="568" t="str">
        <f>+IF(C33="","",G33*H33)</f>
        <v/>
      </c>
      <c r="J33" s="496"/>
      <c r="K33" s="481"/>
    </row>
    <row r="34" ht="15.6" spans="1:11">
      <c r="A34" s="481"/>
      <c r="B34" s="488"/>
      <c r="C34" s="481"/>
      <c r="D34" s="481"/>
      <c r="E34" s="481"/>
      <c r="F34" s="569" t="s">
        <v>143</v>
      </c>
      <c r="G34" s="569"/>
      <c r="H34" s="570"/>
      <c r="I34" s="598">
        <f>ROUND(+SUM(I29:I33),2)</f>
        <v>1112.6</v>
      </c>
      <c r="J34" s="496"/>
      <c r="K34" s="481"/>
    </row>
    <row r="35" ht="15.6" spans="1:11">
      <c r="A35" s="481"/>
      <c r="B35" s="488"/>
      <c r="C35" s="482"/>
      <c r="D35" s="482"/>
      <c r="E35" s="482"/>
      <c r="F35" s="482"/>
      <c r="G35" s="482"/>
      <c r="H35" s="482"/>
      <c r="I35" s="482"/>
      <c r="J35" s="496"/>
      <c r="K35" s="481"/>
    </row>
    <row r="36" ht="15.6" spans="1:11">
      <c r="A36" s="481"/>
      <c r="B36" s="488"/>
      <c r="C36" s="542" t="s">
        <v>144</v>
      </c>
      <c r="D36" s="543"/>
      <c r="E36" s="543"/>
      <c r="F36" s="543"/>
      <c r="G36" s="543"/>
      <c r="H36" s="543"/>
      <c r="I36" s="544"/>
      <c r="J36" s="496"/>
      <c r="K36" s="599"/>
    </row>
    <row r="37" ht="15.6" spans="1:11">
      <c r="A37" s="481"/>
      <c r="B37" s="600"/>
      <c r="C37" s="601" t="s">
        <v>129</v>
      </c>
      <c r="D37" s="602"/>
      <c r="E37" s="603"/>
      <c r="F37" s="604" t="s">
        <v>126</v>
      </c>
      <c r="G37" s="1047" t="s">
        <v>139</v>
      </c>
      <c r="H37" s="606" t="s">
        <v>131</v>
      </c>
      <c r="I37" s="607" t="s">
        <v>132</v>
      </c>
      <c r="J37" s="608"/>
      <c r="K37" s="609"/>
    </row>
    <row r="38" ht="15.6" spans="1:11">
      <c r="A38" s="481"/>
      <c r="B38" s="488"/>
      <c r="C38" s="610" t="s">
        <v>145</v>
      </c>
      <c r="D38" s="611"/>
      <c r="E38" s="612"/>
      <c r="F38" s="613" t="s">
        <v>146</v>
      </c>
      <c r="G38" s="614">
        <v>29224.69</v>
      </c>
      <c r="H38" s="615">
        <v>0.12</v>
      </c>
      <c r="I38" s="616">
        <f>(+IF(C38="","",(G38*H38)))</f>
        <v>3506.9628</v>
      </c>
      <c r="J38" s="496"/>
      <c r="K38" s="599"/>
    </row>
    <row r="39" ht="15.6" spans="1:11">
      <c r="A39" s="481"/>
      <c r="B39" s="488"/>
      <c r="C39" s="617"/>
      <c r="D39" s="618"/>
      <c r="E39" s="619"/>
      <c r="F39" s="613"/>
      <c r="G39" s="614"/>
      <c r="H39" s="615"/>
      <c r="I39" s="616"/>
      <c r="J39" s="496"/>
      <c r="K39" s="599"/>
    </row>
    <row r="40" ht="15.6" spans="1:11">
      <c r="A40" s="481"/>
      <c r="B40" s="488"/>
      <c r="C40" s="617"/>
      <c r="D40" s="618"/>
      <c r="E40" s="619"/>
      <c r="F40" s="613"/>
      <c r="G40" s="614" t="s">
        <v>136</v>
      </c>
      <c r="H40" s="615"/>
      <c r="I40" s="616" t="str">
        <f>(+IF(C40="","",(G40*H40)))</f>
        <v/>
      </c>
      <c r="J40" s="496"/>
      <c r="K40" s="599"/>
    </row>
    <row r="41" ht="15.6" spans="1:11">
      <c r="A41" s="481"/>
      <c r="B41" s="488"/>
      <c r="C41" s="620"/>
      <c r="D41" s="621"/>
      <c r="E41" s="622"/>
      <c r="F41" s="613"/>
      <c r="G41" s="614" t="s">
        <v>136</v>
      </c>
      <c r="H41" s="615"/>
      <c r="I41" s="616" t="str">
        <f>(+IF(C41="","",(G41*H41)))</f>
        <v/>
      </c>
      <c r="J41" s="496"/>
      <c r="K41" s="599"/>
    </row>
    <row r="42" ht="15.6" spans="1:11">
      <c r="A42" s="481"/>
      <c r="B42" s="488"/>
      <c r="C42" s="481"/>
      <c r="D42" s="481"/>
      <c r="E42" s="481"/>
      <c r="F42" s="569" t="s">
        <v>147</v>
      </c>
      <c r="G42" s="569"/>
      <c r="H42" s="570"/>
      <c r="I42" s="571">
        <f>+ROUND(SUM(I38:I41),2)</f>
        <v>3506.96</v>
      </c>
      <c r="J42" s="496"/>
      <c r="K42" s="599"/>
    </row>
    <row r="43" ht="15.6" spans="1:11">
      <c r="A43" s="481"/>
      <c r="B43" s="488"/>
      <c r="C43" s="481"/>
      <c r="D43" s="481"/>
      <c r="E43" s="481"/>
      <c r="F43" s="623"/>
      <c r="G43" s="624"/>
      <c r="H43" s="481"/>
      <c r="I43" s="481"/>
      <c r="J43" s="496"/>
      <c r="K43" s="481"/>
    </row>
    <row r="44" ht="15.6" spans="1:11">
      <c r="A44" s="481"/>
      <c r="B44" s="488"/>
      <c r="C44" s="625" t="s">
        <v>92</v>
      </c>
      <c r="D44" s="626"/>
      <c r="E44" s="626"/>
      <c r="F44" s="626"/>
      <c r="G44" s="626"/>
      <c r="H44" s="627"/>
      <c r="I44" s="628">
        <f>ROUND((SUM(+I25+I34+I42)),2)</f>
        <v>4768.58</v>
      </c>
      <c r="J44" s="496"/>
      <c r="K44" s="481"/>
    </row>
    <row r="45" ht="15.6" spans="1:11">
      <c r="A45" s="481"/>
      <c r="B45" s="488"/>
      <c r="C45" s="481"/>
      <c r="D45" s="481"/>
      <c r="E45" s="481"/>
      <c r="F45" s="623"/>
      <c r="G45" s="624"/>
      <c r="H45" s="481"/>
      <c r="I45" s="481"/>
      <c r="J45" s="496"/>
      <c r="K45" s="481"/>
    </row>
    <row r="46" ht="15.6" spans="1:11">
      <c r="A46" s="481"/>
      <c r="B46" s="629"/>
      <c r="C46" s="630" t="s">
        <v>148</v>
      </c>
      <c r="D46" s="631"/>
      <c r="E46" s="632"/>
      <c r="F46" s="633"/>
      <c r="G46" s="634"/>
      <c r="H46" s="635">
        <v>0</v>
      </c>
      <c r="I46" s="636">
        <f>ROUND(I44*H46,2)</f>
        <v>0</v>
      </c>
      <c r="J46" s="637"/>
      <c r="K46" s="638"/>
    </row>
    <row r="47" ht="15.6" spans="1:11">
      <c r="A47" s="481"/>
      <c r="B47" s="488"/>
      <c r="C47" s="625" t="s">
        <v>149</v>
      </c>
      <c r="D47" s="626"/>
      <c r="E47" s="626"/>
      <c r="F47" s="626"/>
      <c r="G47" s="626"/>
      <c r="H47" s="627"/>
      <c r="I47" s="628">
        <f>ROUND(I46+I44,2)</f>
        <v>4768.58</v>
      </c>
      <c r="J47" s="496"/>
      <c r="K47" s="481"/>
    </row>
    <row r="48" ht="15.6" spans="1:11">
      <c r="A48" s="481"/>
      <c r="B48" s="488"/>
      <c r="C48" s="481"/>
      <c r="D48" s="481"/>
      <c r="E48" s="481"/>
      <c r="F48" s="623"/>
      <c r="G48" s="624"/>
      <c r="H48" s="481"/>
      <c r="I48" s="481"/>
      <c r="J48" s="496"/>
      <c r="K48" s="481"/>
    </row>
    <row r="49" ht="15.6" spans="1:11">
      <c r="A49" s="481"/>
      <c r="B49" s="629"/>
      <c r="C49" s="639" t="s">
        <v>150</v>
      </c>
      <c r="D49" s="640"/>
      <c r="E49" s="641"/>
      <c r="F49" s="642"/>
      <c r="G49" s="643"/>
      <c r="H49" s="644">
        <v>0.22</v>
      </c>
      <c r="I49" s="645">
        <f>ROUND($I$47*H49,2)</f>
        <v>1049.09</v>
      </c>
      <c r="J49" s="637"/>
      <c r="K49" s="638"/>
    </row>
    <row r="50" ht="15.6" spans="1:11">
      <c r="A50" s="481"/>
      <c r="B50" s="629"/>
      <c r="C50" s="646" t="s">
        <v>151</v>
      </c>
      <c r="D50" s="647"/>
      <c r="E50" s="648"/>
      <c r="F50" s="642"/>
      <c r="G50" s="643"/>
      <c r="H50" s="649">
        <v>0.03</v>
      </c>
      <c r="I50" s="645">
        <f t="shared" ref="I50:I51" si="1">ROUND($I$47*H50,2)</f>
        <v>143.06</v>
      </c>
      <c r="J50" s="637"/>
      <c r="K50" s="638"/>
    </row>
    <row r="51" ht="15.6" spans="1:11">
      <c r="A51" s="481"/>
      <c r="B51" s="629"/>
      <c r="C51" s="646" t="s">
        <v>152</v>
      </c>
      <c r="D51" s="647"/>
      <c r="E51" s="648"/>
      <c r="F51" s="650"/>
      <c r="G51" s="651"/>
      <c r="H51" s="649">
        <v>0.05</v>
      </c>
      <c r="I51" s="645">
        <f t="shared" si="1"/>
        <v>238.43</v>
      </c>
      <c r="J51" s="637"/>
      <c r="K51" s="638"/>
    </row>
    <row r="52" ht="15.6" spans="1:11">
      <c r="A52" s="481"/>
      <c r="B52" s="488"/>
      <c r="C52" s="652" t="s">
        <v>153</v>
      </c>
      <c r="D52" s="653"/>
      <c r="E52" s="653"/>
      <c r="F52" s="653"/>
      <c r="G52" s="653"/>
      <c r="H52" s="654"/>
      <c r="I52" s="655">
        <f>ROUND(SUM(I49:I51),2)</f>
        <v>1430.58</v>
      </c>
      <c r="J52" s="496"/>
      <c r="K52" s="481"/>
    </row>
    <row r="53" ht="15.6" spans="1:11">
      <c r="A53" s="481"/>
      <c r="B53" s="488"/>
      <c r="C53" s="656"/>
      <c r="D53" s="656"/>
      <c r="E53" s="656"/>
      <c r="F53" s="656"/>
      <c r="G53" s="656"/>
      <c r="H53" s="656"/>
      <c r="I53" s="656"/>
      <c r="J53" s="496"/>
      <c r="K53" s="481"/>
    </row>
    <row r="54" ht="15.6" spans="1:11">
      <c r="A54" s="481"/>
      <c r="B54" s="488"/>
      <c r="C54" s="657" t="s">
        <v>154</v>
      </c>
      <c r="D54" s="658"/>
      <c r="E54" s="658"/>
      <c r="F54" s="658"/>
      <c r="G54" s="658"/>
      <c r="H54" s="659"/>
      <c r="I54" s="660">
        <f>SUM(I47+I52)</f>
        <v>6199.16</v>
      </c>
      <c r="J54" s="496"/>
      <c r="K54" s="481"/>
    </row>
    <row r="55" ht="15.6" spans="1:11">
      <c r="A55" s="481"/>
      <c r="B55" s="488"/>
      <c r="C55" s="656"/>
      <c r="D55" s="656"/>
      <c r="E55" s="656"/>
      <c r="F55" s="656"/>
      <c r="G55" s="656"/>
      <c r="H55" s="656"/>
      <c r="I55" s="656"/>
      <c r="J55" s="496"/>
      <c r="K55" s="481"/>
    </row>
    <row r="56" ht="15.6" spans="1:11">
      <c r="A56" s="481"/>
      <c r="B56" s="488"/>
      <c r="C56" s="661" t="s">
        <v>155</v>
      </c>
      <c r="D56" s="662"/>
      <c r="E56" s="663"/>
      <c r="F56" s="664"/>
      <c r="G56" s="665"/>
      <c r="H56" s="665"/>
      <c r="I56" s="666"/>
      <c r="J56" s="496"/>
      <c r="K56" s="481"/>
    </row>
    <row r="57" ht="15.6" spans="1:11">
      <c r="A57" s="481"/>
      <c r="B57" s="488"/>
      <c r="C57" s="667"/>
      <c r="D57" s="668"/>
      <c r="E57" s="669"/>
      <c r="F57" s="670"/>
      <c r="G57" s="671"/>
      <c r="H57" s="671"/>
      <c r="I57" s="672"/>
      <c r="J57" s="496"/>
      <c r="K57" s="481"/>
    </row>
    <row r="58" ht="15.6" spans="1:11">
      <c r="A58" s="481"/>
      <c r="B58" s="488"/>
      <c r="C58" s="667"/>
      <c r="D58" s="668"/>
      <c r="E58" s="669"/>
      <c r="F58" s="670" t="str">
        <f>REALIZO</f>
        <v> </v>
      </c>
      <c r="G58" s="671"/>
      <c r="H58" s="671"/>
      <c r="I58" s="672"/>
      <c r="J58" s="496"/>
      <c r="K58" s="481"/>
    </row>
    <row r="59" ht="15.6" spans="1:11">
      <c r="A59" s="481"/>
      <c r="B59" s="488"/>
      <c r="C59" s="667"/>
      <c r="D59" s="668"/>
      <c r="E59" s="669"/>
      <c r="F59" s="670"/>
      <c r="G59" s="673"/>
      <c r="H59" s="673"/>
      <c r="I59" s="674"/>
      <c r="J59" s="496"/>
      <c r="K59" s="481"/>
    </row>
    <row r="60" ht="15.6" spans="1:11">
      <c r="A60" s="481"/>
      <c r="B60" s="488"/>
      <c r="C60" s="667"/>
      <c r="D60" s="668"/>
      <c r="E60" s="669"/>
      <c r="F60" s="670" t="s">
        <v>156</v>
      </c>
      <c r="G60" s="671"/>
      <c r="H60" s="671"/>
      <c r="I60" s="672"/>
      <c r="J60" s="496"/>
      <c r="K60" s="481"/>
    </row>
    <row r="61" ht="15.6" spans="1:11">
      <c r="A61" s="481"/>
      <c r="B61" s="488"/>
      <c r="C61" s="667"/>
      <c r="D61" s="668"/>
      <c r="E61" s="669"/>
      <c r="F61" s="670" t="str">
        <f>APROBO</f>
        <v> </v>
      </c>
      <c r="G61" s="671"/>
      <c r="H61" s="671"/>
      <c r="I61" s="672"/>
      <c r="J61" s="496"/>
      <c r="K61" s="481"/>
    </row>
    <row r="62" ht="15.6" spans="1:11">
      <c r="A62" s="481"/>
      <c r="B62" s="488"/>
      <c r="C62" s="675"/>
      <c r="D62" s="676"/>
      <c r="E62" s="677"/>
      <c r="F62" s="678" t="s">
        <v>157</v>
      </c>
      <c r="G62" s="679"/>
      <c r="H62" s="679"/>
      <c r="I62" s="680"/>
      <c r="J62" s="496"/>
      <c r="K62" s="481"/>
    </row>
    <row r="63" ht="15.6" spans="1:11">
      <c r="A63" s="481"/>
      <c r="B63" s="681"/>
      <c r="C63" s="682"/>
      <c r="D63" s="682"/>
      <c r="E63" s="682"/>
      <c r="F63" s="683"/>
      <c r="G63" s="684"/>
      <c r="H63" s="682"/>
      <c r="I63" s="682"/>
      <c r="J63" s="685"/>
      <c r="K63" s="481"/>
    </row>
    <row r="64" ht="15.6" spans="1:11">
      <c r="A64" s="481"/>
      <c r="B64" s="481"/>
      <c r="C64" s="481"/>
      <c r="D64" s="481"/>
      <c r="E64" s="481"/>
      <c r="F64" s="623"/>
      <c r="G64" s="686"/>
      <c r="H64" s="481"/>
      <c r="I64" s="481"/>
      <c r="J64" s="481"/>
      <c r="K64" s="481"/>
    </row>
    <row r="65" ht="15.6" spans="1:10">
      <c r="A65" s="481"/>
      <c r="B65" s="482"/>
      <c r="C65" s="482"/>
      <c r="D65" s="482"/>
      <c r="E65" s="482"/>
      <c r="F65" s="482"/>
      <c r="G65" s="482"/>
      <c r="H65" s="482"/>
      <c r="I65" s="482"/>
      <c r="J65" s="481"/>
    </row>
    <row r="66" ht="15.6" spans="1:10">
      <c r="A66" s="481"/>
      <c r="B66" s="483"/>
      <c r="C66" s="484"/>
      <c r="D66" s="484"/>
      <c r="E66" s="484"/>
      <c r="F66" s="485"/>
      <c r="G66" s="486"/>
      <c r="H66" s="484"/>
      <c r="I66" s="484"/>
      <c r="J66" s="487"/>
    </row>
    <row r="67" ht="15.6" spans="1:10">
      <c r="A67" s="481"/>
      <c r="B67" s="488"/>
      <c r="C67" s="489"/>
      <c r="D67" s="490"/>
      <c r="E67" s="491" t="s">
        <v>0</v>
      </c>
      <c r="F67" s="492"/>
      <c r="G67" s="493"/>
      <c r="H67" s="494" t="s">
        <v>113</v>
      </c>
      <c r="I67" s="495"/>
      <c r="J67" s="496"/>
    </row>
    <row r="68" ht="15.6" spans="1:10">
      <c r="A68" s="481"/>
      <c r="B68" s="488"/>
      <c r="C68" s="497"/>
      <c r="D68" s="498"/>
      <c r="E68" s="499"/>
      <c r="F68" s="500"/>
      <c r="G68" s="501"/>
      <c r="H68" s="502" t="s">
        <v>114</v>
      </c>
      <c r="I68" s="503"/>
      <c r="J68" s="496"/>
    </row>
    <row r="69" ht="15.6" spans="1:10">
      <c r="A69" s="481"/>
      <c r="B69" s="488"/>
      <c r="C69" s="504" t="s">
        <v>115</v>
      </c>
      <c r="D69" s="505"/>
      <c r="E69" s="505"/>
      <c r="F69" s="505"/>
      <c r="G69" s="506"/>
      <c r="H69" s="502" t="s">
        <v>116</v>
      </c>
      <c r="I69" s="503"/>
      <c r="J69" s="496"/>
    </row>
    <row r="70" ht="15.6" spans="1:10">
      <c r="A70" s="481"/>
      <c r="B70" s="488"/>
      <c r="C70" s="504" t="s">
        <v>117</v>
      </c>
      <c r="D70" s="505"/>
      <c r="E70" s="505"/>
      <c r="F70" s="505"/>
      <c r="G70" s="505"/>
      <c r="H70" s="505"/>
      <c r="I70" s="506"/>
      <c r="J70" s="496"/>
    </row>
    <row r="71" ht="15.6" spans="1:10">
      <c r="A71" s="481"/>
      <c r="B71" s="488"/>
      <c r="C71" s="507"/>
      <c r="D71" s="507"/>
      <c r="E71" s="507"/>
      <c r="F71" s="508"/>
      <c r="G71" s="508"/>
      <c r="H71" s="507"/>
      <c r="I71" s="507"/>
      <c r="J71" s="496"/>
    </row>
    <row r="72" ht="15.6" spans="1:10">
      <c r="A72" s="509"/>
      <c r="B72" s="510"/>
      <c r="C72" s="1044" t="s">
        <v>118</v>
      </c>
      <c r="D72" s="512" t="s">
        <v>119</v>
      </c>
      <c r="E72" s="513"/>
      <c r="F72" s="513"/>
      <c r="G72" s="513"/>
      <c r="H72" s="513"/>
      <c r="I72" s="514"/>
      <c r="J72" s="515"/>
    </row>
    <row r="73" ht="15.6" spans="1:10">
      <c r="A73" s="481"/>
      <c r="B73" s="488"/>
      <c r="C73" s="516">
        <v>2</v>
      </c>
      <c r="D73" s="517" t="s">
        <v>120</v>
      </c>
      <c r="E73" s="518"/>
      <c r="F73" s="518"/>
      <c r="G73" s="518"/>
      <c r="H73" s="518"/>
      <c r="I73" s="519"/>
      <c r="J73" s="496"/>
    </row>
    <row r="74" ht="15.6" spans="1:10">
      <c r="A74" s="509"/>
      <c r="B74" s="510"/>
      <c r="C74" s="1044" t="s">
        <v>121</v>
      </c>
      <c r="D74" s="512" t="s">
        <v>122</v>
      </c>
      <c r="E74" s="513"/>
      <c r="F74" s="513"/>
      <c r="G74" s="513"/>
      <c r="H74" s="513"/>
      <c r="I74" s="514"/>
      <c r="J74" s="515"/>
    </row>
    <row r="75" ht="15.6" spans="1:10">
      <c r="A75" s="481"/>
      <c r="B75" s="488"/>
      <c r="C75" s="516">
        <v>2.01</v>
      </c>
      <c r="D75" s="517" t="s">
        <v>123</v>
      </c>
      <c r="E75" s="518"/>
      <c r="F75" s="518"/>
      <c r="G75" s="518"/>
      <c r="H75" s="518"/>
      <c r="I75" s="519"/>
      <c r="J75" s="496"/>
    </row>
    <row r="76" ht="15.6" spans="1:10">
      <c r="A76" s="509"/>
      <c r="B76" s="510"/>
      <c r="C76" s="1045" t="s">
        <v>124</v>
      </c>
      <c r="D76" s="521" t="s">
        <v>125</v>
      </c>
      <c r="E76" s="522"/>
      <c r="F76" s="522"/>
      <c r="G76" s="522"/>
      <c r="H76" s="523"/>
      <c r="I76" s="524" t="s">
        <v>126</v>
      </c>
      <c r="J76" s="515"/>
    </row>
    <row r="77" ht="15.6" spans="1:10">
      <c r="A77" s="481"/>
      <c r="B77" s="488"/>
      <c r="C77" s="525" t="s">
        <v>29</v>
      </c>
      <c r="D77" s="526"/>
      <c r="E77" s="527"/>
      <c r="F77" s="527"/>
      <c r="G77" s="527"/>
      <c r="H77" s="528"/>
      <c r="I77" s="529"/>
      <c r="J77" s="496"/>
    </row>
    <row r="78" ht="15.6" spans="1:10">
      <c r="A78" s="509"/>
      <c r="B78" s="510"/>
      <c r="C78" s="1045" t="s">
        <v>127</v>
      </c>
      <c r="D78" s="530" t="s">
        <v>158</v>
      </c>
      <c r="E78" s="531"/>
      <c r="F78" s="531"/>
      <c r="G78" s="531"/>
      <c r="H78" s="532"/>
      <c r="I78" s="533" t="str">
        <f>'PRESUPUESTO GEN'!F15</f>
        <v>M2</v>
      </c>
      <c r="J78" s="515"/>
    </row>
    <row r="79" ht="15.6" spans="1:10">
      <c r="A79" s="481"/>
      <c r="B79" s="488"/>
      <c r="C79" s="525" t="str">
        <f>+C77</f>
        <v>2.01.69</v>
      </c>
      <c r="D79" s="534"/>
      <c r="E79" s="535"/>
      <c r="F79" s="535"/>
      <c r="G79" s="535"/>
      <c r="H79" s="536"/>
      <c r="I79" s="537"/>
      <c r="J79" s="496"/>
    </row>
    <row r="80" ht="15.6" spans="1:10">
      <c r="A80" s="481"/>
      <c r="B80" s="488"/>
      <c r="C80" s="572"/>
      <c r="D80" s="572"/>
      <c r="E80" s="572"/>
      <c r="F80" s="572"/>
      <c r="G80" s="572"/>
      <c r="H80" s="572"/>
      <c r="I80" s="572"/>
      <c r="J80" s="496"/>
    </row>
    <row r="81" ht="15.6" spans="1:10">
      <c r="A81" s="481"/>
      <c r="B81" s="488"/>
      <c r="C81" s="542" t="s">
        <v>128</v>
      </c>
      <c r="D81" s="543"/>
      <c r="E81" s="543"/>
      <c r="F81" s="543"/>
      <c r="G81" s="543"/>
      <c r="H81" s="543"/>
      <c r="I81" s="544"/>
      <c r="J81" s="496"/>
    </row>
    <row r="82" ht="15.6" spans="1:10">
      <c r="A82" s="481"/>
      <c r="B82" s="488"/>
      <c r="C82" s="545" t="s">
        <v>129</v>
      </c>
      <c r="D82" s="546"/>
      <c r="E82" s="546"/>
      <c r="F82" s="547" t="s">
        <v>126</v>
      </c>
      <c r="G82" s="547" t="s">
        <v>130</v>
      </c>
      <c r="H82" s="1046" t="s">
        <v>131</v>
      </c>
      <c r="I82" s="549" t="s">
        <v>132</v>
      </c>
      <c r="J82" s="496"/>
    </row>
    <row r="83" ht="15.6" spans="1:10">
      <c r="A83" s="481"/>
      <c r="B83" s="488"/>
      <c r="C83" s="550" t="s">
        <v>159</v>
      </c>
      <c r="D83" s="551"/>
      <c r="E83" s="551"/>
      <c r="F83" s="552" t="s">
        <v>41</v>
      </c>
      <c r="G83" s="553">
        <v>518900</v>
      </c>
      <c r="H83" s="687">
        <v>0.006</v>
      </c>
      <c r="I83" s="555">
        <f>ROUND((+IF(C83="","",G83*H83)),2)</f>
        <v>3113.4</v>
      </c>
      <c r="J83" s="496"/>
    </row>
    <row r="84" ht="15.6" spans="1:10">
      <c r="A84" s="481"/>
      <c r="B84" s="488"/>
      <c r="C84" s="562"/>
      <c r="D84" s="563"/>
      <c r="E84" s="564"/>
      <c r="F84" s="565" t="s">
        <v>136</v>
      </c>
      <c r="G84" s="566" t="s">
        <v>136</v>
      </c>
      <c r="H84" s="567"/>
      <c r="I84" s="568" t="str">
        <f t="shared" ref="I84" si="2">+IF(C84="","",G84*H84)</f>
        <v/>
      </c>
      <c r="J84" s="496"/>
    </row>
    <row r="85" ht="15.6" spans="1:10">
      <c r="A85" s="481"/>
      <c r="B85" s="488"/>
      <c r="C85" s="484"/>
      <c r="D85" s="484"/>
      <c r="E85" s="484"/>
      <c r="F85" s="569" t="s">
        <v>137</v>
      </c>
      <c r="G85" s="569"/>
      <c r="H85" s="570"/>
      <c r="I85" s="571">
        <f>+ROUND(SUM(I83:I84),2)</f>
        <v>3113.4</v>
      </c>
      <c r="J85" s="496"/>
    </row>
    <row r="86" ht="15.6" spans="1:10">
      <c r="A86" s="481"/>
      <c r="B86" s="488"/>
      <c r="C86" s="482"/>
      <c r="D86" s="482"/>
      <c r="E86" s="482"/>
      <c r="F86" s="482"/>
      <c r="G86" s="482"/>
      <c r="H86" s="482"/>
      <c r="I86" s="572"/>
      <c r="J86" s="496"/>
    </row>
    <row r="87" ht="15.6" spans="1:10">
      <c r="A87" s="481"/>
      <c r="B87" s="488"/>
      <c r="C87" s="542" t="s">
        <v>138</v>
      </c>
      <c r="D87" s="543"/>
      <c r="E87" s="543"/>
      <c r="F87" s="543"/>
      <c r="G87" s="543"/>
      <c r="H87" s="543"/>
      <c r="I87" s="544"/>
      <c r="J87" s="496"/>
    </row>
    <row r="88" ht="15.6" spans="1:10">
      <c r="A88" s="481"/>
      <c r="B88" s="488"/>
      <c r="C88" s="573" t="s">
        <v>129</v>
      </c>
      <c r="D88" s="574"/>
      <c r="E88" s="575"/>
      <c r="F88" s="576" t="s">
        <v>126</v>
      </c>
      <c r="G88" s="576" t="s">
        <v>139</v>
      </c>
      <c r="H88" s="577" t="s">
        <v>131</v>
      </c>
      <c r="I88" s="577" t="s">
        <v>132</v>
      </c>
      <c r="J88" s="496"/>
    </row>
    <row r="89" ht="15.6" spans="1:10">
      <c r="A89" s="481"/>
      <c r="B89" s="488"/>
      <c r="C89" s="688" t="s">
        <v>140</v>
      </c>
      <c r="D89" s="689"/>
      <c r="E89" s="690"/>
      <c r="F89" s="581" t="s">
        <v>20</v>
      </c>
      <c r="G89" s="582">
        <v>10228.64</v>
      </c>
      <c r="H89" s="583">
        <v>0.05</v>
      </c>
      <c r="I89" s="561">
        <f>+IF(C89="","",G89*H89)</f>
        <v>511.432</v>
      </c>
      <c r="J89" s="496"/>
    </row>
    <row r="90" ht="15.6" spans="1:10">
      <c r="A90" s="481"/>
      <c r="B90" s="488"/>
      <c r="C90" s="584" t="s">
        <v>160</v>
      </c>
      <c r="D90" s="585"/>
      <c r="E90" s="586"/>
      <c r="F90" s="587" t="s">
        <v>142</v>
      </c>
      <c r="G90" s="582">
        <v>18416</v>
      </c>
      <c r="H90" s="588">
        <v>0.5</v>
      </c>
      <c r="I90" s="561">
        <f>+IF(C90="","",G90*H90)</f>
        <v>9208</v>
      </c>
      <c r="J90" s="496"/>
    </row>
    <row r="91" ht="15.6" spans="1:10">
      <c r="A91" s="481"/>
      <c r="B91" s="488"/>
      <c r="C91" s="584" t="s">
        <v>161</v>
      </c>
      <c r="D91" s="585"/>
      <c r="E91" s="586"/>
      <c r="F91" s="581" t="s">
        <v>142</v>
      </c>
      <c r="G91" s="582">
        <v>154625</v>
      </c>
      <c r="H91" s="588">
        <v>0.03</v>
      </c>
      <c r="I91" s="561">
        <f>+IF(C91="","",G91*H91)</f>
        <v>4638.75</v>
      </c>
      <c r="J91" s="496"/>
    </row>
    <row r="92" ht="15.6" spans="1:10">
      <c r="A92" s="481"/>
      <c r="B92" s="488"/>
      <c r="C92" s="691"/>
      <c r="D92" s="692"/>
      <c r="E92" s="693"/>
      <c r="F92" s="595" t="s">
        <v>136</v>
      </c>
      <c r="G92" s="596" t="s">
        <v>136</v>
      </c>
      <c r="H92" s="597"/>
      <c r="I92" s="694" t="str">
        <f>+IF(C92="","",G92*H92)</f>
        <v/>
      </c>
      <c r="J92" s="496"/>
    </row>
    <row r="93" ht="15.6" spans="1:10">
      <c r="A93" s="481"/>
      <c r="B93" s="488"/>
      <c r="C93" s="481"/>
      <c r="D93" s="481"/>
      <c r="E93" s="481"/>
      <c r="F93" s="695" t="s">
        <v>143</v>
      </c>
      <c r="G93" s="695"/>
      <c r="H93" s="696"/>
      <c r="I93" s="697">
        <f>ROUND(+SUM(I89:I92),2)</f>
        <v>14358.18</v>
      </c>
      <c r="J93" s="496"/>
    </row>
    <row r="94" ht="15.6" spans="1:10">
      <c r="A94" s="481"/>
      <c r="B94" s="488"/>
      <c r="C94" s="482"/>
      <c r="D94" s="482"/>
      <c r="E94" s="482"/>
      <c r="F94" s="482"/>
      <c r="G94" s="482"/>
      <c r="H94" s="482"/>
      <c r="I94" s="482"/>
      <c r="J94" s="496"/>
    </row>
    <row r="95" ht="15.6" spans="1:10">
      <c r="A95" s="481"/>
      <c r="B95" s="488"/>
      <c r="C95" s="542" t="s">
        <v>144</v>
      </c>
      <c r="D95" s="543"/>
      <c r="E95" s="543"/>
      <c r="F95" s="543"/>
      <c r="G95" s="543"/>
      <c r="H95" s="543"/>
      <c r="I95" s="544"/>
      <c r="J95" s="496"/>
    </row>
    <row r="96" ht="15.6" spans="1:10">
      <c r="A96" s="481"/>
      <c r="B96" s="600"/>
      <c r="C96" s="601" t="s">
        <v>129</v>
      </c>
      <c r="D96" s="602"/>
      <c r="E96" s="603"/>
      <c r="F96" s="604" t="s">
        <v>126</v>
      </c>
      <c r="G96" s="1047" t="s">
        <v>139</v>
      </c>
      <c r="H96" s="606" t="s">
        <v>131</v>
      </c>
      <c r="I96" s="607" t="s">
        <v>132</v>
      </c>
      <c r="J96" s="608"/>
    </row>
    <row r="97" ht="15.6" spans="1:10">
      <c r="A97" s="481"/>
      <c r="B97" s="488"/>
      <c r="C97" s="610" t="s">
        <v>145</v>
      </c>
      <c r="D97" s="611"/>
      <c r="E97" s="612"/>
      <c r="F97" s="613" t="s">
        <v>146</v>
      </c>
      <c r="G97" s="614">
        <v>29224.69</v>
      </c>
      <c r="H97" s="615">
        <v>0.35</v>
      </c>
      <c r="I97" s="616">
        <f>(+IF(C97="","",(G97*H97)))</f>
        <v>10228.6415</v>
      </c>
      <c r="J97" s="496"/>
    </row>
    <row r="98" ht="15.6" spans="1:10">
      <c r="A98" s="481"/>
      <c r="B98" s="488"/>
      <c r="C98" s="620"/>
      <c r="D98" s="621"/>
      <c r="E98" s="622"/>
      <c r="F98" s="613"/>
      <c r="G98" s="614" t="s">
        <v>136</v>
      </c>
      <c r="H98" s="615"/>
      <c r="I98" s="616" t="str">
        <f>(+IF(C98="","",(G98*H98)))</f>
        <v/>
      </c>
      <c r="J98" s="496"/>
    </row>
    <row r="99" ht="15.6" spans="1:10">
      <c r="A99" s="481"/>
      <c r="B99" s="488"/>
      <c r="C99" s="481"/>
      <c r="D99" s="481"/>
      <c r="E99" s="481"/>
      <c r="F99" s="569" t="s">
        <v>147</v>
      </c>
      <c r="G99" s="569"/>
      <c r="H99" s="570"/>
      <c r="I99" s="571">
        <f>+ROUND(SUM(I97:I98),2)</f>
        <v>10228.64</v>
      </c>
      <c r="J99" s="496"/>
    </row>
    <row r="100" ht="15.6" spans="1:10">
      <c r="A100" s="481"/>
      <c r="B100" s="488"/>
      <c r="C100" s="481"/>
      <c r="D100" s="481"/>
      <c r="E100" s="481"/>
      <c r="F100" s="623"/>
      <c r="G100" s="624"/>
      <c r="H100" s="481"/>
      <c r="I100" s="481"/>
      <c r="J100" s="496"/>
    </row>
    <row r="101" ht="15.6" spans="1:10">
      <c r="A101" s="481"/>
      <c r="B101" s="488"/>
      <c r="C101" s="698" t="s">
        <v>162</v>
      </c>
      <c r="D101" s="699"/>
      <c r="E101" s="699"/>
      <c r="F101" s="699"/>
      <c r="G101" s="699"/>
      <c r="H101" s="699"/>
      <c r="I101" s="700"/>
      <c r="J101" s="496"/>
    </row>
    <row r="102" ht="15.6" spans="1:10">
      <c r="A102" s="701"/>
      <c r="B102" s="600"/>
      <c r="C102" s="702" t="s">
        <v>129</v>
      </c>
      <c r="D102" s="606"/>
      <c r="E102" s="606"/>
      <c r="F102" s="604" t="s">
        <v>126</v>
      </c>
      <c r="G102" s="1047" t="s">
        <v>139</v>
      </c>
      <c r="H102" s="606" t="s">
        <v>131</v>
      </c>
      <c r="I102" s="607" t="s">
        <v>132</v>
      </c>
      <c r="J102" s="608"/>
    </row>
    <row r="103" ht="15.6" spans="1:10">
      <c r="A103" s="481"/>
      <c r="B103" s="488"/>
      <c r="C103" s="703" t="s">
        <v>163</v>
      </c>
      <c r="D103" s="704"/>
      <c r="E103" s="704"/>
      <c r="F103" s="613" t="s">
        <v>164</v>
      </c>
      <c r="G103" s="614">
        <v>10464</v>
      </c>
      <c r="H103" s="615">
        <v>0.15</v>
      </c>
      <c r="I103" s="616">
        <f>(+IF(C103="","",(G103*H103)))</f>
        <v>1569.6</v>
      </c>
      <c r="J103" s="496"/>
    </row>
    <row r="104" ht="15.6" spans="1:10">
      <c r="A104" s="481"/>
      <c r="B104" s="488"/>
      <c r="C104" s="705"/>
      <c r="D104" s="706"/>
      <c r="E104" s="706"/>
      <c r="F104" s="707"/>
      <c r="G104" s="708"/>
      <c r="H104" s="709"/>
      <c r="I104" s="710"/>
      <c r="J104" s="496"/>
    </row>
    <row r="105" ht="15.6" spans="1:10">
      <c r="A105" s="481"/>
      <c r="B105" s="488"/>
      <c r="C105" s="481"/>
      <c r="D105" s="481"/>
      <c r="E105" s="481"/>
      <c r="F105" s="569" t="s">
        <v>165</v>
      </c>
      <c r="G105" s="569"/>
      <c r="H105" s="570"/>
      <c r="I105" s="571">
        <f>+ROUND(SUM(I103:I104),2)</f>
        <v>1569.6</v>
      </c>
      <c r="J105" s="496"/>
    </row>
    <row r="106" ht="15.6" spans="1:10">
      <c r="A106" s="481"/>
      <c r="B106" s="488"/>
      <c r="C106" s="481"/>
      <c r="D106" s="481"/>
      <c r="E106" s="481"/>
      <c r="F106" s="623"/>
      <c r="G106" s="624"/>
      <c r="H106" s="481"/>
      <c r="I106" s="481"/>
      <c r="J106" s="496"/>
    </row>
    <row r="107" ht="15.6" spans="1:10">
      <c r="A107" s="481"/>
      <c r="B107" s="488"/>
      <c r="C107" s="625" t="s">
        <v>92</v>
      </c>
      <c r="D107" s="626"/>
      <c r="E107" s="626"/>
      <c r="F107" s="626"/>
      <c r="G107" s="626"/>
      <c r="H107" s="627"/>
      <c r="I107" s="628">
        <f>ROUND((SUM(+I93+I99+I105+I85)),2)</f>
        <v>29269.82</v>
      </c>
      <c r="J107" s="496"/>
    </row>
    <row r="108" ht="15.6" spans="1:10">
      <c r="A108" s="481"/>
      <c r="B108" s="488"/>
      <c r="C108" s="481"/>
      <c r="D108" s="481"/>
      <c r="E108" s="481"/>
      <c r="F108" s="623"/>
      <c r="G108" s="624"/>
      <c r="H108" s="481"/>
      <c r="I108" s="481"/>
      <c r="J108" s="496"/>
    </row>
    <row r="109" ht="15.6" spans="1:10">
      <c r="A109" s="481"/>
      <c r="B109" s="629"/>
      <c r="C109" s="630" t="s">
        <v>148</v>
      </c>
      <c r="D109" s="631"/>
      <c r="E109" s="632"/>
      <c r="F109" s="633"/>
      <c r="G109" s="634"/>
      <c r="H109" s="635">
        <f>FID</f>
        <v>0</v>
      </c>
      <c r="I109" s="636">
        <f>ROUND(I107*H109,2)</f>
        <v>0</v>
      </c>
      <c r="J109" s="637"/>
    </row>
    <row r="110" ht="15.6" spans="1:10">
      <c r="A110" s="481"/>
      <c r="B110" s="488"/>
      <c r="C110" s="625" t="s">
        <v>149</v>
      </c>
      <c r="D110" s="626"/>
      <c r="E110" s="626"/>
      <c r="F110" s="626"/>
      <c r="G110" s="626"/>
      <c r="H110" s="627"/>
      <c r="I110" s="628">
        <f>ROUND(I109+I107,2)</f>
        <v>29269.82</v>
      </c>
      <c r="J110" s="496"/>
    </row>
    <row r="111" ht="15.6" spans="1:10">
      <c r="A111" s="481"/>
      <c r="B111" s="488"/>
      <c r="C111" s="481"/>
      <c r="D111" s="481"/>
      <c r="E111" s="481"/>
      <c r="F111" s="623"/>
      <c r="G111" s="624"/>
      <c r="H111" s="481"/>
      <c r="I111" s="481"/>
      <c r="J111" s="496"/>
    </row>
    <row r="112" ht="15.6" spans="1:10">
      <c r="A112" s="481"/>
      <c r="B112" s="629"/>
      <c r="C112" s="639" t="s">
        <v>150</v>
      </c>
      <c r="D112" s="640"/>
      <c r="E112" s="641"/>
      <c r="F112" s="642"/>
      <c r="G112" s="643"/>
      <c r="H112" s="644">
        <v>0.22</v>
      </c>
      <c r="I112" s="645">
        <f>ROUND($I$110*H112,2)</f>
        <v>6439.36</v>
      </c>
      <c r="J112" s="637"/>
    </row>
    <row r="113" ht="15.6" spans="1:11">
      <c r="A113" s="481"/>
      <c r="B113" s="629"/>
      <c r="C113" s="646" t="s">
        <v>151</v>
      </c>
      <c r="D113" s="647"/>
      <c r="E113" s="648"/>
      <c r="F113" s="642"/>
      <c r="G113" s="643"/>
      <c r="H113" s="649">
        <v>0.03</v>
      </c>
      <c r="I113" s="645">
        <f t="shared" ref="I113:I114" si="3">ROUND($I$110*H113,2)</f>
        <v>878.09</v>
      </c>
      <c r="J113" s="637"/>
    </row>
    <row r="114" ht="15.6" spans="1:11">
      <c r="A114" s="481"/>
      <c r="B114" s="629"/>
      <c r="C114" s="646" t="s">
        <v>152</v>
      </c>
      <c r="D114" s="647"/>
      <c r="E114" s="648"/>
      <c r="F114" s="650"/>
      <c r="G114" s="651"/>
      <c r="H114" s="649">
        <v>0.05</v>
      </c>
      <c r="I114" s="645">
        <f t="shared" si="3"/>
        <v>1463.49</v>
      </c>
      <c r="J114" s="637"/>
    </row>
    <row r="115" ht="15.6" spans="1:11">
      <c r="A115" s="481"/>
      <c r="B115" s="488"/>
      <c r="C115" s="652" t="s">
        <v>153</v>
      </c>
      <c r="D115" s="653"/>
      <c r="E115" s="653"/>
      <c r="F115" s="653"/>
      <c r="G115" s="653"/>
      <c r="H115" s="654"/>
      <c r="I115" s="655">
        <f>ROUND(SUM(I112:I114),2)</f>
        <v>8780.94</v>
      </c>
      <c r="J115" s="496"/>
    </row>
    <row r="116" ht="15.6" spans="1:11">
      <c r="A116" s="481"/>
      <c r="B116" s="488"/>
      <c r="C116" s="656"/>
      <c r="D116" s="656"/>
      <c r="E116" s="656"/>
      <c r="F116" s="656"/>
      <c r="G116" s="656"/>
      <c r="H116" s="656"/>
      <c r="I116" s="656"/>
      <c r="J116" s="496"/>
    </row>
    <row r="117" ht="15.6" spans="1:11">
      <c r="A117" s="481"/>
      <c r="B117" s="488"/>
      <c r="C117" s="657" t="s">
        <v>154</v>
      </c>
      <c r="D117" s="658"/>
      <c r="E117" s="658"/>
      <c r="F117" s="658"/>
      <c r="G117" s="658"/>
      <c r="H117" s="659"/>
      <c r="I117" s="660">
        <f>SUM(I110+I115)</f>
        <v>38050.76</v>
      </c>
      <c r="J117" s="496"/>
    </row>
    <row r="118" ht="15.6" spans="1:11">
      <c r="A118" s="481"/>
      <c r="B118" s="488"/>
      <c r="C118" s="656"/>
      <c r="D118" s="656"/>
      <c r="E118" s="656"/>
      <c r="F118" s="656"/>
      <c r="G118" s="656"/>
      <c r="H118" s="656"/>
      <c r="I118" s="656"/>
      <c r="J118" s="496"/>
    </row>
    <row r="119" ht="15.6" spans="1:11">
      <c r="A119" s="481"/>
      <c r="B119" s="488"/>
      <c r="C119" s="661" t="s">
        <v>155</v>
      </c>
      <c r="D119" s="662"/>
      <c r="E119" s="663"/>
      <c r="F119" s="664"/>
      <c r="G119" s="665"/>
      <c r="H119" s="665"/>
      <c r="I119" s="666"/>
      <c r="J119" s="496"/>
    </row>
    <row r="120" ht="15.6" spans="1:11">
      <c r="A120" s="481"/>
      <c r="B120" s="488"/>
      <c r="C120" s="667"/>
      <c r="D120" s="668"/>
      <c r="E120" s="669"/>
      <c r="F120" s="670"/>
      <c r="G120" s="671"/>
      <c r="H120" s="671"/>
      <c r="I120" s="672"/>
      <c r="J120" s="496"/>
    </row>
    <row r="121" ht="15.6" spans="1:11">
      <c r="A121" s="481"/>
      <c r="B121" s="488"/>
      <c r="C121" s="667"/>
      <c r="D121" s="668"/>
      <c r="E121" s="669"/>
      <c r="F121" s="670" t="str">
        <f>REALIZO</f>
        <v> </v>
      </c>
      <c r="G121" s="671"/>
      <c r="H121" s="671"/>
      <c r="I121" s="672"/>
      <c r="J121" s="496"/>
    </row>
    <row r="122" ht="15.6" spans="1:11">
      <c r="A122" s="481"/>
      <c r="B122" s="488"/>
      <c r="C122" s="667"/>
      <c r="D122" s="668"/>
      <c r="E122" s="669"/>
      <c r="F122" s="670"/>
      <c r="G122" s="673"/>
      <c r="H122" s="673"/>
      <c r="I122" s="674"/>
      <c r="J122" s="496"/>
    </row>
    <row r="123" ht="15.6" spans="1:11">
      <c r="A123" s="481"/>
      <c r="B123" s="488"/>
      <c r="C123" s="667"/>
      <c r="D123" s="668"/>
      <c r="E123" s="669"/>
      <c r="F123" s="670" t="s">
        <v>156</v>
      </c>
      <c r="G123" s="673"/>
      <c r="H123" s="673"/>
      <c r="I123" s="674"/>
      <c r="J123" s="496"/>
    </row>
    <row r="124" ht="15.6" spans="1:11">
      <c r="A124" s="481"/>
      <c r="B124" s="488"/>
      <c r="C124" s="667"/>
      <c r="D124" s="668"/>
      <c r="E124" s="669"/>
      <c r="F124" s="670" t="str">
        <f>APROBO</f>
        <v> </v>
      </c>
      <c r="G124" s="673"/>
      <c r="H124" s="673"/>
      <c r="I124" s="674"/>
      <c r="J124" s="496"/>
    </row>
    <row r="125" ht="15.6" spans="1:11">
      <c r="A125" s="481"/>
      <c r="B125" s="488"/>
      <c r="C125" s="675"/>
      <c r="D125" s="676"/>
      <c r="E125" s="677"/>
      <c r="F125" s="678" t="s">
        <v>157</v>
      </c>
      <c r="G125" s="679"/>
      <c r="H125" s="679"/>
      <c r="I125" s="680"/>
      <c r="J125" s="496"/>
    </row>
    <row r="126" ht="15.6" spans="1:11">
      <c r="A126" s="481"/>
      <c r="B126" s="681"/>
      <c r="C126" s="682"/>
      <c r="D126" s="682"/>
      <c r="E126" s="682"/>
      <c r="F126" s="683"/>
      <c r="G126" s="684"/>
      <c r="H126" s="682"/>
      <c r="I126" s="682"/>
      <c r="J126" s="685"/>
    </row>
    <row r="127" ht="15.6" spans="1:11">
      <c r="A127" s="481"/>
      <c r="B127" s="481"/>
      <c r="C127" s="481"/>
      <c r="D127" s="481"/>
      <c r="E127" s="481"/>
      <c r="F127" s="623"/>
      <c r="G127" s="686"/>
      <c r="H127" s="481"/>
      <c r="I127" s="481"/>
      <c r="J127" s="481"/>
    </row>
    <row r="128" ht="15.6" spans="1:11">
      <c r="A128" s="481"/>
      <c r="B128" s="509"/>
      <c r="C128" s="509"/>
      <c r="D128" s="509"/>
      <c r="E128" s="509"/>
      <c r="F128" s="509"/>
      <c r="G128" s="509"/>
      <c r="H128" s="509"/>
      <c r="I128" s="509"/>
      <c r="J128" s="481"/>
      <c r="K128" s="481"/>
    </row>
    <row r="129" ht="15.6" spans="1:11">
      <c r="A129" s="481"/>
      <c r="B129" s="483"/>
      <c r="C129" s="484"/>
      <c r="D129" s="484"/>
      <c r="E129" s="484"/>
      <c r="F129" s="485"/>
      <c r="G129" s="486"/>
      <c r="H129" s="484"/>
      <c r="I129" s="484"/>
      <c r="J129" s="487"/>
      <c r="K129" s="481"/>
    </row>
    <row r="130" ht="15.6" spans="1:11">
      <c r="A130" s="481"/>
      <c r="B130" s="488"/>
      <c r="C130" s="489"/>
      <c r="D130" s="490"/>
      <c r="E130" s="491" t="s">
        <v>0</v>
      </c>
      <c r="F130" s="492"/>
      <c r="G130" s="493"/>
      <c r="H130" s="494" t="s">
        <v>113</v>
      </c>
      <c r="I130" s="495"/>
      <c r="J130" s="496"/>
      <c r="K130" s="481"/>
    </row>
    <row r="131" ht="15.6" spans="1:11">
      <c r="A131" s="481"/>
      <c r="B131" s="488"/>
      <c r="C131" s="497"/>
      <c r="D131" s="498"/>
      <c r="E131" s="499"/>
      <c r="F131" s="500"/>
      <c r="G131" s="501"/>
      <c r="H131" s="502" t="s">
        <v>114</v>
      </c>
      <c r="I131" s="503"/>
      <c r="J131" s="496"/>
      <c r="K131" s="481"/>
    </row>
    <row r="132" ht="15.6" spans="1:11">
      <c r="A132" s="481"/>
      <c r="B132" s="488"/>
      <c r="C132" s="504" t="s">
        <v>115</v>
      </c>
      <c r="D132" s="505"/>
      <c r="E132" s="505"/>
      <c r="F132" s="505"/>
      <c r="G132" s="506"/>
      <c r="H132" s="502" t="s">
        <v>116</v>
      </c>
      <c r="I132" s="503"/>
      <c r="J132" s="496"/>
      <c r="K132" s="481"/>
    </row>
    <row r="133" ht="15.6" spans="1:11">
      <c r="A133" s="481"/>
      <c r="B133" s="488"/>
      <c r="C133" s="711" t="s">
        <v>117</v>
      </c>
      <c r="D133" s="712"/>
      <c r="E133" s="712"/>
      <c r="F133" s="712"/>
      <c r="G133" s="712"/>
      <c r="H133" s="712"/>
      <c r="I133" s="713"/>
      <c r="J133" s="496"/>
      <c r="K133" s="481"/>
    </row>
    <row r="134" ht="15.6" spans="1:11">
      <c r="A134" s="481"/>
      <c r="B134" s="488"/>
      <c r="C134" s="507"/>
      <c r="D134" s="507"/>
      <c r="E134" s="507"/>
      <c r="F134" s="508"/>
      <c r="G134" s="508"/>
      <c r="H134" s="507"/>
      <c r="I134" s="507"/>
      <c r="J134" s="496"/>
      <c r="K134" s="481"/>
    </row>
    <row r="135" ht="15.6" spans="1:11">
      <c r="A135" s="509"/>
      <c r="B135" s="510"/>
      <c r="C135" s="1044" t="s">
        <v>118</v>
      </c>
      <c r="D135" s="512" t="s">
        <v>119</v>
      </c>
      <c r="E135" s="513"/>
      <c r="F135" s="513"/>
      <c r="G135" s="513"/>
      <c r="H135" s="513"/>
      <c r="I135" s="514"/>
      <c r="J135" s="515"/>
      <c r="K135" s="509"/>
    </row>
    <row r="136" ht="15.6" spans="1:11">
      <c r="A136" s="481"/>
      <c r="B136" s="488"/>
      <c r="C136" s="516">
        <v>3</v>
      </c>
      <c r="D136" s="517" t="s">
        <v>166</v>
      </c>
      <c r="E136" s="518"/>
      <c r="F136" s="518"/>
      <c r="G136" s="518"/>
      <c r="H136" s="518"/>
      <c r="I136" s="519"/>
      <c r="J136" s="496"/>
      <c r="K136" s="481"/>
    </row>
    <row r="137" ht="15.6" spans="1:11">
      <c r="A137" s="509"/>
      <c r="B137" s="510"/>
      <c r="C137" s="1044" t="s">
        <v>121</v>
      </c>
      <c r="D137" s="512" t="s">
        <v>122</v>
      </c>
      <c r="E137" s="513"/>
      <c r="F137" s="513"/>
      <c r="G137" s="513"/>
      <c r="H137" s="513"/>
      <c r="I137" s="514"/>
      <c r="J137" s="515"/>
      <c r="K137" s="509"/>
    </row>
    <row r="138" ht="15.6" spans="1:11">
      <c r="A138" s="481"/>
      <c r="B138" s="488"/>
      <c r="C138" s="714">
        <v>3.13</v>
      </c>
      <c r="D138" s="517" t="s">
        <v>167</v>
      </c>
      <c r="E138" s="518"/>
      <c r="F138" s="518"/>
      <c r="G138" s="518"/>
      <c r="H138" s="518"/>
      <c r="I138" s="519"/>
      <c r="J138" s="496"/>
      <c r="K138" s="481"/>
    </row>
    <row r="139" ht="15.6" spans="1:11">
      <c r="A139" s="509"/>
      <c r="B139" s="510"/>
      <c r="C139" s="1045" t="s">
        <v>124</v>
      </c>
      <c r="D139" s="521" t="s">
        <v>125</v>
      </c>
      <c r="E139" s="522"/>
      <c r="F139" s="522"/>
      <c r="G139" s="522"/>
      <c r="H139" s="523"/>
      <c r="I139" s="524" t="s">
        <v>126</v>
      </c>
      <c r="J139" s="515"/>
      <c r="K139" s="509"/>
    </row>
    <row r="140" ht="15.6" spans="1:11">
      <c r="A140" s="481"/>
      <c r="B140" s="488"/>
      <c r="C140" s="525" t="s">
        <v>32</v>
      </c>
      <c r="D140" s="526"/>
      <c r="E140" s="527"/>
      <c r="F140" s="527"/>
      <c r="G140" s="527"/>
      <c r="H140" s="528"/>
      <c r="I140" s="529"/>
      <c r="J140" s="496"/>
      <c r="K140" s="481"/>
    </row>
    <row r="141" ht="15.6" spans="1:11">
      <c r="A141" s="509"/>
      <c r="B141" s="510"/>
      <c r="C141" s="1045" t="s">
        <v>127</v>
      </c>
      <c r="D141" s="715" t="s">
        <v>33</v>
      </c>
      <c r="E141" s="531"/>
      <c r="F141" s="531"/>
      <c r="G141" s="531"/>
      <c r="H141" s="532"/>
      <c r="I141" s="716" t="str">
        <f>'PRESUPUESTO GEN'!F16</f>
        <v>M3</v>
      </c>
      <c r="J141" s="515"/>
      <c r="K141" s="509"/>
    </row>
    <row r="142" ht="15.6" spans="1:11">
      <c r="A142" s="481"/>
      <c r="B142" s="488"/>
      <c r="C142" s="525" t="str">
        <f>+C140</f>
        <v>3.13.16</v>
      </c>
      <c r="D142" s="534"/>
      <c r="E142" s="535"/>
      <c r="F142" s="535"/>
      <c r="G142" s="535"/>
      <c r="H142" s="536"/>
      <c r="I142" s="537"/>
      <c r="J142" s="496"/>
      <c r="K142" s="481"/>
    </row>
    <row r="143" ht="15.6" spans="1:11">
      <c r="A143" s="481"/>
      <c r="B143" s="488"/>
      <c r="C143" s="482"/>
      <c r="D143" s="482"/>
      <c r="E143" s="482"/>
      <c r="F143" s="482"/>
      <c r="G143" s="482"/>
      <c r="H143" s="482"/>
      <c r="I143" s="482"/>
      <c r="J143" s="496"/>
      <c r="K143" s="481"/>
    </row>
    <row r="144" ht="15.6" spans="1:11">
      <c r="A144" s="481"/>
      <c r="B144" s="488"/>
      <c r="C144" s="542" t="s">
        <v>138</v>
      </c>
      <c r="D144" s="543"/>
      <c r="E144" s="543"/>
      <c r="F144" s="543"/>
      <c r="G144" s="543"/>
      <c r="H144" s="543"/>
      <c r="I144" s="544"/>
      <c r="J144" s="496"/>
      <c r="K144" s="481"/>
    </row>
    <row r="145" ht="15.6" spans="1:11">
      <c r="A145" s="481"/>
      <c r="B145" s="488"/>
      <c r="C145" s="577" t="s">
        <v>129</v>
      </c>
      <c r="D145" s="577"/>
      <c r="E145" s="577"/>
      <c r="F145" s="576" t="s">
        <v>126</v>
      </c>
      <c r="G145" s="576" t="s">
        <v>139</v>
      </c>
      <c r="H145" s="717" t="s">
        <v>131</v>
      </c>
      <c r="I145" s="577" t="s">
        <v>132</v>
      </c>
      <c r="J145" s="496"/>
      <c r="K145" s="481"/>
    </row>
    <row r="146" ht="15.6" spans="1:11">
      <c r="A146" s="481"/>
      <c r="B146" s="488"/>
      <c r="C146" s="718" t="s">
        <v>140</v>
      </c>
      <c r="D146" s="719"/>
      <c r="E146" s="719"/>
      <c r="F146" s="720" t="s">
        <v>20</v>
      </c>
      <c r="G146" s="721">
        <v>2922.47</v>
      </c>
      <c r="H146" s="722">
        <v>0.05</v>
      </c>
      <c r="I146" s="723">
        <f>+IF(C146="","",G146*H146)</f>
        <v>146.1235</v>
      </c>
      <c r="J146" s="496"/>
      <c r="K146" s="481"/>
    </row>
    <row r="147" ht="24" customHeight="1" spans="1:11">
      <c r="A147" s="481"/>
      <c r="B147" s="488"/>
      <c r="C147" s="718" t="s">
        <v>168</v>
      </c>
      <c r="D147" s="719"/>
      <c r="E147" s="719"/>
      <c r="F147" s="720" t="s">
        <v>142</v>
      </c>
      <c r="G147" s="721">
        <v>115181</v>
      </c>
      <c r="H147" s="724">
        <v>0.12</v>
      </c>
      <c r="I147" s="561">
        <f>+IF(C147="","",G147*H147)</f>
        <v>13821.72</v>
      </c>
      <c r="J147" s="496"/>
      <c r="K147" s="481"/>
    </row>
    <row r="148" ht="15.6" spans="1:11">
      <c r="A148" s="481"/>
      <c r="B148" s="488"/>
      <c r="C148" s="592" t="s">
        <v>161</v>
      </c>
      <c r="D148" s="593"/>
      <c r="E148" s="594"/>
      <c r="F148" s="725" t="s">
        <v>142</v>
      </c>
      <c r="G148" s="721">
        <v>154625</v>
      </c>
      <c r="H148" s="726">
        <v>0.03</v>
      </c>
      <c r="I148" s="568">
        <f>+IF(C148="","",G148*H148)</f>
        <v>4638.75</v>
      </c>
      <c r="J148" s="496"/>
      <c r="K148" s="481"/>
    </row>
    <row r="149" ht="15.6" spans="1:11">
      <c r="A149" s="481"/>
      <c r="B149" s="488"/>
      <c r="C149" s="481"/>
      <c r="D149" s="481"/>
      <c r="E149" s="481"/>
      <c r="F149" s="569" t="s">
        <v>143</v>
      </c>
      <c r="G149" s="569"/>
      <c r="H149" s="570"/>
      <c r="I149" s="598">
        <f>ROUND(+SUM(I146:I148),2)</f>
        <v>18606.59</v>
      </c>
      <c r="J149" s="496"/>
      <c r="K149" s="481"/>
    </row>
    <row r="150" ht="15.6" spans="1:11">
      <c r="A150" s="481"/>
      <c r="B150" s="488"/>
      <c r="C150" s="509"/>
      <c r="D150" s="509"/>
      <c r="E150" s="509"/>
      <c r="F150" s="509"/>
      <c r="G150" s="509"/>
      <c r="H150" s="509"/>
      <c r="I150" s="509"/>
      <c r="J150" s="496"/>
      <c r="K150" s="481"/>
    </row>
    <row r="151" ht="15.6" spans="1:11">
      <c r="A151" s="481"/>
      <c r="B151" s="488"/>
      <c r="C151" s="698" t="s">
        <v>144</v>
      </c>
      <c r="D151" s="699"/>
      <c r="E151" s="699"/>
      <c r="F151" s="699"/>
      <c r="G151" s="699"/>
      <c r="H151" s="699"/>
      <c r="I151" s="700"/>
      <c r="J151" s="496"/>
      <c r="K151" s="599"/>
    </row>
    <row r="152" ht="15.6" spans="1:11">
      <c r="A152" s="701"/>
      <c r="B152" s="600"/>
      <c r="C152" s="702" t="s">
        <v>129</v>
      </c>
      <c r="D152" s="606"/>
      <c r="E152" s="606"/>
      <c r="F152" s="604" t="s">
        <v>126</v>
      </c>
      <c r="G152" s="1047" t="s">
        <v>139</v>
      </c>
      <c r="H152" s="606" t="s">
        <v>131</v>
      </c>
      <c r="I152" s="607" t="s">
        <v>132</v>
      </c>
      <c r="J152" s="608"/>
      <c r="K152" s="609"/>
    </row>
    <row r="153" ht="15.6" spans="1:11">
      <c r="A153" s="481"/>
      <c r="B153" s="488"/>
      <c r="C153" s="703" t="s">
        <v>145</v>
      </c>
      <c r="D153" s="704"/>
      <c r="E153" s="704"/>
      <c r="F153" s="613" t="s">
        <v>146</v>
      </c>
      <c r="G153" s="614">
        <v>29224.69</v>
      </c>
      <c r="H153" s="615">
        <v>0.1</v>
      </c>
      <c r="I153" s="616">
        <f>(+IF(C153="","",(G153*H153)))</f>
        <v>2922.469</v>
      </c>
      <c r="J153" s="496"/>
      <c r="K153" s="599"/>
    </row>
    <row r="154" ht="15.6" spans="1:11">
      <c r="A154" s="481"/>
      <c r="B154" s="488"/>
      <c r="C154" s="703"/>
      <c r="D154" s="704"/>
      <c r="E154" s="704"/>
      <c r="F154" s="613"/>
      <c r="G154" s="614"/>
      <c r="H154" s="615"/>
      <c r="I154" s="616" t="str">
        <f>(+IF(C154="","",(G154*H154)))</f>
        <v/>
      </c>
      <c r="J154" s="496"/>
      <c r="K154" s="599"/>
    </row>
    <row r="155" ht="15.6" spans="1:11">
      <c r="A155" s="481"/>
      <c r="B155" s="488"/>
      <c r="C155" s="703"/>
      <c r="D155" s="704"/>
      <c r="E155" s="704"/>
      <c r="F155" s="613"/>
      <c r="G155" s="614"/>
      <c r="H155" s="615"/>
      <c r="I155" s="616" t="str">
        <f>(+IF(C155="","",(G155*H155)))</f>
        <v/>
      </c>
      <c r="J155" s="496"/>
      <c r="K155" s="599"/>
    </row>
    <row r="156" ht="15.6" spans="1:11">
      <c r="A156" s="481"/>
      <c r="B156" s="488"/>
      <c r="C156" s="705"/>
      <c r="D156" s="706"/>
      <c r="E156" s="706"/>
      <c r="F156" s="707"/>
      <c r="G156" s="708"/>
      <c r="H156" s="709"/>
      <c r="I156" s="710"/>
      <c r="J156" s="496"/>
      <c r="K156" s="599"/>
    </row>
    <row r="157" ht="15.6" spans="1:11">
      <c r="A157" s="481"/>
      <c r="B157" s="488"/>
      <c r="C157" s="481"/>
      <c r="D157" s="481"/>
      <c r="E157" s="481"/>
      <c r="F157" s="569" t="s">
        <v>147</v>
      </c>
      <c r="G157" s="569"/>
      <c r="H157" s="570"/>
      <c r="I157" s="571">
        <f>+ROUND(SUM(I153:I156),2)</f>
        <v>2922.47</v>
      </c>
      <c r="J157" s="496"/>
      <c r="K157" s="599"/>
    </row>
    <row r="158" ht="15.6" spans="1:11">
      <c r="A158" s="481"/>
      <c r="B158" s="488"/>
      <c r="C158" s="481"/>
      <c r="D158" s="481"/>
      <c r="E158" s="481"/>
      <c r="F158" s="623"/>
      <c r="G158" s="624"/>
      <c r="H158" s="481"/>
      <c r="I158" s="481"/>
      <c r="J158" s="496"/>
      <c r="K158" s="481"/>
    </row>
    <row r="159" ht="15.6" spans="1:11">
      <c r="A159" s="481"/>
      <c r="B159" s="488"/>
      <c r="C159" s="698" t="s">
        <v>162</v>
      </c>
      <c r="D159" s="699"/>
      <c r="E159" s="699"/>
      <c r="F159" s="699"/>
      <c r="G159" s="699"/>
      <c r="H159" s="699"/>
      <c r="I159" s="700"/>
      <c r="J159" s="496"/>
      <c r="K159" s="599"/>
    </row>
    <row r="160" ht="15.6" spans="1:11">
      <c r="A160" s="701"/>
      <c r="B160" s="600"/>
      <c r="C160" s="702" t="s">
        <v>129</v>
      </c>
      <c r="D160" s="606"/>
      <c r="E160" s="606"/>
      <c r="F160" s="604" t="s">
        <v>126</v>
      </c>
      <c r="G160" s="1047" t="s">
        <v>139</v>
      </c>
      <c r="H160" s="606" t="s">
        <v>131</v>
      </c>
      <c r="I160" s="607" t="s">
        <v>132</v>
      </c>
      <c r="J160" s="608"/>
      <c r="K160" s="609"/>
    </row>
    <row r="161" ht="15.6" spans="1:11">
      <c r="A161" s="481"/>
      <c r="B161" s="488"/>
      <c r="C161" s="703" t="s">
        <v>163</v>
      </c>
      <c r="D161" s="704"/>
      <c r="E161" s="704"/>
      <c r="F161" s="613" t="s">
        <v>164</v>
      </c>
      <c r="G161" s="614">
        <v>10464</v>
      </c>
      <c r="H161" s="615">
        <f>(1*1*0.1)</f>
        <v>0.1</v>
      </c>
      <c r="I161" s="616">
        <f>(+IF(C161="","",(G161*H161)))</f>
        <v>1046.4</v>
      </c>
      <c r="J161" s="496"/>
      <c r="K161" s="599"/>
    </row>
    <row r="162" ht="15.6" spans="1:11">
      <c r="A162" s="481"/>
      <c r="B162" s="488"/>
      <c r="C162" s="703"/>
      <c r="D162" s="704"/>
      <c r="E162" s="704"/>
      <c r="F162" s="613"/>
      <c r="G162" s="614"/>
      <c r="H162" s="615"/>
      <c r="I162" s="616" t="str">
        <f>(+IF(C162="","",(G162*H162)))</f>
        <v/>
      </c>
      <c r="J162" s="496"/>
      <c r="K162" s="599"/>
    </row>
    <row r="163" ht="15.6" spans="1:11">
      <c r="A163" s="481"/>
      <c r="B163" s="488"/>
      <c r="C163" s="703"/>
      <c r="D163" s="704"/>
      <c r="E163" s="704"/>
      <c r="F163" s="613"/>
      <c r="G163" s="614"/>
      <c r="H163" s="615"/>
      <c r="I163" s="616" t="str">
        <f>(+IF(C163="","",(G163*H163)))</f>
        <v/>
      </c>
      <c r="J163" s="496"/>
      <c r="K163" s="599"/>
    </row>
    <row r="164" ht="15.6" spans="1:11">
      <c r="A164" s="481"/>
      <c r="B164" s="488"/>
      <c r="C164" s="705"/>
      <c r="D164" s="706"/>
      <c r="E164" s="706"/>
      <c r="F164" s="707"/>
      <c r="G164" s="708"/>
      <c r="H164" s="709"/>
      <c r="I164" s="710"/>
      <c r="J164" s="496"/>
      <c r="K164" s="599"/>
    </row>
    <row r="165" ht="15.6" spans="1:11">
      <c r="A165" s="481"/>
      <c r="B165" s="488"/>
      <c r="C165" s="481"/>
      <c r="D165" s="481"/>
      <c r="E165" s="481"/>
      <c r="F165" s="569" t="s">
        <v>165</v>
      </c>
      <c r="G165" s="569"/>
      <c r="H165" s="570"/>
      <c r="I165" s="571">
        <f>+ROUND(SUM(I161:I164),2)</f>
        <v>1046.4</v>
      </c>
      <c r="J165" s="496"/>
      <c r="K165" s="599"/>
    </row>
    <row r="166" ht="15.6" spans="1:11">
      <c r="A166" s="481"/>
      <c r="B166" s="488"/>
      <c r="C166" s="481"/>
      <c r="D166" s="481"/>
      <c r="E166" s="481"/>
      <c r="F166" s="623"/>
      <c r="G166" s="624"/>
      <c r="H166" s="481"/>
      <c r="I166" s="481"/>
      <c r="J166" s="496"/>
      <c r="K166" s="481"/>
    </row>
    <row r="167" ht="15.6" spans="1:11">
      <c r="A167" s="481"/>
      <c r="B167" s="488"/>
      <c r="C167" s="625" t="s">
        <v>92</v>
      </c>
      <c r="D167" s="626"/>
      <c r="E167" s="626"/>
      <c r="F167" s="626"/>
      <c r="G167" s="626"/>
      <c r="H167" s="627"/>
      <c r="I167" s="628">
        <f>ROUND((SUM(+I149+I157+I165)),2)</f>
        <v>22575.46</v>
      </c>
      <c r="J167" s="496"/>
      <c r="K167" s="481"/>
    </row>
    <row r="168" ht="15.6" spans="1:11">
      <c r="A168" s="481"/>
      <c r="B168" s="488"/>
      <c r="C168" s="481"/>
      <c r="D168" s="481"/>
      <c r="E168" s="481"/>
      <c r="F168" s="623"/>
      <c r="G168" s="624"/>
      <c r="H168" s="481"/>
      <c r="I168" s="481"/>
      <c r="J168" s="496"/>
      <c r="K168" s="481"/>
    </row>
    <row r="169" ht="15.6" spans="1:11">
      <c r="A169" s="638"/>
      <c r="B169" s="629"/>
      <c r="C169" s="630" t="s">
        <v>148</v>
      </c>
      <c r="D169" s="631"/>
      <c r="E169" s="632"/>
      <c r="F169" s="633"/>
      <c r="G169" s="634"/>
      <c r="H169" s="635">
        <f>FID</f>
        <v>0</v>
      </c>
      <c r="I169" s="636">
        <f>ROUND(I167*H169,2)</f>
        <v>0</v>
      </c>
      <c r="J169" s="637"/>
      <c r="K169" s="638"/>
    </row>
    <row r="170" ht="15.6" spans="1:11">
      <c r="A170" s="481"/>
      <c r="B170" s="488"/>
      <c r="C170" s="625" t="s">
        <v>149</v>
      </c>
      <c r="D170" s="626"/>
      <c r="E170" s="626"/>
      <c r="F170" s="626"/>
      <c r="G170" s="626"/>
      <c r="H170" s="627"/>
      <c r="I170" s="628">
        <f>ROUND(I169+I167,2)</f>
        <v>22575.46</v>
      </c>
      <c r="J170" s="496"/>
      <c r="K170" s="481"/>
    </row>
    <row r="171" ht="15.6" spans="1:11">
      <c r="A171" s="481"/>
      <c r="B171" s="488"/>
      <c r="C171" s="481"/>
      <c r="D171" s="481"/>
      <c r="E171" s="481"/>
      <c r="F171" s="623"/>
      <c r="G171" s="624"/>
      <c r="H171" s="481"/>
      <c r="I171" s="481"/>
      <c r="J171" s="496"/>
      <c r="K171" s="481"/>
    </row>
    <row r="172" ht="15.6" spans="1:11">
      <c r="A172" s="638"/>
      <c r="B172" s="629"/>
      <c r="C172" s="639" t="s">
        <v>150</v>
      </c>
      <c r="D172" s="640"/>
      <c r="E172" s="641"/>
      <c r="F172" s="642"/>
      <c r="G172" s="643"/>
      <c r="H172" s="644">
        <v>0.22</v>
      </c>
      <c r="I172" s="645">
        <f>ROUND($I$170*H172,2)</f>
        <v>4966.6</v>
      </c>
      <c r="J172" s="637"/>
      <c r="K172" s="638"/>
    </row>
    <row r="173" ht="15.6" spans="1:11">
      <c r="A173" s="638"/>
      <c r="B173" s="629"/>
      <c r="C173" s="646" t="s">
        <v>151</v>
      </c>
      <c r="D173" s="647"/>
      <c r="E173" s="648"/>
      <c r="F173" s="642"/>
      <c r="G173" s="643"/>
      <c r="H173" s="649">
        <v>0.03</v>
      </c>
      <c r="I173" s="645">
        <f t="shared" ref="I173:I174" si="4">ROUND($I$170*H173,2)</f>
        <v>677.26</v>
      </c>
      <c r="J173" s="637"/>
      <c r="K173" s="638"/>
    </row>
    <row r="174" ht="15.6" spans="1:11">
      <c r="A174" s="638"/>
      <c r="B174" s="629"/>
      <c r="C174" s="646" t="s">
        <v>152</v>
      </c>
      <c r="D174" s="647"/>
      <c r="E174" s="648"/>
      <c r="F174" s="650"/>
      <c r="G174" s="651"/>
      <c r="H174" s="649">
        <v>0.05</v>
      </c>
      <c r="I174" s="645">
        <f t="shared" si="4"/>
        <v>1128.77</v>
      </c>
      <c r="J174" s="637"/>
      <c r="K174" s="638"/>
    </row>
    <row r="175" ht="15.6" spans="1:11">
      <c r="A175" s="481"/>
      <c r="B175" s="488"/>
      <c r="C175" s="652" t="s">
        <v>153</v>
      </c>
      <c r="D175" s="653"/>
      <c r="E175" s="653"/>
      <c r="F175" s="653"/>
      <c r="G175" s="653"/>
      <c r="H175" s="654"/>
      <c r="I175" s="655">
        <f>ROUND(SUM(I172:I174),2)</f>
        <v>6772.63</v>
      </c>
      <c r="J175" s="496"/>
      <c r="K175" s="481"/>
    </row>
    <row r="176" ht="15.6" spans="1:11">
      <c r="A176" s="481"/>
      <c r="B176" s="488"/>
      <c r="C176" s="656"/>
      <c r="D176" s="656"/>
      <c r="E176" s="656"/>
      <c r="F176" s="656"/>
      <c r="G176" s="656"/>
      <c r="H176" s="656"/>
      <c r="I176" s="656"/>
      <c r="J176" s="496"/>
      <c r="K176" s="481"/>
    </row>
    <row r="177" ht="15.6" spans="1:11">
      <c r="A177" s="481"/>
      <c r="B177" s="488"/>
      <c r="C177" s="657" t="s">
        <v>154</v>
      </c>
      <c r="D177" s="658"/>
      <c r="E177" s="658"/>
      <c r="F177" s="658"/>
      <c r="G177" s="658"/>
      <c r="H177" s="659"/>
      <c r="I177" s="660">
        <f>SUM(I170+I175)</f>
        <v>29348.09</v>
      </c>
      <c r="J177" s="496"/>
      <c r="K177" s="481"/>
    </row>
    <row r="178" ht="15.6" spans="1:11">
      <c r="A178" s="481"/>
      <c r="B178" s="488"/>
      <c r="C178" s="656"/>
      <c r="D178" s="656"/>
      <c r="E178" s="656"/>
      <c r="F178" s="656"/>
      <c r="G178" s="656"/>
      <c r="H178" s="656"/>
      <c r="I178" s="656"/>
      <c r="J178" s="496"/>
      <c r="K178" s="481"/>
    </row>
    <row r="179" ht="15.6" spans="1:11">
      <c r="A179" s="481"/>
      <c r="B179" s="488"/>
      <c r="C179" s="661" t="s">
        <v>155</v>
      </c>
      <c r="D179" s="662"/>
      <c r="E179" s="663"/>
      <c r="F179" s="664"/>
      <c r="G179" s="665"/>
      <c r="H179" s="665"/>
      <c r="I179" s="666"/>
      <c r="J179" s="496"/>
      <c r="K179" s="481"/>
    </row>
    <row r="180" ht="15.6" spans="1:11">
      <c r="A180" s="481"/>
      <c r="B180" s="488"/>
      <c r="C180" s="667"/>
      <c r="D180" s="668"/>
      <c r="E180" s="669"/>
      <c r="F180" s="670"/>
      <c r="G180" s="671"/>
      <c r="H180" s="671"/>
      <c r="I180" s="672"/>
      <c r="J180" s="496"/>
      <c r="K180" s="481"/>
    </row>
    <row r="181" ht="15.6" spans="1:11">
      <c r="A181" s="481"/>
      <c r="B181" s="488"/>
      <c r="C181" s="667"/>
      <c r="D181" s="668"/>
      <c r="E181" s="669"/>
      <c r="F181" s="670" t="str">
        <f>REALIZO</f>
        <v> </v>
      </c>
      <c r="G181" s="671"/>
      <c r="H181" s="671"/>
      <c r="I181" s="672"/>
      <c r="J181" s="496"/>
      <c r="K181" s="481"/>
    </row>
    <row r="182" ht="15.6" spans="1:11">
      <c r="A182" s="481"/>
      <c r="B182" s="488"/>
      <c r="C182" s="667"/>
      <c r="D182" s="668"/>
      <c r="E182" s="669"/>
      <c r="F182" s="670"/>
      <c r="G182" s="673"/>
      <c r="H182" s="673"/>
      <c r="I182" s="674"/>
      <c r="J182" s="496"/>
      <c r="K182" s="481"/>
    </row>
    <row r="183" ht="15.6" spans="1:11">
      <c r="A183" s="481"/>
      <c r="B183" s="488"/>
      <c r="C183" s="667"/>
      <c r="D183" s="668"/>
      <c r="E183" s="669"/>
      <c r="F183" s="670" t="s">
        <v>156</v>
      </c>
      <c r="G183" s="673"/>
      <c r="H183" s="673"/>
      <c r="I183" s="674"/>
      <c r="J183" s="496"/>
      <c r="K183" s="481"/>
    </row>
    <row r="184" ht="15.6" spans="1:11">
      <c r="A184" s="481"/>
      <c r="B184" s="488"/>
      <c r="C184" s="667"/>
      <c r="D184" s="668"/>
      <c r="E184" s="669"/>
      <c r="F184" s="670" t="str">
        <f>APROBO</f>
        <v> </v>
      </c>
      <c r="G184" s="673"/>
      <c r="H184" s="673"/>
      <c r="I184" s="674"/>
      <c r="J184" s="496"/>
      <c r="K184" s="481"/>
    </row>
    <row r="185" ht="15.6" spans="1:11">
      <c r="A185" s="481"/>
      <c r="B185" s="488"/>
      <c r="C185" s="675"/>
      <c r="D185" s="676"/>
      <c r="E185" s="677"/>
      <c r="F185" s="678" t="s">
        <v>157</v>
      </c>
      <c r="G185" s="679"/>
      <c r="H185" s="679"/>
      <c r="I185" s="680"/>
      <c r="J185" s="496"/>
      <c r="K185" s="481"/>
    </row>
    <row r="186" ht="15.6" spans="1:11">
      <c r="A186" s="481"/>
      <c r="B186" s="681"/>
      <c r="C186" s="682"/>
      <c r="D186" s="682"/>
      <c r="E186" s="682"/>
      <c r="F186" s="683"/>
      <c r="G186" s="684"/>
      <c r="H186" s="682"/>
      <c r="I186" s="682"/>
      <c r="J186" s="685"/>
      <c r="K186" s="481"/>
    </row>
    <row r="187" ht="15.6" spans="1:11">
      <c r="A187" s="481"/>
      <c r="B187" s="481"/>
      <c r="C187" s="481"/>
      <c r="D187" s="481"/>
      <c r="E187" s="481"/>
      <c r="F187" s="623"/>
      <c r="G187" s="686"/>
      <c r="H187" s="481"/>
      <c r="I187" s="481"/>
      <c r="J187" s="481"/>
      <c r="K187" s="481"/>
    </row>
    <row r="188" ht="15.6" spans="1:11">
      <c r="A188" s="481"/>
      <c r="B188" s="482"/>
      <c r="C188" s="482"/>
      <c r="D188" s="482"/>
      <c r="E188" s="482"/>
      <c r="F188" s="482"/>
      <c r="G188" s="482"/>
      <c r="H188" s="482"/>
      <c r="I188" s="482"/>
      <c r="J188" s="481"/>
    </row>
    <row r="189" ht="15.6" spans="1:11">
      <c r="A189" s="481"/>
      <c r="B189" s="483"/>
      <c r="C189" s="484"/>
      <c r="D189" s="484"/>
      <c r="E189" s="484"/>
      <c r="F189" s="485"/>
      <c r="G189" s="486"/>
      <c r="H189" s="484"/>
      <c r="I189" s="484"/>
      <c r="J189" s="487"/>
    </row>
    <row r="190" ht="15.6" spans="1:11">
      <c r="A190" s="481"/>
      <c r="B190" s="488"/>
      <c r="C190" s="489"/>
      <c r="D190" s="490"/>
      <c r="E190" s="491" t="s">
        <v>0</v>
      </c>
      <c r="F190" s="492"/>
      <c r="G190" s="493"/>
      <c r="H190" s="494" t="s">
        <v>113</v>
      </c>
      <c r="I190" s="495"/>
      <c r="J190" s="496"/>
    </row>
    <row r="191" ht="15.6" spans="1:11">
      <c r="A191" s="481"/>
      <c r="B191" s="488"/>
      <c r="C191" s="497"/>
      <c r="D191" s="498"/>
      <c r="E191" s="499"/>
      <c r="F191" s="500"/>
      <c r="G191" s="501"/>
      <c r="H191" s="502" t="s">
        <v>114</v>
      </c>
      <c r="I191" s="503"/>
      <c r="J191" s="496"/>
    </row>
    <row r="192" ht="15.6" spans="1:11">
      <c r="A192" s="481"/>
      <c r="B192" s="488"/>
      <c r="C192" s="504" t="s">
        <v>115</v>
      </c>
      <c r="D192" s="505"/>
      <c r="E192" s="505"/>
      <c r="F192" s="505"/>
      <c r="G192" s="506"/>
      <c r="H192" s="502" t="s">
        <v>116</v>
      </c>
      <c r="I192" s="503"/>
      <c r="J192" s="496"/>
    </row>
    <row r="193" ht="15.6" spans="1:10">
      <c r="A193" s="481"/>
      <c r="B193" s="488"/>
      <c r="C193" s="504" t="s">
        <v>117</v>
      </c>
      <c r="D193" s="505"/>
      <c r="E193" s="505"/>
      <c r="F193" s="505"/>
      <c r="G193" s="505"/>
      <c r="H193" s="505"/>
      <c r="I193" s="506"/>
      <c r="J193" s="496"/>
    </row>
    <row r="194" ht="15.6" spans="1:10">
      <c r="A194" s="481"/>
      <c r="B194" s="488"/>
      <c r="C194" s="507"/>
      <c r="D194" s="507"/>
      <c r="E194" s="507"/>
      <c r="F194" s="508"/>
      <c r="G194" s="508"/>
      <c r="H194" s="507"/>
      <c r="I194" s="507"/>
      <c r="J194" s="496"/>
    </row>
    <row r="195" ht="15.6" spans="1:10">
      <c r="A195" s="509"/>
      <c r="B195" s="510"/>
      <c r="C195" s="1044" t="s">
        <v>118</v>
      </c>
      <c r="D195" s="512" t="s">
        <v>119</v>
      </c>
      <c r="E195" s="513"/>
      <c r="F195" s="513"/>
      <c r="G195" s="513"/>
      <c r="H195" s="513"/>
      <c r="I195" s="514"/>
      <c r="J195" s="515"/>
    </row>
    <row r="196" ht="15.6" spans="1:10">
      <c r="A196" s="481"/>
      <c r="B196" s="488"/>
      <c r="C196" s="516">
        <v>2</v>
      </c>
      <c r="D196" s="517" t="s">
        <v>120</v>
      </c>
      <c r="E196" s="518"/>
      <c r="F196" s="518"/>
      <c r="G196" s="518"/>
      <c r="H196" s="518"/>
      <c r="I196" s="519"/>
      <c r="J196" s="496"/>
    </row>
    <row r="197" ht="15.6" spans="1:10">
      <c r="A197" s="509"/>
      <c r="B197" s="510"/>
      <c r="C197" s="1044" t="s">
        <v>121</v>
      </c>
      <c r="D197" s="512" t="s">
        <v>122</v>
      </c>
      <c r="E197" s="513"/>
      <c r="F197" s="513"/>
      <c r="G197" s="513"/>
      <c r="H197" s="513"/>
      <c r="I197" s="514"/>
      <c r="J197" s="515"/>
    </row>
    <row r="198" ht="15.6" spans="1:10">
      <c r="A198" s="481"/>
      <c r="B198" s="488"/>
      <c r="C198" s="516">
        <v>2.01</v>
      </c>
      <c r="D198" s="517" t="s">
        <v>123</v>
      </c>
      <c r="E198" s="518"/>
      <c r="F198" s="518"/>
      <c r="G198" s="518"/>
      <c r="H198" s="518"/>
      <c r="I198" s="519"/>
      <c r="J198" s="496"/>
    </row>
    <row r="199" ht="15.6" spans="1:10">
      <c r="A199" s="509"/>
      <c r="B199" s="510"/>
      <c r="C199" s="1045" t="s">
        <v>124</v>
      </c>
      <c r="D199" s="521" t="s">
        <v>125</v>
      </c>
      <c r="E199" s="522"/>
      <c r="F199" s="522"/>
      <c r="G199" s="522"/>
      <c r="H199" s="523"/>
      <c r="I199" s="524" t="s">
        <v>126</v>
      </c>
      <c r="J199" s="515"/>
    </row>
    <row r="200" ht="15.6" spans="1:10">
      <c r="A200" s="481"/>
      <c r="B200" s="488"/>
      <c r="C200" s="525" t="s">
        <v>35</v>
      </c>
      <c r="D200" s="526"/>
      <c r="E200" s="527"/>
      <c r="F200" s="527"/>
      <c r="G200" s="527"/>
      <c r="H200" s="528"/>
      <c r="I200" s="529"/>
      <c r="J200" s="496"/>
    </row>
    <row r="201" ht="15.6" spans="1:10">
      <c r="A201" s="509"/>
      <c r="B201" s="510"/>
      <c r="C201" s="1045" t="s">
        <v>127</v>
      </c>
      <c r="D201" s="530" t="s">
        <v>36</v>
      </c>
      <c r="E201" s="531"/>
      <c r="F201" s="531"/>
      <c r="G201" s="531"/>
      <c r="H201" s="532"/>
      <c r="I201" s="533" t="s">
        <v>28</v>
      </c>
      <c r="J201" s="515"/>
    </row>
    <row r="202" ht="15.6" spans="1:10">
      <c r="A202" s="481"/>
      <c r="B202" s="488"/>
      <c r="C202" s="525" t="str">
        <f>+C200</f>
        <v>2.01.67</v>
      </c>
      <c r="D202" s="534"/>
      <c r="E202" s="535"/>
      <c r="F202" s="535"/>
      <c r="G202" s="535"/>
      <c r="H202" s="536"/>
      <c r="I202" s="537"/>
      <c r="J202" s="496"/>
    </row>
    <row r="203" ht="15.6" spans="1:10">
      <c r="A203" s="481"/>
      <c r="B203" s="488"/>
      <c r="C203" s="572"/>
      <c r="D203" s="572"/>
      <c r="E203" s="572"/>
      <c r="F203" s="572"/>
      <c r="G203" s="572"/>
      <c r="H203" s="572"/>
      <c r="I203" s="572"/>
      <c r="J203" s="496"/>
    </row>
    <row r="204" ht="15.6" spans="1:10">
      <c r="A204" s="481"/>
      <c r="B204" s="488"/>
      <c r="C204" s="542" t="s">
        <v>138</v>
      </c>
      <c r="D204" s="543"/>
      <c r="E204" s="543"/>
      <c r="F204" s="543"/>
      <c r="G204" s="543"/>
      <c r="H204" s="543"/>
      <c r="I204" s="544"/>
      <c r="J204" s="496"/>
    </row>
    <row r="205" ht="15.6" spans="1:10">
      <c r="A205" s="481"/>
      <c r="B205" s="488"/>
      <c r="C205" s="573" t="s">
        <v>129</v>
      </c>
      <c r="D205" s="574"/>
      <c r="E205" s="575"/>
      <c r="F205" s="576" t="s">
        <v>126</v>
      </c>
      <c r="G205" s="576" t="s">
        <v>139</v>
      </c>
      <c r="H205" s="577" t="s">
        <v>131</v>
      </c>
      <c r="I205" s="577" t="s">
        <v>132</v>
      </c>
      <c r="J205" s="496"/>
    </row>
    <row r="206" ht="15.6" spans="1:10">
      <c r="A206" s="481"/>
      <c r="B206" s="488"/>
      <c r="C206" s="578" t="s">
        <v>140</v>
      </c>
      <c r="D206" s="579"/>
      <c r="E206" s="580"/>
      <c r="F206" s="581" t="s">
        <v>20</v>
      </c>
      <c r="G206" s="582">
        <v>2045.73</v>
      </c>
      <c r="H206" s="583">
        <v>0.05</v>
      </c>
      <c r="I206" s="561">
        <f>+IF(C206="","",G206*H206)</f>
        <v>102.2865</v>
      </c>
      <c r="J206" s="496"/>
    </row>
    <row r="207" ht="15.6" spans="1:10">
      <c r="A207" s="481"/>
      <c r="B207" s="488"/>
      <c r="C207" s="584" t="s">
        <v>161</v>
      </c>
      <c r="D207" s="585"/>
      <c r="E207" s="586"/>
      <c r="F207" s="587" t="s">
        <v>142</v>
      </c>
      <c r="G207" s="582">
        <v>154625</v>
      </c>
      <c r="H207" s="588">
        <v>0.03</v>
      </c>
      <c r="I207" s="561">
        <f>+IF(C207="","",G207*H207)</f>
        <v>4638.75</v>
      </c>
      <c r="J207" s="496"/>
    </row>
    <row r="208" ht="15.6" spans="1:10">
      <c r="A208" s="481"/>
      <c r="B208" s="488"/>
      <c r="C208" s="589"/>
      <c r="D208" s="590"/>
      <c r="E208" s="591"/>
      <c r="F208" s="581" t="s">
        <v>136</v>
      </c>
      <c r="G208" s="582" t="s">
        <v>136</v>
      </c>
      <c r="H208" s="560"/>
      <c r="I208" s="561" t="str">
        <f>+IF(C208="","",G208*H208)</f>
        <v/>
      </c>
      <c r="J208" s="496"/>
    </row>
    <row r="209" ht="15.6" spans="1:10">
      <c r="A209" s="481"/>
      <c r="B209" s="488"/>
      <c r="C209" s="589"/>
      <c r="D209" s="590"/>
      <c r="E209" s="591"/>
      <c r="F209" s="581" t="s">
        <v>136</v>
      </c>
      <c r="G209" s="582"/>
      <c r="H209" s="560"/>
      <c r="I209" s="561" t="str">
        <f>+IF(C209="","",G209*H209)</f>
        <v/>
      </c>
      <c r="J209" s="496"/>
    </row>
    <row r="210" ht="15.6" spans="1:10">
      <c r="A210" s="481"/>
      <c r="B210" s="488"/>
      <c r="C210" s="592"/>
      <c r="D210" s="593"/>
      <c r="E210" s="594"/>
      <c r="F210" s="595" t="s">
        <v>136</v>
      </c>
      <c r="G210" s="596" t="s">
        <v>136</v>
      </c>
      <c r="H210" s="597"/>
      <c r="I210" s="568" t="str">
        <f>+IF(C210="","",G210*H210)</f>
        <v/>
      </c>
      <c r="J210" s="496"/>
    </row>
    <row r="211" ht="15.6" spans="1:10">
      <c r="A211" s="481"/>
      <c r="B211" s="488"/>
      <c r="C211" s="481"/>
      <c r="D211" s="481"/>
      <c r="E211" s="481"/>
      <c r="F211" s="569" t="s">
        <v>143</v>
      </c>
      <c r="G211" s="569"/>
      <c r="H211" s="570"/>
      <c r="I211" s="598">
        <f>ROUND(+SUM(I206:I210),2)</f>
        <v>4741.04</v>
      </c>
      <c r="J211" s="496"/>
    </row>
    <row r="212" ht="15.6" spans="1:10">
      <c r="A212" s="481"/>
      <c r="B212" s="488"/>
      <c r="C212" s="482"/>
      <c r="D212" s="482"/>
      <c r="E212" s="482"/>
      <c r="F212" s="482"/>
      <c r="G212" s="482"/>
      <c r="H212" s="482"/>
      <c r="I212" s="482"/>
      <c r="J212" s="496"/>
    </row>
    <row r="213" ht="15.6" spans="1:10">
      <c r="A213" s="481"/>
      <c r="B213" s="488"/>
      <c r="C213" s="542" t="s">
        <v>144</v>
      </c>
      <c r="D213" s="543"/>
      <c r="E213" s="543"/>
      <c r="F213" s="543"/>
      <c r="G213" s="543"/>
      <c r="H213" s="543"/>
      <c r="I213" s="544"/>
      <c r="J213" s="496"/>
    </row>
    <row r="214" ht="15.6" spans="1:10">
      <c r="A214" s="481"/>
      <c r="B214" s="600"/>
      <c r="C214" s="601" t="s">
        <v>129</v>
      </c>
      <c r="D214" s="602"/>
      <c r="E214" s="603"/>
      <c r="F214" s="604" t="s">
        <v>126</v>
      </c>
      <c r="G214" s="1047" t="s">
        <v>139</v>
      </c>
      <c r="H214" s="606" t="s">
        <v>131</v>
      </c>
      <c r="I214" s="607" t="s">
        <v>132</v>
      </c>
      <c r="J214" s="608"/>
    </row>
    <row r="215" ht="15.6" spans="1:10">
      <c r="A215" s="481"/>
      <c r="B215" s="488"/>
      <c r="C215" s="610" t="s">
        <v>145</v>
      </c>
      <c r="D215" s="611"/>
      <c r="E215" s="612"/>
      <c r="F215" s="613" t="s">
        <v>146</v>
      </c>
      <c r="G215" s="614">
        <v>29224.69</v>
      </c>
      <c r="H215" s="615">
        <v>0.07</v>
      </c>
      <c r="I215" s="616">
        <f>(+IF(C215="","",(G215*H215)))</f>
        <v>2045.7283</v>
      </c>
      <c r="J215" s="496"/>
    </row>
    <row r="216" ht="15.6" spans="1:10">
      <c r="A216" s="481"/>
      <c r="B216" s="488"/>
      <c r="C216" s="617"/>
      <c r="D216" s="618"/>
      <c r="E216" s="619"/>
      <c r="F216" s="613"/>
      <c r="G216" s="614" t="s">
        <v>136</v>
      </c>
      <c r="H216" s="615"/>
      <c r="I216" s="616" t="str">
        <f>(+IF(C216="","",(G216*H216)))</f>
        <v/>
      </c>
      <c r="J216" s="496"/>
    </row>
    <row r="217" ht="15.6" spans="1:10">
      <c r="A217" s="481"/>
      <c r="B217" s="488"/>
      <c r="C217" s="617"/>
      <c r="D217" s="618"/>
      <c r="E217" s="619"/>
      <c r="F217" s="613"/>
      <c r="G217" s="614" t="s">
        <v>136</v>
      </c>
      <c r="H217" s="615"/>
      <c r="I217" s="616" t="str">
        <f>(+IF(C217="","",(G217*H217)))</f>
        <v/>
      </c>
      <c r="J217" s="496"/>
    </row>
    <row r="218" ht="15.6" spans="1:10">
      <c r="A218" s="481"/>
      <c r="B218" s="488"/>
      <c r="C218" s="620"/>
      <c r="D218" s="621"/>
      <c r="E218" s="622"/>
      <c r="F218" s="613"/>
      <c r="G218" s="614" t="s">
        <v>136</v>
      </c>
      <c r="H218" s="615"/>
      <c r="I218" s="616" t="str">
        <f>(+IF(C218="","",(G218*H218)))</f>
        <v/>
      </c>
      <c r="J218" s="496"/>
    </row>
    <row r="219" ht="15.6" spans="1:10">
      <c r="A219" s="481"/>
      <c r="B219" s="488"/>
      <c r="C219" s="481"/>
      <c r="D219" s="481"/>
      <c r="E219" s="481"/>
      <c r="F219" s="569" t="s">
        <v>147</v>
      </c>
      <c r="G219" s="569"/>
      <c r="H219" s="570"/>
      <c r="I219" s="571">
        <f>+ROUND(SUM(I215:I218),2)</f>
        <v>2045.73</v>
      </c>
      <c r="J219" s="496"/>
    </row>
    <row r="220" ht="15.6" spans="1:10">
      <c r="A220" s="481"/>
      <c r="B220" s="488"/>
      <c r="C220" s="481"/>
      <c r="D220" s="481"/>
      <c r="E220" s="481"/>
      <c r="F220" s="623"/>
      <c r="G220" s="624"/>
      <c r="H220" s="481"/>
      <c r="I220" s="481"/>
      <c r="J220" s="496"/>
    </row>
    <row r="221" ht="15.6" spans="1:10">
      <c r="A221" s="481"/>
      <c r="B221" s="488"/>
      <c r="C221" s="698" t="s">
        <v>162</v>
      </c>
      <c r="D221" s="699"/>
      <c r="E221" s="699"/>
      <c r="F221" s="699"/>
      <c r="G221" s="699"/>
      <c r="H221" s="699"/>
      <c r="I221" s="700"/>
      <c r="J221" s="496"/>
    </row>
    <row r="222" ht="15.6" spans="1:10">
      <c r="A222" s="701"/>
      <c r="B222" s="600"/>
      <c r="C222" s="702" t="s">
        <v>129</v>
      </c>
      <c r="D222" s="606"/>
      <c r="E222" s="606"/>
      <c r="F222" s="604" t="s">
        <v>126</v>
      </c>
      <c r="G222" s="1047" t="s">
        <v>139</v>
      </c>
      <c r="H222" s="606" t="s">
        <v>131</v>
      </c>
      <c r="I222" s="607" t="s">
        <v>132</v>
      </c>
      <c r="J222" s="608"/>
    </row>
    <row r="223" ht="15.6" spans="1:10">
      <c r="A223" s="481"/>
      <c r="B223" s="488"/>
      <c r="C223" s="703" t="s">
        <v>163</v>
      </c>
      <c r="D223" s="704"/>
      <c r="E223" s="704"/>
      <c r="F223" s="613" t="s">
        <v>164</v>
      </c>
      <c r="G223" s="614">
        <v>10464</v>
      </c>
      <c r="H223" s="615">
        <v>0.09</v>
      </c>
      <c r="I223" s="616">
        <f>(+IF(C223="","",(G223*H223)))</f>
        <v>941.76</v>
      </c>
      <c r="J223" s="496"/>
    </row>
    <row r="224" ht="15.6" spans="1:10">
      <c r="A224" s="481"/>
      <c r="B224" s="488"/>
      <c r="C224" s="705"/>
      <c r="D224" s="706"/>
      <c r="E224" s="706"/>
      <c r="F224" s="707"/>
      <c r="G224" s="708"/>
      <c r="H224" s="709"/>
      <c r="I224" s="710"/>
      <c r="J224" s="496"/>
    </row>
    <row r="225" ht="15.6" spans="1:10">
      <c r="A225" s="481"/>
      <c r="B225" s="488"/>
      <c r="C225" s="481"/>
      <c r="D225" s="481"/>
      <c r="E225" s="481"/>
      <c r="F225" s="569" t="s">
        <v>165</v>
      </c>
      <c r="G225" s="569"/>
      <c r="H225" s="570"/>
      <c r="I225" s="571">
        <f>+ROUND(SUM(I223:I224),2)</f>
        <v>941.76</v>
      </c>
      <c r="J225" s="496"/>
    </row>
    <row r="226" ht="15.6" spans="1:10">
      <c r="A226" s="481"/>
      <c r="B226" s="488"/>
      <c r="C226" s="481"/>
      <c r="D226" s="481"/>
      <c r="E226" s="481"/>
      <c r="F226" s="623"/>
      <c r="G226" s="624"/>
      <c r="H226" s="481"/>
      <c r="I226" s="481"/>
      <c r="J226" s="496"/>
    </row>
    <row r="227" ht="15.6" spans="1:10">
      <c r="A227" s="481"/>
      <c r="B227" s="488"/>
      <c r="C227" s="625" t="s">
        <v>92</v>
      </c>
      <c r="D227" s="626"/>
      <c r="E227" s="626"/>
      <c r="F227" s="626"/>
      <c r="G227" s="626"/>
      <c r="H227" s="627"/>
      <c r="I227" s="628">
        <f>ROUND((SUM(+I211+I219+I225)),2)</f>
        <v>7728.53</v>
      </c>
      <c r="J227" s="496"/>
    </row>
    <row r="228" ht="15.6" spans="1:10">
      <c r="A228" s="481"/>
      <c r="B228" s="488"/>
      <c r="C228" s="481"/>
      <c r="D228" s="481"/>
      <c r="E228" s="481"/>
      <c r="F228" s="623"/>
      <c r="G228" s="624"/>
      <c r="H228" s="481"/>
      <c r="I228" s="481"/>
      <c r="J228" s="496"/>
    </row>
    <row r="229" ht="15.6" spans="1:10">
      <c r="A229" s="481"/>
      <c r="B229" s="629"/>
      <c r="C229" s="630" t="s">
        <v>148</v>
      </c>
      <c r="D229" s="631"/>
      <c r="E229" s="632"/>
      <c r="F229" s="633"/>
      <c r="G229" s="634"/>
      <c r="H229" s="635">
        <f>FID</f>
        <v>0</v>
      </c>
      <c r="I229" s="636">
        <f>ROUND(I227*H229,2)</f>
        <v>0</v>
      </c>
      <c r="J229" s="637"/>
    </row>
    <row r="230" ht="15.6" spans="1:10">
      <c r="A230" s="481"/>
      <c r="B230" s="488"/>
      <c r="C230" s="625" t="s">
        <v>149</v>
      </c>
      <c r="D230" s="626"/>
      <c r="E230" s="626"/>
      <c r="F230" s="626"/>
      <c r="G230" s="626"/>
      <c r="H230" s="627"/>
      <c r="I230" s="628">
        <f>ROUND(I229+I227,2)</f>
        <v>7728.53</v>
      </c>
      <c r="J230" s="496"/>
    </row>
    <row r="231" ht="15.6" spans="1:10">
      <c r="A231" s="481"/>
      <c r="B231" s="488"/>
      <c r="C231" s="481"/>
      <c r="D231" s="481"/>
      <c r="E231" s="481"/>
      <c r="F231" s="623"/>
      <c r="G231" s="624"/>
      <c r="H231" s="481"/>
      <c r="I231" s="481"/>
      <c r="J231" s="496"/>
    </row>
    <row r="232" ht="15.6" spans="1:10">
      <c r="A232" s="481"/>
      <c r="B232" s="629"/>
      <c r="C232" s="639" t="s">
        <v>150</v>
      </c>
      <c r="D232" s="640"/>
      <c r="E232" s="641"/>
      <c r="F232" s="642"/>
      <c r="G232" s="643"/>
      <c r="H232" s="644">
        <v>0.22</v>
      </c>
      <c r="I232" s="645">
        <f>ROUND($I$230*H232,2)</f>
        <v>1700.28</v>
      </c>
      <c r="J232" s="637"/>
    </row>
    <row r="233" ht="15.6" spans="1:10">
      <c r="A233" s="481"/>
      <c r="B233" s="629"/>
      <c r="C233" s="646" t="s">
        <v>151</v>
      </c>
      <c r="D233" s="647"/>
      <c r="E233" s="648"/>
      <c r="F233" s="642"/>
      <c r="G233" s="643"/>
      <c r="H233" s="649">
        <v>0.03</v>
      </c>
      <c r="I233" s="645">
        <f t="shared" ref="I233:I234" si="5">ROUND($I$230*H233,2)</f>
        <v>231.86</v>
      </c>
      <c r="J233" s="637"/>
    </row>
    <row r="234" ht="15.6" spans="1:10">
      <c r="A234" s="481"/>
      <c r="B234" s="629"/>
      <c r="C234" s="646" t="s">
        <v>152</v>
      </c>
      <c r="D234" s="647"/>
      <c r="E234" s="648"/>
      <c r="F234" s="650"/>
      <c r="G234" s="651"/>
      <c r="H234" s="649">
        <v>0.05</v>
      </c>
      <c r="I234" s="645">
        <f t="shared" si="5"/>
        <v>386.43</v>
      </c>
      <c r="J234" s="637"/>
    </row>
    <row r="235" ht="15.6" spans="1:10">
      <c r="A235" s="481"/>
      <c r="B235" s="488"/>
      <c r="C235" s="652" t="s">
        <v>153</v>
      </c>
      <c r="D235" s="653"/>
      <c r="E235" s="653"/>
      <c r="F235" s="653"/>
      <c r="G235" s="653"/>
      <c r="H235" s="654"/>
      <c r="I235" s="655">
        <f>ROUND(SUM(I232:I234),2)</f>
        <v>2318.57</v>
      </c>
      <c r="J235" s="496"/>
    </row>
    <row r="236" ht="15.6" spans="1:10">
      <c r="A236" s="481"/>
      <c r="B236" s="488"/>
      <c r="C236" s="656"/>
      <c r="D236" s="656"/>
      <c r="E236" s="656"/>
      <c r="F236" s="656"/>
      <c r="G236" s="656"/>
      <c r="H236" s="656"/>
      <c r="I236" s="656"/>
      <c r="J236" s="496"/>
    </row>
    <row r="237" ht="15.6" spans="1:10">
      <c r="A237" s="481"/>
      <c r="B237" s="488"/>
      <c r="C237" s="657" t="s">
        <v>154</v>
      </c>
      <c r="D237" s="658"/>
      <c r="E237" s="658"/>
      <c r="F237" s="658"/>
      <c r="G237" s="658"/>
      <c r="H237" s="659"/>
      <c r="I237" s="660">
        <f>SUM(I230+I235)</f>
        <v>10047.1</v>
      </c>
      <c r="J237" s="496"/>
    </row>
    <row r="238" ht="15.6" spans="1:10">
      <c r="A238" s="481"/>
      <c r="B238" s="488"/>
      <c r="C238" s="656"/>
      <c r="D238" s="656"/>
      <c r="E238" s="656"/>
      <c r="F238" s="656"/>
      <c r="G238" s="656"/>
      <c r="H238" s="656"/>
      <c r="I238" s="656"/>
      <c r="J238" s="496"/>
    </row>
    <row r="239" ht="15.6" spans="1:10">
      <c r="A239" s="481"/>
      <c r="B239" s="488"/>
      <c r="C239" s="661" t="s">
        <v>155</v>
      </c>
      <c r="D239" s="662"/>
      <c r="E239" s="663"/>
      <c r="F239" s="664"/>
      <c r="G239" s="665"/>
      <c r="H239" s="665"/>
      <c r="I239" s="666"/>
      <c r="J239" s="496"/>
    </row>
    <row r="240" ht="15.6" spans="1:10">
      <c r="A240" s="481"/>
      <c r="B240" s="488"/>
      <c r="C240" s="667"/>
      <c r="D240" s="668"/>
      <c r="E240" s="669"/>
      <c r="F240" s="670"/>
      <c r="G240" s="671"/>
      <c r="H240" s="671"/>
      <c r="I240" s="672"/>
      <c r="J240" s="496"/>
    </row>
    <row r="241" ht="15.6" spans="1:21">
      <c r="A241" s="481"/>
      <c r="B241" s="488"/>
      <c r="C241" s="667"/>
      <c r="D241" s="668"/>
      <c r="E241" s="669"/>
      <c r="F241" s="670" t="str">
        <f>REALIZO</f>
        <v> </v>
      </c>
      <c r="G241" s="671"/>
      <c r="H241" s="671"/>
      <c r="I241" s="672"/>
      <c r="J241" s="496"/>
    </row>
    <row r="242" ht="15.6" spans="1:21">
      <c r="A242" s="481"/>
      <c r="B242" s="488"/>
      <c r="C242" s="667"/>
      <c r="D242" s="668"/>
      <c r="E242" s="669"/>
      <c r="F242" s="670"/>
      <c r="G242" s="673"/>
      <c r="H242" s="673"/>
      <c r="I242" s="674"/>
      <c r="J242" s="496"/>
    </row>
    <row r="243" ht="15.6" spans="1:21">
      <c r="A243" s="481"/>
      <c r="B243" s="488"/>
      <c r="C243" s="667"/>
      <c r="D243" s="668"/>
      <c r="E243" s="669"/>
      <c r="F243" s="670" t="s">
        <v>156</v>
      </c>
      <c r="G243" s="673"/>
      <c r="H243" s="673"/>
      <c r="I243" s="674"/>
      <c r="J243" s="496"/>
    </row>
    <row r="244" ht="15.6" spans="1:21">
      <c r="A244" s="481"/>
      <c r="B244" s="488"/>
      <c r="C244" s="667"/>
      <c r="D244" s="668"/>
      <c r="E244" s="669"/>
      <c r="F244" s="670" t="str">
        <f>APROBO</f>
        <v> </v>
      </c>
      <c r="G244" s="673"/>
      <c r="H244" s="673"/>
      <c r="I244" s="674"/>
      <c r="J244" s="496"/>
    </row>
    <row r="245" ht="15.6" spans="1:21">
      <c r="A245" s="481"/>
      <c r="B245" s="488"/>
      <c r="C245" s="675"/>
      <c r="D245" s="676"/>
      <c r="E245" s="677"/>
      <c r="F245" s="678" t="s">
        <v>157</v>
      </c>
      <c r="G245" s="679"/>
      <c r="H245" s="679"/>
      <c r="I245" s="680"/>
      <c r="J245" s="496"/>
    </row>
    <row r="246" ht="15.6" spans="1:21">
      <c r="A246" s="481"/>
      <c r="B246" s="681"/>
      <c r="C246" s="682"/>
      <c r="D246" s="682"/>
      <c r="E246" s="682"/>
      <c r="F246" s="683"/>
      <c r="G246" s="684"/>
      <c r="H246" s="682"/>
      <c r="I246" s="682"/>
      <c r="J246" s="685"/>
    </row>
    <row r="247" ht="15.6" spans="1:21">
      <c r="A247" s="481"/>
      <c r="B247" s="481"/>
      <c r="C247" s="481"/>
      <c r="D247" s="481"/>
      <c r="E247" s="481"/>
      <c r="F247" s="623"/>
      <c r="G247" s="686"/>
      <c r="H247" s="481"/>
      <c r="I247" s="481"/>
      <c r="J247" s="481"/>
    </row>
    <row r="248" ht="15.6" spans="1:21">
      <c r="A248" s="481"/>
      <c r="B248" s="509"/>
      <c r="C248" s="509"/>
      <c r="D248" s="509"/>
      <c r="E248" s="509"/>
      <c r="F248" s="509"/>
      <c r="G248" s="509"/>
      <c r="H248" s="509"/>
      <c r="I248" s="509"/>
      <c r="J248" s="481"/>
      <c r="K248" s="481"/>
    </row>
    <row r="249" ht="15.6" spans="1:21">
      <c r="A249" s="481"/>
      <c r="B249" s="483"/>
      <c r="C249" s="484"/>
      <c r="D249" s="484"/>
      <c r="E249" s="484"/>
      <c r="F249" s="485"/>
      <c r="G249" s="486"/>
      <c r="H249" s="484"/>
      <c r="I249" s="484"/>
      <c r="J249" s="487"/>
      <c r="K249" s="481"/>
      <c r="M249" s="483"/>
      <c r="N249" s="484"/>
      <c r="O249" s="484"/>
      <c r="P249" s="484"/>
      <c r="Q249" s="485"/>
      <c r="R249" s="486"/>
      <c r="S249" s="484"/>
      <c r="T249" s="484"/>
      <c r="U249" s="487"/>
    </row>
    <row r="250" ht="15.75" customHeight="1" spans="1:21">
      <c r="A250" s="481"/>
      <c r="B250" s="488"/>
      <c r="C250" s="489"/>
      <c r="D250" s="490"/>
      <c r="E250" s="491" t="s">
        <v>0</v>
      </c>
      <c r="F250" s="492"/>
      <c r="G250" s="493"/>
      <c r="H250" s="494" t="s">
        <v>113</v>
      </c>
      <c r="I250" s="495"/>
      <c r="J250" s="496"/>
      <c r="K250" s="481"/>
      <c r="M250" s="488"/>
      <c r="N250" s="489"/>
      <c r="O250" s="490"/>
      <c r="P250" s="491" t="s">
        <v>0</v>
      </c>
      <c r="Q250" s="492"/>
      <c r="R250" s="493"/>
      <c r="S250" s="494" t="s">
        <v>113</v>
      </c>
      <c r="T250" s="495"/>
      <c r="U250" s="496"/>
    </row>
    <row r="251" ht="15.75" customHeight="1" spans="1:21">
      <c r="A251" s="481"/>
      <c r="B251" s="488"/>
      <c r="C251" s="497"/>
      <c r="D251" s="498"/>
      <c r="E251" s="499"/>
      <c r="F251" s="500"/>
      <c r="G251" s="501"/>
      <c r="H251" s="502" t="s">
        <v>114</v>
      </c>
      <c r="I251" s="503"/>
      <c r="J251" s="496"/>
      <c r="K251" s="481"/>
      <c r="M251" s="488"/>
      <c r="N251" s="497"/>
      <c r="O251" s="498"/>
      <c r="P251" s="499"/>
      <c r="Q251" s="500"/>
      <c r="R251" s="501"/>
      <c r="S251" s="502" t="s">
        <v>114</v>
      </c>
      <c r="T251" s="503"/>
      <c r="U251" s="496"/>
    </row>
    <row r="252" ht="16.5" customHeight="1" spans="1:21">
      <c r="A252" s="481"/>
      <c r="B252" s="488"/>
      <c r="C252" s="504" t="s">
        <v>115</v>
      </c>
      <c r="D252" s="505"/>
      <c r="E252" s="505"/>
      <c r="F252" s="505"/>
      <c r="G252" s="506"/>
      <c r="H252" s="502" t="s">
        <v>116</v>
      </c>
      <c r="I252" s="503"/>
      <c r="J252" s="496"/>
      <c r="K252" s="481"/>
      <c r="M252" s="488"/>
      <c r="N252" s="504" t="s">
        <v>115</v>
      </c>
      <c r="O252" s="505"/>
      <c r="P252" s="505"/>
      <c r="Q252" s="505"/>
      <c r="R252" s="506"/>
      <c r="S252" s="502" t="s">
        <v>116</v>
      </c>
      <c r="T252" s="503"/>
      <c r="U252" s="496"/>
    </row>
    <row r="253" ht="16.5" customHeight="1" spans="1:21">
      <c r="A253" s="481"/>
      <c r="B253" s="488"/>
      <c r="C253" s="711" t="s">
        <v>117</v>
      </c>
      <c r="D253" s="712"/>
      <c r="E253" s="712"/>
      <c r="F253" s="712"/>
      <c r="G253" s="712"/>
      <c r="H253" s="712"/>
      <c r="I253" s="713"/>
      <c r="J253" s="496"/>
      <c r="K253" s="481"/>
      <c r="M253" s="488"/>
      <c r="N253" s="711" t="s">
        <v>117</v>
      </c>
      <c r="O253" s="712"/>
      <c r="P253" s="712"/>
      <c r="Q253" s="712"/>
      <c r="R253" s="712"/>
      <c r="S253" s="712"/>
      <c r="T253" s="713"/>
      <c r="U253" s="496"/>
    </row>
    <row r="254" ht="15.6" spans="1:21">
      <c r="A254" s="481"/>
      <c r="B254" s="488"/>
      <c r="C254" s="507"/>
      <c r="D254" s="507"/>
      <c r="E254" s="507"/>
      <c r="F254" s="508"/>
      <c r="G254" s="508"/>
      <c r="H254" s="507"/>
      <c r="I254" s="507"/>
      <c r="J254" s="496"/>
      <c r="K254" s="481"/>
      <c r="M254" s="488"/>
      <c r="N254" s="507"/>
      <c r="O254" s="507"/>
      <c r="P254" s="507"/>
      <c r="Q254" s="508"/>
      <c r="R254" s="508"/>
      <c r="S254" s="507"/>
      <c r="T254" s="507"/>
      <c r="U254" s="496"/>
    </row>
    <row r="255" ht="15.6" spans="1:21">
      <c r="A255" s="509"/>
      <c r="B255" s="510"/>
      <c r="C255" s="1044" t="s">
        <v>118</v>
      </c>
      <c r="D255" s="512" t="s">
        <v>119</v>
      </c>
      <c r="E255" s="513"/>
      <c r="F255" s="513"/>
      <c r="G255" s="513"/>
      <c r="H255" s="513"/>
      <c r="I255" s="514"/>
      <c r="J255" s="515"/>
      <c r="K255" s="509"/>
      <c r="M255" s="510"/>
      <c r="N255" s="1044" t="s">
        <v>118</v>
      </c>
      <c r="O255" s="512" t="s">
        <v>119</v>
      </c>
      <c r="P255" s="513"/>
      <c r="Q255" s="513"/>
      <c r="R255" s="513"/>
      <c r="S255" s="513"/>
      <c r="T255" s="514"/>
      <c r="U255" s="515"/>
    </row>
    <row r="256" ht="15.6" spans="1:21">
      <c r="A256" s="481"/>
      <c r="B256" s="488"/>
      <c r="C256" s="516">
        <v>2</v>
      </c>
      <c r="D256" s="517" t="s">
        <v>120</v>
      </c>
      <c r="E256" s="518"/>
      <c r="F256" s="518"/>
      <c r="G256" s="518"/>
      <c r="H256" s="518"/>
      <c r="I256" s="519"/>
      <c r="J256" s="496"/>
      <c r="K256" s="481"/>
      <c r="M256" s="488"/>
      <c r="N256" s="516">
        <v>2</v>
      </c>
      <c r="O256" s="517" t="e">
        <f>IF(N256="","",+VLOOKUP(N256,[1]!Tabla5[#Data],2,0))</f>
        <v>#REF!</v>
      </c>
      <c r="P256" s="518"/>
      <c r="Q256" s="518"/>
      <c r="R256" s="518"/>
      <c r="S256" s="518"/>
      <c r="T256" s="519"/>
      <c r="U256" s="496"/>
    </row>
    <row r="257" ht="15.6" spans="1:21">
      <c r="A257" s="509"/>
      <c r="B257" s="510"/>
      <c r="C257" s="1044" t="s">
        <v>121</v>
      </c>
      <c r="D257" s="512" t="s">
        <v>122</v>
      </c>
      <c r="E257" s="513"/>
      <c r="F257" s="513"/>
      <c r="G257" s="513"/>
      <c r="H257" s="513"/>
      <c r="I257" s="514"/>
      <c r="J257" s="515"/>
      <c r="K257" s="509"/>
      <c r="M257" s="510"/>
      <c r="N257" s="1044" t="s">
        <v>121</v>
      </c>
      <c r="O257" s="512" t="s">
        <v>122</v>
      </c>
      <c r="P257" s="513"/>
      <c r="Q257" s="513"/>
      <c r="R257" s="513"/>
      <c r="S257" s="513"/>
      <c r="T257" s="514"/>
      <c r="U257" s="515"/>
    </row>
    <row r="258" ht="15.6" spans="1:21">
      <c r="A258" s="481"/>
      <c r="B258" s="488"/>
      <c r="C258" s="516">
        <v>2.02</v>
      </c>
      <c r="D258" s="517" t="s">
        <v>169</v>
      </c>
      <c r="E258" s="518"/>
      <c r="F258" s="518"/>
      <c r="G258" s="518"/>
      <c r="H258" s="518"/>
      <c r="I258" s="519"/>
      <c r="J258" s="496"/>
      <c r="K258" s="481"/>
      <c r="M258" s="488"/>
      <c r="N258" s="516">
        <v>2.02</v>
      </c>
      <c r="O258" s="517" t="e">
        <f>IF(N258="","",+VLOOKUP(N258,[1]!Tabla5[#Data],2,0))</f>
        <v>#REF!</v>
      </c>
      <c r="P258" s="518"/>
      <c r="Q258" s="518"/>
      <c r="R258" s="518"/>
      <c r="S258" s="518"/>
      <c r="T258" s="519"/>
      <c r="U258" s="496"/>
    </row>
    <row r="259" ht="16.5" customHeight="1" spans="1:21">
      <c r="A259" s="509"/>
      <c r="B259" s="510"/>
      <c r="C259" s="1045" t="s">
        <v>124</v>
      </c>
      <c r="D259" s="521" t="s">
        <v>125</v>
      </c>
      <c r="E259" s="522"/>
      <c r="F259" s="522"/>
      <c r="G259" s="522"/>
      <c r="H259" s="523"/>
      <c r="I259" s="524" t="s">
        <v>126</v>
      </c>
      <c r="J259" s="515"/>
      <c r="K259" s="509"/>
      <c r="M259" s="510"/>
      <c r="N259" s="1045" t="s">
        <v>124</v>
      </c>
      <c r="O259" s="521" t="s">
        <v>125</v>
      </c>
      <c r="P259" s="522"/>
      <c r="Q259" s="522"/>
      <c r="R259" s="522"/>
      <c r="S259" s="523"/>
      <c r="T259" s="524" t="s">
        <v>126</v>
      </c>
      <c r="U259" s="515"/>
    </row>
    <row r="260" ht="15.6" spans="1:21">
      <c r="A260" s="481"/>
      <c r="B260" s="488"/>
      <c r="C260" s="525" t="s">
        <v>170</v>
      </c>
      <c r="D260" s="526"/>
      <c r="E260" s="527"/>
      <c r="F260" s="527"/>
      <c r="G260" s="527"/>
      <c r="H260" s="528"/>
      <c r="I260" s="529"/>
      <c r="J260" s="496"/>
      <c r="K260" s="481"/>
      <c r="M260" s="488"/>
      <c r="N260" s="525" t="s">
        <v>170</v>
      </c>
      <c r="O260" s="526"/>
      <c r="P260" s="527"/>
      <c r="Q260" s="527"/>
      <c r="R260" s="527"/>
      <c r="S260" s="528"/>
      <c r="T260" s="529"/>
      <c r="U260" s="496"/>
    </row>
    <row r="261" ht="16.5" customHeight="1" spans="1:21">
      <c r="A261" s="509"/>
      <c r="B261" s="510"/>
      <c r="C261" s="1045" t="s">
        <v>127</v>
      </c>
      <c r="D261" s="715" t="s">
        <v>38</v>
      </c>
      <c r="E261" s="531"/>
      <c r="F261" s="531"/>
      <c r="G261" s="531"/>
      <c r="H261" s="532"/>
      <c r="I261" s="716" t="s">
        <v>171</v>
      </c>
      <c r="J261" s="515"/>
      <c r="K261" s="509"/>
      <c r="M261" s="510"/>
      <c r="N261" s="1045" t="s">
        <v>127</v>
      </c>
      <c r="O261" s="715" t="e">
        <f>IF(N260="","",+VLOOKUP(N260,[1]!Tabla5[#Data],2,0))</f>
        <v>#REF!</v>
      </c>
      <c r="P261" s="531"/>
      <c r="Q261" s="531"/>
      <c r="R261" s="531"/>
      <c r="S261" s="532"/>
      <c r="T261" s="716" t="e">
        <f>IF(N262="","",+VLOOKUP(N262,[1]!Tabla5[#Data],4,0))</f>
        <v>#REF!</v>
      </c>
      <c r="U261" s="515"/>
    </row>
    <row r="262" ht="15.6" spans="1:21">
      <c r="A262" s="481"/>
      <c r="B262" s="488"/>
      <c r="C262" s="525" t="str">
        <f>+C260</f>
        <v>2.02.15</v>
      </c>
      <c r="D262" s="534"/>
      <c r="E262" s="535"/>
      <c r="F262" s="535"/>
      <c r="G262" s="535"/>
      <c r="H262" s="536"/>
      <c r="I262" s="537"/>
      <c r="J262" s="496"/>
      <c r="K262" s="481"/>
      <c r="M262" s="488"/>
      <c r="N262" s="525" t="str">
        <f>+N260</f>
        <v>2.02.15</v>
      </c>
      <c r="O262" s="534"/>
      <c r="P262" s="535"/>
      <c r="Q262" s="535"/>
      <c r="R262" s="535"/>
      <c r="S262" s="536"/>
      <c r="T262" s="537"/>
      <c r="U262" s="496"/>
    </row>
    <row r="263" ht="15.6" spans="1:21">
      <c r="A263" s="481"/>
      <c r="B263" s="488"/>
      <c r="C263" s="482"/>
      <c r="D263" s="482"/>
      <c r="E263" s="482"/>
      <c r="F263" s="482"/>
      <c r="G263" s="482"/>
      <c r="H263" s="482"/>
      <c r="I263" s="482"/>
      <c r="J263" s="496"/>
      <c r="K263" s="481"/>
      <c r="M263" s="488"/>
      <c r="N263" s="482"/>
      <c r="O263" s="482"/>
      <c r="P263" s="482"/>
      <c r="Q263" s="482"/>
      <c r="R263" s="482"/>
      <c r="S263" s="482"/>
      <c r="T263" s="482"/>
      <c r="U263" s="496"/>
    </row>
    <row r="264" ht="15.6" spans="1:21">
      <c r="A264" s="481"/>
      <c r="B264" s="488"/>
      <c r="C264" s="542" t="s">
        <v>138</v>
      </c>
      <c r="D264" s="543"/>
      <c r="E264" s="543"/>
      <c r="F264" s="543"/>
      <c r="G264" s="543"/>
      <c r="H264" s="543"/>
      <c r="I264" s="544"/>
      <c r="J264" s="496"/>
      <c r="K264" s="481"/>
      <c r="M264" s="488"/>
      <c r="N264" s="542" t="s">
        <v>138</v>
      </c>
      <c r="O264" s="543"/>
      <c r="P264" s="543"/>
      <c r="Q264" s="543"/>
      <c r="R264" s="543"/>
      <c r="S264" s="543"/>
      <c r="T264" s="544"/>
      <c r="U264" s="496"/>
    </row>
    <row r="265" ht="15.6" spans="1:21">
      <c r="A265" s="481"/>
      <c r="B265" s="488"/>
      <c r="C265" s="577" t="s">
        <v>129</v>
      </c>
      <c r="D265" s="577"/>
      <c r="E265" s="577"/>
      <c r="F265" s="576" t="s">
        <v>126</v>
      </c>
      <c r="G265" s="576" t="s">
        <v>139</v>
      </c>
      <c r="H265" s="577" t="s">
        <v>131</v>
      </c>
      <c r="I265" s="577" t="s">
        <v>132</v>
      </c>
      <c r="J265" s="496"/>
      <c r="K265" s="481"/>
      <c r="M265" s="488"/>
      <c r="N265" s="577" t="s">
        <v>129</v>
      </c>
      <c r="O265" s="577"/>
      <c r="P265" s="577"/>
      <c r="Q265" s="576" t="s">
        <v>126</v>
      </c>
      <c r="R265" s="576" t="s">
        <v>139</v>
      </c>
      <c r="S265" s="577" t="s">
        <v>131</v>
      </c>
      <c r="T265" s="577" t="s">
        <v>132</v>
      </c>
      <c r="U265" s="496"/>
    </row>
    <row r="266" ht="15.75" customHeight="1" spans="1:21">
      <c r="A266" s="481"/>
      <c r="B266" s="488"/>
      <c r="C266" s="718" t="s">
        <v>140</v>
      </c>
      <c r="D266" s="719"/>
      <c r="E266" s="719"/>
      <c r="F266" s="727" t="s">
        <v>20</v>
      </c>
      <c r="G266" s="728">
        <v>935.19</v>
      </c>
      <c r="H266" s="729">
        <v>0.05</v>
      </c>
      <c r="I266" s="555">
        <f>+IF(C266="","",G266*H266)</f>
        <v>46.7595</v>
      </c>
      <c r="J266" s="496"/>
      <c r="K266" s="481"/>
      <c r="M266" s="488"/>
      <c r="N266" s="718" t="s">
        <v>140</v>
      </c>
      <c r="O266" s="719"/>
      <c r="P266" s="719"/>
      <c r="Q266" s="727" t="s">
        <v>20</v>
      </c>
      <c r="R266" s="728">
        <v>935.19</v>
      </c>
      <c r="S266" s="729">
        <v>0.05</v>
      </c>
      <c r="T266" s="555">
        <f>+IF(N266="","",R266*S266)</f>
        <v>46.7595</v>
      </c>
      <c r="U266" s="496"/>
    </row>
    <row r="267" ht="15.6" spans="1:21">
      <c r="A267" s="481"/>
      <c r="B267" s="488"/>
      <c r="C267" s="718" t="s">
        <v>161</v>
      </c>
      <c r="D267" s="719"/>
      <c r="E267" s="719"/>
      <c r="F267" s="720" t="s">
        <v>142</v>
      </c>
      <c r="G267" s="730">
        <v>154625</v>
      </c>
      <c r="H267" s="731">
        <v>0.08</v>
      </c>
      <c r="I267" s="561">
        <f>+IF(C267="","",G267*H267)</f>
        <v>12370</v>
      </c>
      <c r="J267" s="496"/>
      <c r="K267" s="481"/>
      <c r="M267" s="488"/>
      <c r="N267" s="718" t="s">
        <v>161</v>
      </c>
      <c r="O267" s="719"/>
      <c r="P267" s="719"/>
      <c r="Q267" s="720" t="s">
        <v>142</v>
      </c>
      <c r="R267" s="730">
        <v>154625</v>
      </c>
      <c r="S267" s="731">
        <v>0.08</v>
      </c>
      <c r="T267" s="561">
        <f>+IF(N267="","",R267*S267)</f>
        <v>12370</v>
      </c>
      <c r="U267" s="496"/>
    </row>
    <row r="268" ht="15.6" spans="1:21">
      <c r="A268" s="481"/>
      <c r="B268" s="488"/>
      <c r="C268" s="592"/>
      <c r="D268" s="593"/>
      <c r="E268" s="594"/>
      <c r="F268" s="595"/>
      <c r="G268" s="732"/>
      <c r="H268" s="733"/>
      <c r="I268" s="568"/>
      <c r="J268" s="496"/>
      <c r="K268" s="481"/>
      <c r="M268" s="488"/>
      <c r="N268" s="592"/>
      <c r="O268" s="593"/>
      <c r="P268" s="594"/>
      <c r="Q268" s="595"/>
      <c r="R268" s="732"/>
      <c r="S268" s="733"/>
      <c r="T268" s="568"/>
      <c r="U268" s="496"/>
    </row>
    <row r="269" ht="15.6" spans="1:21">
      <c r="A269" s="481"/>
      <c r="B269" s="488"/>
      <c r="C269" s="481"/>
      <c r="D269" s="481"/>
      <c r="E269" s="481"/>
      <c r="F269" s="695" t="s">
        <v>143</v>
      </c>
      <c r="G269" s="695"/>
      <c r="H269" s="696"/>
      <c r="I269" s="598">
        <f>ROUND(+SUM(I266:I268),2)</f>
        <v>12416.76</v>
      </c>
      <c r="J269" s="496"/>
      <c r="K269" s="481"/>
      <c r="M269" s="488"/>
      <c r="N269" s="481"/>
      <c r="O269" s="481"/>
      <c r="P269" s="481"/>
      <c r="Q269" s="695" t="s">
        <v>143</v>
      </c>
      <c r="R269" s="695"/>
      <c r="S269" s="696"/>
      <c r="T269" s="598">
        <f>ROUND(+SUM(T266:T268),2)</f>
        <v>12416.76</v>
      </c>
      <c r="U269" s="496"/>
    </row>
    <row r="270" ht="15.6" spans="1:21">
      <c r="A270" s="481"/>
      <c r="B270" s="488"/>
      <c r="C270" s="509"/>
      <c r="D270" s="509"/>
      <c r="E270" s="509"/>
      <c r="F270" s="509"/>
      <c r="G270" s="509"/>
      <c r="H270" s="509"/>
      <c r="I270" s="509"/>
      <c r="J270" s="496"/>
      <c r="K270" s="481"/>
      <c r="M270" s="488"/>
      <c r="N270" s="509"/>
      <c r="O270" s="509"/>
      <c r="P270" s="509"/>
      <c r="Q270" s="509"/>
      <c r="R270" s="509"/>
      <c r="S270" s="509"/>
      <c r="T270" s="509"/>
      <c r="U270" s="496"/>
    </row>
    <row r="271" ht="15.6" spans="1:21">
      <c r="A271" s="481"/>
      <c r="B271" s="488"/>
      <c r="C271" s="698" t="s">
        <v>144</v>
      </c>
      <c r="D271" s="699"/>
      <c r="E271" s="699"/>
      <c r="F271" s="699"/>
      <c r="G271" s="699"/>
      <c r="H271" s="699"/>
      <c r="I271" s="700"/>
      <c r="J271" s="496"/>
      <c r="K271" s="481"/>
      <c r="M271" s="488"/>
      <c r="N271" s="698" t="s">
        <v>144</v>
      </c>
      <c r="O271" s="699"/>
      <c r="P271" s="699"/>
      <c r="Q271" s="699"/>
      <c r="R271" s="699"/>
      <c r="S271" s="699"/>
      <c r="T271" s="700"/>
      <c r="U271" s="496"/>
    </row>
    <row r="272" ht="15.6" spans="1:21">
      <c r="A272" s="481"/>
      <c r="B272" s="600"/>
      <c r="C272" s="702" t="s">
        <v>129</v>
      </c>
      <c r="D272" s="606"/>
      <c r="E272" s="606"/>
      <c r="F272" s="604" t="s">
        <v>126</v>
      </c>
      <c r="G272" s="1047" t="s">
        <v>139</v>
      </c>
      <c r="H272" s="606" t="s">
        <v>131</v>
      </c>
      <c r="I272" s="607" t="s">
        <v>132</v>
      </c>
      <c r="J272" s="608"/>
      <c r="K272" s="599"/>
      <c r="M272" s="600"/>
      <c r="N272" s="702" t="s">
        <v>129</v>
      </c>
      <c r="O272" s="606"/>
      <c r="P272" s="606"/>
      <c r="Q272" s="604" t="s">
        <v>126</v>
      </c>
      <c r="R272" s="1047" t="s">
        <v>139</v>
      </c>
      <c r="S272" s="606" t="s">
        <v>131</v>
      </c>
      <c r="T272" s="607" t="s">
        <v>132</v>
      </c>
      <c r="U272" s="608"/>
    </row>
    <row r="273" ht="15.6" spans="1:21">
      <c r="A273" s="701"/>
      <c r="B273" s="488"/>
      <c r="C273" s="703" t="s">
        <v>172</v>
      </c>
      <c r="D273" s="704"/>
      <c r="E273" s="704"/>
      <c r="F273" s="613" t="s">
        <v>173</v>
      </c>
      <c r="G273" s="614">
        <v>11689.88</v>
      </c>
      <c r="H273" s="734">
        <v>0.08</v>
      </c>
      <c r="I273" s="616">
        <f>(+IF(C273="","",(G273*H273)))</f>
        <v>935.1904</v>
      </c>
      <c r="J273" s="496"/>
      <c r="K273" s="609"/>
      <c r="M273" s="488"/>
      <c r="N273" s="703" t="s">
        <v>172</v>
      </c>
      <c r="O273" s="704"/>
      <c r="P273" s="704"/>
      <c r="Q273" s="613" t="s">
        <v>173</v>
      </c>
      <c r="R273" s="614">
        <v>11689.88</v>
      </c>
      <c r="S273" s="734">
        <v>0.08</v>
      </c>
      <c r="T273" s="616">
        <f>(+IF(N273="","",(R273*S273)))</f>
        <v>935.1904</v>
      </c>
      <c r="U273" s="496"/>
    </row>
    <row r="274" ht="15.6" spans="1:21">
      <c r="A274" s="481"/>
      <c r="B274" s="488"/>
      <c r="C274" s="703"/>
      <c r="D274" s="704"/>
      <c r="E274" s="704"/>
      <c r="F274" s="613"/>
      <c r="G274" s="614" t="s">
        <v>136</v>
      </c>
      <c r="H274" s="615"/>
      <c r="I274" s="616" t="str">
        <f>(+IF(C274="","",(G274*H274)))</f>
        <v/>
      </c>
      <c r="J274" s="496"/>
      <c r="K274" s="599"/>
      <c r="M274" s="488"/>
      <c r="N274" s="703"/>
      <c r="O274" s="704"/>
      <c r="P274" s="704"/>
      <c r="Q274" s="613"/>
      <c r="R274" s="614" t="s">
        <v>136</v>
      </c>
      <c r="S274" s="615"/>
      <c r="T274" s="616" t="str">
        <f>(+IF(N274="","",(R274*S274)))</f>
        <v/>
      </c>
      <c r="U274" s="496"/>
    </row>
    <row r="275" ht="15.6" spans="1:21">
      <c r="A275" s="481"/>
      <c r="B275" s="488"/>
      <c r="C275" s="703"/>
      <c r="D275" s="704"/>
      <c r="E275" s="704"/>
      <c r="F275" s="613"/>
      <c r="G275" s="614" t="s">
        <v>136</v>
      </c>
      <c r="H275" s="615"/>
      <c r="I275" s="616" t="str">
        <f>(+IF(C275="","",(G275*H275)))</f>
        <v/>
      </c>
      <c r="J275" s="496"/>
      <c r="K275" s="599"/>
      <c r="M275" s="488"/>
      <c r="N275" s="703"/>
      <c r="O275" s="704"/>
      <c r="P275" s="704"/>
      <c r="Q275" s="613"/>
      <c r="R275" s="614" t="s">
        <v>136</v>
      </c>
      <c r="S275" s="615"/>
      <c r="T275" s="616" t="str">
        <f>(+IF(N275="","",(R275*S275)))</f>
        <v/>
      </c>
      <c r="U275" s="496"/>
    </row>
    <row r="276" ht="15.6" spans="1:21">
      <c r="A276" s="481"/>
      <c r="B276" s="488"/>
      <c r="C276" s="705"/>
      <c r="D276" s="706"/>
      <c r="E276" s="706"/>
      <c r="F276" s="707"/>
      <c r="G276" s="708"/>
      <c r="H276" s="709"/>
      <c r="I276" s="710"/>
      <c r="J276" s="496"/>
      <c r="K276" s="599"/>
      <c r="M276" s="488"/>
      <c r="N276" s="705"/>
      <c r="O276" s="706"/>
      <c r="P276" s="706"/>
      <c r="Q276" s="707"/>
      <c r="R276" s="708"/>
      <c r="S276" s="709"/>
      <c r="T276" s="710"/>
      <c r="U276" s="496"/>
    </row>
    <row r="277" ht="15.6" spans="1:21">
      <c r="A277" s="481"/>
      <c r="B277" s="488"/>
      <c r="C277" s="481"/>
      <c r="D277" s="481"/>
      <c r="E277" s="481"/>
      <c r="F277" s="569" t="s">
        <v>147</v>
      </c>
      <c r="G277" s="569"/>
      <c r="H277" s="570"/>
      <c r="I277" s="571">
        <f>+ROUND(SUM(I273:I276),2)</f>
        <v>935.19</v>
      </c>
      <c r="J277" s="496"/>
      <c r="K277" s="599"/>
      <c r="M277" s="488"/>
      <c r="N277" s="481"/>
      <c r="O277" s="481"/>
      <c r="P277" s="481"/>
      <c r="Q277" s="569" t="s">
        <v>147</v>
      </c>
      <c r="R277" s="569"/>
      <c r="S277" s="570"/>
      <c r="T277" s="571">
        <f>+ROUND(SUM(T273:T276),2)</f>
        <v>935.19</v>
      </c>
      <c r="U277" s="496"/>
    </row>
    <row r="278" ht="15.6" spans="1:21">
      <c r="A278" s="481"/>
      <c r="B278" s="488"/>
      <c r="C278" s="481"/>
      <c r="D278" s="481"/>
      <c r="E278" s="481"/>
      <c r="F278" s="623"/>
      <c r="G278" s="624"/>
      <c r="H278" s="481"/>
      <c r="I278" s="481"/>
      <c r="J278" s="496"/>
      <c r="K278" s="599"/>
      <c r="M278" s="488"/>
      <c r="N278" s="481"/>
      <c r="O278" s="481"/>
      <c r="P278" s="481"/>
      <c r="Q278" s="623"/>
      <c r="R278" s="624"/>
      <c r="S278" s="481"/>
      <c r="T278" s="481"/>
      <c r="U278" s="496"/>
    </row>
    <row r="279" ht="15.6" spans="1:21">
      <c r="A279" s="481"/>
      <c r="B279" s="488"/>
      <c r="C279" s="698" t="s">
        <v>162</v>
      </c>
      <c r="D279" s="699"/>
      <c r="E279" s="699"/>
      <c r="F279" s="699"/>
      <c r="G279" s="699"/>
      <c r="H279" s="699"/>
      <c r="I279" s="700"/>
      <c r="J279" s="496"/>
      <c r="K279" s="481"/>
      <c r="M279" s="488"/>
      <c r="N279" s="698" t="s">
        <v>162</v>
      </c>
      <c r="O279" s="699"/>
      <c r="P279" s="699"/>
      <c r="Q279" s="699"/>
      <c r="R279" s="699"/>
      <c r="S279" s="699"/>
      <c r="T279" s="700"/>
      <c r="U279" s="496"/>
    </row>
    <row r="280" ht="15.6" spans="1:21">
      <c r="A280" s="481"/>
      <c r="B280" s="600"/>
      <c r="C280" s="702" t="s">
        <v>129</v>
      </c>
      <c r="D280" s="606"/>
      <c r="E280" s="606"/>
      <c r="F280" s="604" t="s">
        <v>126</v>
      </c>
      <c r="G280" s="1047" t="s">
        <v>139</v>
      </c>
      <c r="H280" s="606" t="s">
        <v>131</v>
      </c>
      <c r="I280" s="607" t="s">
        <v>132</v>
      </c>
      <c r="J280" s="608"/>
      <c r="K280" s="481"/>
      <c r="M280" s="600"/>
      <c r="N280" s="702" t="s">
        <v>129</v>
      </c>
      <c r="O280" s="606"/>
      <c r="P280" s="606"/>
      <c r="Q280" s="604" t="s">
        <v>126</v>
      </c>
      <c r="R280" s="1047" t="s">
        <v>139</v>
      </c>
      <c r="S280" s="606" t="s">
        <v>131</v>
      </c>
      <c r="T280" s="607" t="s">
        <v>132</v>
      </c>
      <c r="U280" s="608"/>
    </row>
    <row r="281" ht="15.6" spans="1:21">
      <c r="A281" s="481"/>
      <c r="B281" s="488"/>
      <c r="C281" s="703" t="s">
        <v>163</v>
      </c>
      <c r="D281" s="704"/>
      <c r="E281" s="704"/>
      <c r="F281" s="613" t="s">
        <v>164</v>
      </c>
      <c r="G281" s="614">
        <v>10464</v>
      </c>
      <c r="H281" s="615">
        <v>1.3</v>
      </c>
      <c r="I281" s="616">
        <f>(+IF(C281="","",(G281*H281)))</f>
        <v>13603.2</v>
      </c>
      <c r="J281" s="496"/>
      <c r="K281" s="481"/>
      <c r="M281" s="488"/>
      <c r="N281" s="703" t="s">
        <v>163</v>
      </c>
      <c r="O281" s="704"/>
      <c r="P281" s="704"/>
      <c r="Q281" s="613" t="s">
        <v>164</v>
      </c>
      <c r="R281" s="614">
        <v>10464</v>
      </c>
      <c r="S281" s="615">
        <v>1.3</v>
      </c>
      <c r="T281" s="616">
        <f>(+IF(N281="","",(R281*S281)))</f>
        <v>13603.2</v>
      </c>
      <c r="U281" s="496"/>
    </row>
    <row r="282" ht="15.6" spans="1:21">
      <c r="A282" s="638"/>
      <c r="B282" s="488"/>
      <c r="C282" s="703"/>
      <c r="D282" s="704"/>
      <c r="E282" s="704"/>
      <c r="F282" s="613"/>
      <c r="G282" s="614" t="s">
        <v>136</v>
      </c>
      <c r="H282" s="615"/>
      <c r="I282" s="616" t="str">
        <f>(+IF(C282="","",(G282*H282)))</f>
        <v/>
      </c>
      <c r="J282" s="496"/>
      <c r="K282" s="638"/>
      <c r="M282" s="488"/>
      <c r="N282" s="703"/>
      <c r="O282" s="704"/>
      <c r="P282" s="704"/>
      <c r="Q282" s="613"/>
      <c r="R282" s="614" t="s">
        <v>136</v>
      </c>
      <c r="S282" s="615"/>
      <c r="T282" s="616" t="str">
        <f>(+IF(N282="","",(R282*S282)))</f>
        <v/>
      </c>
      <c r="U282" s="496"/>
    </row>
    <row r="283" ht="15.6" spans="1:21">
      <c r="A283" s="481"/>
      <c r="B283" s="488"/>
      <c r="C283" s="703"/>
      <c r="D283" s="704"/>
      <c r="E283" s="704"/>
      <c r="F283" s="613"/>
      <c r="G283" s="614" t="s">
        <v>136</v>
      </c>
      <c r="H283" s="615"/>
      <c r="I283" s="616" t="str">
        <f>(+IF(C283="","",(G283*H283)))</f>
        <v/>
      </c>
      <c r="J283" s="496"/>
      <c r="K283" s="481"/>
      <c r="M283" s="488"/>
      <c r="N283" s="703"/>
      <c r="O283" s="704"/>
      <c r="P283" s="704"/>
      <c r="Q283" s="613"/>
      <c r="R283" s="614" t="s">
        <v>136</v>
      </c>
      <c r="S283" s="615"/>
      <c r="T283" s="616" t="str">
        <f>(+IF(N283="","",(R283*S283)))</f>
        <v/>
      </c>
      <c r="U283" s="496"/>
    </row>
    <row r="284" ht="15.6" spans="1:21">
      <c r="A284" s="481"/>
      <c r="B284" s="488"/>
      <c r="C284" s="705"/>
      <c r="D284" s="706"/>
      <c r="E284" s="706"/>
      <c r="F284" s="707"/>
      <c r="G284" s="708"/>
      <c r="H284" s="709"/>
      <c r="I284" s="710"/>
      <c r="J284" s="496"/>
      <c r="K284" s="481"/>
      <c r="M284" s="488"/>
      <c r="N284" s="705"/>
      <c r="O284" s="706"/>
      <c r="P284" s="706"/>
      <c r="Q284" s="707"/>
      <c r="R284" s="708"/>
      <c r="S284" s="709"/>
      <c r="T284" s="710"/>
      <c r="U284" s="496"/>
    </row>
    <row r="285" ht="15.6" spans="1:21">
      <c r="A285" s="638"/>
      <c r="B285" s="488"/>
      <c r="C285" s="481"/>
      <c r="D285" s="481"/>
      <c r="E285" s="481"/>
      <c r="F285" s="569" t="s">
        <v>165</v>
      </c>
      <c r="G285" s="569"/>
      <c r="H285" s="570"/>
      <c r="I285" s="571">
        <f>+ROUND(SUM(I281:I284),2)</f>
        <v>13603.2</v>
      </c>
      <c r="J285" s="496"/>
      <c r="K285" s="638"/>
      <c r="M285" s="488"/>
      <c r="N285" s="481"/>
      <c r="O285" s="481"/>
      <c r="P285" s="481"/>
      <c r="Q285" s="569" t="s">
        <v>165</v>
      </c>
      <c r="R285" s="569"/>
      <c r="S285" s="570"/>
      <c r="T285" s="571">
        <f>+ROUND(SUM(T281:T284),2)</f>
        <v>13603.2</v>
      </c>
      <c r="U285" s="496"/>
    </row>
    <row r="286" ht="15.6" spans="1:21">
      <c r="A286" s="638"/>
      <c r="B286" s="488"/>
      <c r="C286" s="481"/>
      <c r="D286" s="481"/>
      <c r="E286" s="481"/>
      <c r="F286" s="623"/>
      <c r="G286" s="624"/>
      <c r="H286" s="481"/>
      <c r="I286" s="481"/>
      <c r="J286" s="496"/>
      <c r="K286" s="638"/>
      <c r="M286" s="488"/>
      <c r="N286" s="481"/>
      <c r="O286" s="481"/>
      <c r="P286" s="481"/>
      <c r="Q286" s="623"/>
      <c r="R286" s="624"/>
      <c r="S286" s="481"/>
      <c r="T286" s="481"/>
      <c r="U286" s="496"/>
    </row>
    <row r="287" ht="15.6" spans="1:21">
      <c r="A287" s="638"/>
      <c r="B287" s="488"/>
      <c r="C287" s="625" t="s">
        <v>92</v>
      </c>
      <c r="D287" s="626"/>
      <c r="E287" s="626"/>
      <c r="F287" s="626"/>
      <c r="G287" s="626"/>
      <c r="H287" s="627"/>
      <c r="I287" s="628">
        <f>ROUND((SUM(+I269+I277+I285)),2)</f>
        <v>26955.15</v>
      </c>
      <c r="J287" s="496"/>
      <c r="K287" s="638"/>
      <c r="M287" s="488"/>
      <c r="N287" s="625" t="s">
        <v>92</v>
      </c>
      <c r="O287" s="626"/>
      <c r="P287" s="626"/>
      <c r="Q287" s="626"/>
      <c r="R287" s="626"/>
      <c r="S287" s="627"/>
      <c r="T287" s="628">
        <f>ROUND((SUM(+T269+T277+T285)),2)</f>
        <v>26955.15</v>
      </c>
      <c r="U287" s="496"/>
    </row>
    <row r="288" ht="15.6" spans="1:21">
      <c r="A288" s="481"/>
      <c r="B288" s="488"/>
      <c r="C288" s="481"/>
      <c r="D288" s="481"/>
      <c r="E288" s="481"/>
      <c r="F288" s="623"/>
      <c r="G288" s="624"/>
      <c r="H288" s="481"/>
      <c r="I288" s="481"/>
      <c r="J288" s="496"/>
      <c r="K288" s="481"/>
      <c r="M288" s="488"/>
      <c r="N288" s="481"/>
      <c r="O288" s="481"/>
      <c r="P288" s="481"/>
      <c r="Q288" s="623"/>
      <c r="R288" s="624"/>
      <c r="S288" s="481"/>
      <c r="T288" s="481"/>
      <c r="U288" s="496"/>
    </row>
    <row r="289" ht="15.6" spans="1:21">
      <c r="A289" s="481"/>
      <c r="B289" s="629"/>
      <c r="C289" s="630" t="s">
        <v>148</v>
      </c>
      <c r="D289" s="631"/>
      <c r="E289" s="632"/>
      <c r="F289" s="633"/>
      <c r="G289" s="634"/>
      <c r="H289" s="635">
        <f>FID</f>
        <v>0</v>
      </c>
      <c r="I289" s="636">
        <f>ROUND(I287*H289,2)</f>
        <v>0</v>
      </c>
      <c r="J289" s="637"/>
      <c r="K289" s="481"/>
      <c r="M289" s="629"/>
      <c r="N289" s="630" t="s">
        <v>148</v>
      </c>
      <c r="O289" s="631"/>
      <c r="P289" s="632"/>
      <c r="Q289" s="633"/>
      <c r="R289" s="634"/>
      <c r="S289" s="635">
        <f>FID</f>
        <v>0</v>
      </c>
      <c r="T289" s="636">
        <f>+T287*S289</f>
        <v>0</v>
      </c>
      <c r="U289" s="637"/>
    </row>
    <row r="290" ht="15.6" spans="1:21">
      <c r="A290" s="481"/>
      <c r="B290" s="488"/>
      <c r="C290" s="625" t="s">
        <v>149</v>
      </c>
      <c r="D290" s="626"/>
      <c r="E290" s="626"/>
      <c r="F290" s="626"/>
      <c r="G290" s="626"/>
      <c r="H290" s="627"/>
      <c r="I290" s="628">
        <f>ROUND(I289+I287,2)</f>
        <v>26955.15</v>
      </c>
      <c r="J290" s="496"/>
      <c r="K290" s="481"/>
      <c r="M290" s="488"/>
      <c r="N290" s="625" t="s">
        <v>149</v>
      </c>
      <c r="O290" s="626"/>
      <c r="P290" s="626"/>
      <c r="Q290" s="626"/>
      <c r="R290" s="626"/>
      <c r="S290" s="627"/>
      <c r="T290" s="628">
        <f>ROUND(T289+T287,2)</f>
        <v>26955.15</v>
      </c>
      <c r="U290" s="496"/>
    </row>
    <row r="291" ht="15.6" spans="1:21">
      <c r="A291" s="481"/>
      <c r="B291" s="488"/>
      <c r="C291" s="481"/>
      <c r="D291" s="481"/>
      <c r="E291" s="481"/>
      <c r="F291" s="623"/>
      <c r="G291" s="624"/>
      <c r="H291" s="481"/>
      <c r="I291" s="481"/>
      <c r="J291" s="496"/>
      <c r="K291" s="481"/>
      <c r="M291" s="488"/>
      <c r="N291" s="481"/>
      <c r="O291" s="481"/>
      <c r="P291" s="481"/>
      <c r="Q291" s="623"/>
      <c r="R291" s="624"/>
      <c r="S291" s="481"/>
      <c r="T291" s="481"/>
      <c r="U291" s="496"/>
    </row>
    <row r="292" ht="15.6" spans="1:21">
      <c r="A292" s="481"/>
      <c r="B292" s="629"/>
      <c r="C292" s="639" t="s">
        <v>150</v>
      </c>
      <c r="D292" s="640"/>
      <c r="E292" s="641"/>
      <c r="F292" s="642"/>
      <c r="G292" s="643"/>
      <c r="H292" s="644">
        <v>0.22</v>
      </c>
      <c r="I292" s="645">
        <f>ROUND($I$290*H292,2)</f>
        <v>5930.13</v>
      </c>
      <c r="J292" s="637"/>
      <c r="K292" s="481"/>
      <c r="M292" s="629"/>
      <c r="N292" s="639" t="s">
        <v>150</v>
      </c>
      <c r="O292" s="640"/>
      <c r="P292" s="641"/>
      <c r="Q292" s="642"/>
      <c r="R292" s="643"/>
      <c r="S292" s="644">
        <f>ADMINISTRACION</f>
        <v>0</v>
      </c>
      <c r="T292" s="645">
        <f>+T290*S292</f>
        <v>0</v>
      </c>
      <c r="U292" s="637"/>
    </row>
    <row r="293" ht="15.6" spans="1:21">
      <c r="A293" s="481"/>
      <c r="B293" s="629"/>
      <c r="C293" s="646" t="s">
        <v>151</v>
      </c>
      <c r="D293" s="647"/>
      <c r="E293" s="648"/>
      <c r="F293" s="642"/>
      <c r="G293" s="643"/>
      <c r="H293" s="649">
        <v>0.03</v>
      </c>
      <c r="I293" s="645">
        <f t="shared" ref="I293:I294" si="6">ROUND($I$290*H293,2)</f>
        <v>808.65</v>
      </c>
      <c r="J293" s="637"/>
      <c r="K293" s="481"/>
      <c r="M293" s="629"/>
      <c r="N293" s="646" t="s">
        <v>151</v>
      </c>
      <c r="O293" s="647"/>
      <c r="P293" s="648"/>
      <c r="Q293" s="642"/>
      <c r="R293" s="643"/>
      <c r="S293" s="649">
        <f>IMPREVISTOS</f>
        <v>0</v>
      </c>
      <c r="T293" s="735">
        <f>+T290*S293</f>
        <v>0</v>
      </c>
      <c r="U293" s="637"/>
    </row>
    <row r="294" ht="15.6" spans="1:21">
      <c r="A294" s="481"/>
      <c r="B294" s="629"/>
      <c r="C294" s="646" t="s">
        <v>152</v>
      </c>
      <c r="D294" s="647"/>
      <c r="E294" s="648"/>
      <c r="F294" s="650"/>
      <c r="G294" s="651"/>
      <c r="H294" s="649">
        <v>0.05</v>
      </c>
      <c r="I294" s="645">
        <f t="shared" si="6"/>
        <v>1347.76</v>
      </c>
      <c r="J294" s="637"/>
      <c r="K294" s="481"/>
      <c r="M294" s="629"/>
      <c r="N294" s="646" t="s">
        <v>152</v>
      </c>
      <c r="O294" s="647"/>
      <c r="P294" s="648"/>
      <c r="Q294" s="650"/>
      <c r="R294" s="651"/>
      <c r="S294" s="649" cm="1">
        <f t="array" ref="S294">UTILIDAD</f>
        <v>0</v>
      </c>
      <c r="T294" s="735">
        <f>+T290*S294</f>
        <v>0</v>
      </c>
      <c r="U294" s="637"/>
    </row>
    <row r="295" ht="15.6" spans="1:21">
      <c r="A295" s="481"/>
      <c r="B295" s="488"/>
      <c r="C295" s="652" t="s">
        <v>153</v>
      </c>
      <c r="D295" s="653"/>
      <c r="E295" s="653"/>
      <c r="F295" s="653"/>
      <c r="G295" s="653"/>
      <c r="H295" s="654"/>
      <c r="I295" s="655">
        <f>ROUND(SUM(I292:I294),2)</f>
        <v>8086.54</v>
      </c>
      <c r="J295" s="496"/>
      <c r="K295" s="481"/>
      <c r="M295" s="488"/>
      <c r="N295" s="652" t="s">
        <v>153</v>
      </c>
      <c r="O295" s="653"/>
      <c r="P295" s="653"/>
      <c r="Q295" s="653"/>
      <c r="R295" s="653"/>
      <c r="S295" s="654"/>
      <c r="T295" s="655">
        <f>ROUND(SUM(T292:T294),2)</f>
        <v>0</v>
      </c>
      <c r="U295" s="496"/>
    </row>
    <row r="296" ht="15.6" spans="1:21">
      <c r="A296" s="481"/>
      <c r="B296" s="488"/>
      <c r="C296" s="656"/>
      <c r="D296" s="656"/>
      <c r="E296" s="656"/>
      <c r="F296" s="656"/>
      <c r="G296" s="656"/>
      <c r="H296" s="656"/>
      <c r="I296" s="656"/>
      <c r="J296" s="496"/>
      <c r="K296" s="481"/>
      <c r="M296" s="488"/>
      <c r="N296" s="656"/>
      <c r="O296" s="656"/>
      <c r="P296" s="656"/>
      <c r="Q296" s="656"/>
      <c r="R296" s="656"/>
      <c r="S296" s="656"/>
      <c r="T296" s="656"/>
      <c r="U296" s="496"/>
    </row>
    <row r="297" ht="15.6" spans="1:21">
      <c r="A297" s="481"/>
      <c r="B297" s="488"/>
      <c r="C297" s="657" t="s">
        <v>154</v>
      </c>
      <c r="D297" s="658"/>
      <c r="E297" s="658"/>
      <c r="F297" s="658"/>
      <c r="G297" s="658"/>
      <c r="H297" s="659"/>
      <c r="I297" s="660">
        <f>SUM(I290+I295)</f>
        <v>35041.69</v>
      </c>
      <c r="J297" s="496"/>
      <c r="K297" s="481"/>
      <c r="M297" s="488"/>
      <c r="N297" s="657" t="s">
        <v>154</v>
      </c>
      <c r="O297" s="658"/>
      <c r="P297" s="658"/>
      <c r="Q297" s="658"/>
      <c r="R297" s="658"/>
      <c r="S297" s="659"/>
      <c r="T297" s="660">
        <f>SUM(T290+T295)</f>
        <v>26955.15</v>
      </c>
      <c r="U297" s="496"/>
    </row>
    <row r="298" ht="15.6" spans="1:21">
      <c r="A298" s="481"/>
      <c r="B298" s="488"/>
      <c r="C298" s="656"/>
      <c r="D298" s="656"/>
      <c r="E298" s="656"/>
      <c r="F298" s="656"/>
      <c r="G298" s="656"/>
      <c r="H298" s="656"/>
      <c r="I298" s="656"/>
      <c r="J298" s="496"/>
      <c r="K298" s="481"/>
      <c r="M298" s="488"/>
      <c r="N298" s="656"/>
      <c r="O298" s="656"/>
      <c r="P298" s="656"/>
      <c r="Q298" s="656"/>
      <c r="R298" s="656"/>
      <c r="S298" s="656"/>
      <c r="T298" s="656"/>
      <c r="U298" s="496"/>
    </row>
    <row r="299" ht="15.6" spans="1:21">
      <c r="A299" s="481"/>
      <c r="B299" s="488"/>
      <c r="C299" s="661" t="s">
        <v>155</v>
      </c>
      <c r="D299" s="662"/>
      <c r="E299" s="663"/>
      <c r="F299" s="664"/>
      <c r="G299" s="665"/>
      <c r="H299" s="665"/>
      <c r="I299" s="666"/>
      <c r="J299" s="496"/>
      <c r="K299" s="481"/>
      <c r="M299" s="488"/>
      <c r="N299" s="661" t="s">
        <v>155</v>
      </c>
      <c r="O299" s="662"/>
      <c r="P299" s="663"/>
      <c r="Q299" s="664"/>
      <c r="R299" s="665"/>
      <c r="S299" s="665"/>
      <c r="T299" s="666"/>
      <c r="U299" s="496"/>
    </row>
    <row r="300" ht="15.6" spans="1:21">
      <c r="A300" s="481"/>
      <c r="B300" s="488"/>
      <c r="C300" s="667"/>
      <c r="D300" s="668"/>
      <c r="E300" s="669"/>
      <c r="F300" s="670"/>
      <c r="G300" s="671"/>
      <c r="H300" s="671"/>
      <c r="I300" s="672"/>
      <c r="J300" s="496"/>
      <c r="K300" s="481"/>
      <c r="M300" s="488"/>
      <c r="N300" s="667"/>
      <c r="O300" s="668"/>
      <c r="P300" s="669"/>
      <c r="Q300" s="670"/>
      <c r="R300" s="671"/>
      <c r="S300" s="671"/>
      <c r="T300" s="672"/>
      <c r="U300" s="496"/>
    </row>
    <row r="301" ht="15.6" spans="1:21">
      <c r="A301" s="481"/>
      <c r="B301" s="488"/>
      <c r="C301" s="667"/>
      <c r="D301" s="668"/>
      <c r="E301" s="669"/>
      <c r="F301" s="670" t="str">
        <f>REALIZO</f>
        <v> </v>
      </c>
      <c r="G301" s="671"/>
      <c r="H301" s="671"/>
      <c r="I301" s="672"/>
      <c r="J301" s="496"/>
      <c r="K301" s="481"/>
      <c r="M301" s="488"/>
      <c r="N301" s="667"/>
      <c r="O301" s="668"/>
      <c r="P301" s="669"/>
      <c r="Q301" s="670" t="str">
        <f>REALIZO</f>
        <v> </v>
      </c>
      <c r="R301" s="671"/>
      <c r="S301" s="671"/>
      <c r="T301" s="672"/>
      <c r="U301" s="496"/>
    </row>
    <row r="302" ht="15.6" spans="1:21">
      <c r="A302" s="481"/>
      <c r="B302" s="488"/>
      <c r="C302" s="667"/>
      <c r="D302" s="668"/>
      <c r="E302" s="669"/>
      <c r="F302" s="670"/>
      <c r="G302" s="673"/>
      <c r="H302" s="673"/>
      <c r="I302" s="674"/>
      <c r="J302" s="496"/>
      <c r="K302" s="481"/>
      <c r="M302" s="488"/>
      <c r="N302" s="667"/>
      <c r="O302" s="668"/>
      <c r="P302" s="669"/>
      <c r="Q302" s="670" t="s">
        <v>174</v>
      </c>
      <c r="R302" s="673"/>
      <c r="S302" s="673"/>
      <c r="T302" s="674"/>
      <c r="U302" s="496"/>
    </row>
    <row r="303" ht="15.75" customHeight="1" spans="1:21">
      <c r="A303" s="481"/>
      <c r="B303" s="488"/>
      <c r="C303" s="667"/>
      <c r="D303" s="668"/>
      <c r="E303" s="669"/>
      <c r="F303" s="670" t="s">
        <v>156</v>
      </c>
      <c r="G303" s="673"/>
      <c r="H303" s="673"/>
      <c r="I303" s="674"/>
      <c r="J303" s="496"/>
      <c r="K303" s="481"/>
      <c r="M303" s="488"/>
      <c r="N303" s="667"/>
      <c r="O303" s="668"/>
      <c r="P303" s="669"/>
      <c r="Q303" s="670" t="s">
        <v>156</v>
      </c>
      <c r="R303" s="673"/>
      <c r="S303" s="673"/>
      <c r="T303" s="674"/>
      <c r="U303" s="496"/>
    </row>
    <row r="304" ht="15.75" customHeight="1" spans="1:21">
      <c r="A304" s="481"/>
      <c r="B304" s="488"/>
      <c r="C304" s="667"/>
      <c r="D304" s="668"/>
      <c r="E304" s="669"/>
      <c r="F304" s="670" t="str">
        <f>APROBO</f>
        <v> </v>
      </c>
      <c r="G304" s="673"/>
      <c r="H304" s="673"/>
      <c r="I304" s="674"/>
      <c r="J304" s="496"/>
      <c r="K304" s="481"/>
      <c r="M304" s="488"/>
      <c r="N304" s="667"/>
      <c r="O304" s="668"/>
      <c r="P304" s="669"/>
      <c r="Q304" s="670" t="str">
        <f>APROBO</f>
        <v> </v>
      </c>
      <c r="R304" s="673"/>
      <c r="S304" s="673"/>
      <c r="T304" s="674"/>
      <c r="U304" s="496"/>
    </row>
    <row r="305" ht="16.5" customHeight="1" spans="1:21">
      <c r="A305" s="481"/>
      <c r="B305" s="488"/>
      <c r="C305" s="675"/>
      <c r="D305" s="676"/>
      <c r="E305" s="677"/>
      <c r="F305" s="678" t="s">
        <v>157</v>
      </c>
      <c r="G305" s="679"/>
      <c r="H305" s="679"/>
      <c r="I305" s="680"/>
      <c r="J305" s="496"/>
      <c r="K305" s="481"/>
      <c r="M305" s="488"/>
      <c r="N305" s="675"/>
      <c r="O305" s="676"/>
      <c r="P305" s="677"/>
      <c r="Q305" s="678" t="s">
        <v>157</v>
      </c>
      <c r="R305" s="679"/>
      <c r="S305" s="679"/>
      <c r="T305" s="680"/>
      <c r="U305" s="496"/>
    </row>
    <row r="306" ht="16.5" customHeight="1" spans="1:21">
      <c r="A306" s="481"/>
      <c r="B306" s="681"/>
      <c r="C306" s="682"/>
      <c r="D306" s="682"/>
      <c r="E306" s="682"/>
      <c r="F306" s="683"/>
      <c r="G306" s="684"/>
      <c r="H306" s="682"/>
      <c r="I306" s="682"/>
      <c r="J306" s="685"/>
      <c r="K306" s="481"/>
      <c r="M306" s="681"/>
      <c r="N306" s="682"/>
      <c r="O306" s="682"/>
      <c r="P306" s="682"/>
      <c r="Q306" s="683"/>
      <c r="R306" s="684"/>
      <c r="S306" s="682"/>
      <c r="T306" s="682"/>
      <c r="U306" s="685"/>
    </row>
    <row r="307" ht="15.6" spans="1:21">
      <c r="A307" s="481"/>
      <c r="B307" s="488"/>
      <c r="C307" s="507"/>
      <c r="D307" s="507"/>
      <c r="E307" s="507"/>
      <c r="F307" s="508"/>
      <c r="G307" s="508"/>
      <c r="H307" s="507"/>
      <c r="I307" s="507"/>
      <c r="J307" s="496"/>
      <c r="K307" s="481"/>
    </row>
    <row r="308" ht="15.6" spans="1:21">
      <c r="A308" s="509"/>
      <c r="B308" s="510"/>
      <c r="C308" s="1044" t="s">
        <v>118</v>
      </c>
      <c r="D308" s="512" t="s">
        <v>119</v>
      </c>
      <c r="E308" s="513"/>
      <c r="F308" s="513"/>
      <c r="G308" s="513"/>
      <c r="H308" s="513"/>
      <c r="I308" s="514"/>
      <c r="J308" s="515"/>
      <c r="K308" s="509"/>
    </row>
    <row r="309" ht="15.6" spans="1:21">
      <c r="A309" s="481"/>
      <c r="B309" s="488"/>
      <c r="C309" s="516">
        <v>2</v>
      </c>
      <c r="D309" s="517" t="s">
        <v>120</v>
      </c>
      <c r="E309" s="518"/>
      <c r="F309" s="518"/>
      <c r="G309" s="518"/>
      <c r="H309" s="518"/>
      <c r="I309" s="519"/>
      <c r="J309" s="496"/>
      <c r="K309" s="481"/>
    </row>
    <row r="310" ht="15.6" spans="1:21">
      <c r="A310" s="509"/>
      <c r="B310" s="510"/>
      <c r="C310" s="1044" t="s">
        <v>121</v>
      </c>
      <c r="D310" s="512" t="s">
        <v>122</v>
      </c>
      <c r="E310" s="513"/>
      <c r="F310" s="513"/>
      <c r="G310" s="513"/>
      <c r="H310" s="513"/>
      <c r="I310" s="514"/>
      <c r="J310" s="515"/>
      <c r="K310" s="509"/>
    </row>
    <row r="311" ht="15.6" spans="1:21">
      <c r="A311" s="481"/>
      <c r="B311" s="488"/>
      <c r="C311" s="516">
        <v>2.02</v>
      </c>
      <c r="D311" s="517" t="s">
        <v>169</v>
      </c>
      <c r="E311" s="518"/>
      <c r="F311" s="518"/>
      <c r="G311" s="518"/>
      <c r="H311" s="518"/>
      <c r="I311" s="519"/>
      <c r="J311" s="496"/>
      <c r="K311" s="481"/>
    </row>
    <row r="312" ht="15.6" spans="1:21">
      <c r="A312" s="509"/>
      <c r="B312" s="510"/>
      <c r="C312" s="1045" t="s">
        <v>124</v>
      </c>
      <c r="D312" s="521" t="s">
        <v>125</v>
      </c>
      <c r="E312" s="522"/>
      <c r="F312" s="522"/>
      <c r="G312" s="522"/>
      <c r="H312" s="523"/>
      <c r="I312" s="524" t="s">
        <v>126</v>
      </c>
      <c r="J312" s="515"/>
      <c r="K312" s="509"/>
    </row>
    <row r="313" ht="15.6" spans="1:21">
      <c r="A313" s="481"/>
      <c r="B313" s="488"/>
      <c r="C313" s="525" t="s">
        <v>39</v>
      </c>
      <c r="D313" s="526"/>
      <c r="E313" s="527"/>
      <c r="F313" s="527"/>
      <c r="G313" s="527"/>
      <c r="H313" s="528"/>
      <c r="I313" s="529"/>
      <c r="J313" s="496"/>
      <c r="K313" s="481"/>
    </row>
    <row r="314" ht="15.6" spans="1:21">
      <c r="A314" s="509"/>
      <c r="B314" s="510"/>
      <c r="C314" s="1045" t="s">
        <v>127</v>
      </c>
      <c r="D314" s="715" t="s">
        <v>40</v>
      </c>
      <c r="E314" s="531"/>
      <c r="F314" s="531"/>
      <c r="G314" s="531"/>
      <c r="H314" s="532"/>
      <c r="I314" s="716" t="s">
        <v>41</v>
      </c>
      <c r="J314" s="515"/>
      <c r="K314" s="509"/>
    </row>
    <row r="315" ht="15.6" spans="1:21">
      <c r="A315" s="481"/>
      <c r="B315" s="488"/>
      <c r="C315" s="525" t="str">
        <f>+C313</f>
        <v>2.02.02</v>
      </c>
      <c r="D315" s="534"/>
      <c r="E315" s="535"/>
      <c r="F315" s="535"/>
      <c r="G315" s="535"/>
      <c r="H315" s="536"/>
      <c r="I315" s="537"/>
      <c r="J315" s="496"/>
      <c r="K315" s="481"/>
    </row>
    <row r="316" ht="15.6" spans="1:21">
      <c r="A316" s="481"/>
      <c r="B316" s="488"/>
      <c r="C316" s="482"/>
      <c r="D316" s="482"/>
      <c r="E316" s="482"/>
      <c r="F316" s="482"/>
      <c r="G316" s="482"/>
      <c r="H316" s="482"/>
      <c r="I316" s="482"/>
      <c r="J316" s="496"/>
      <c r="K316" s="481"/>
    </row>
    <row r="317" ht="15.6" spans="1:21">
      <c r="A317" s="481"/>
      <c r="B317" s="488"/>
      <c r="C317" s="542" t="s">
        <v>128</v>
      </c>
      <c r="D317" s="543"/>
      <c r="E317" s="543"/>
      <c r="F317" s="543"/>
      <c r="G317" s="543"/>
      <c r="H317" s="543"/>
      <c r="I317" s="544"/>
      <c r="J317" s="496"/>
      <c r="K317" s="481"/>
    </row>
    <row r="318" ht="15.6" spans="1:21">
      <c r="A318" s="481"/>
      <c r="B318" s="488"/>
      <c r="C318" s="545" t="s">
        <v>129</v>
      </c>
      <c r="D318" s="546"/>
      <c r="E318" s="546"/>
      <c r="F318" s="547" t="s">
        <v>126</v>
      </c>
      <c r="G318" s="547" t="s">
        <v>130</v>
      </c>
      <c r="H318" s="1046" t="s">
        <v>131</v>
      </c>
      <c r="I318" s="549" t="s">
        <v>132</v>
      </c>
      <c r="J318" s="496"/>
      <c r="K318" s="481"/>
    </row>
    <row r="319" ht="15.6" spans="1:21">
      <c r="A319" s="481"/>
      <c r="B319" s="488"/>
      <c r="C319" s="550" t="s">
        <v>175</v>
      </c>
      <c r="D319" s="551"/>
      <c r="E319" s="551"/>
      <c r="F319" s="552" t="s">
        <v>31</v>
      </c>
      <c r="G319" s="553">
        <v>87627.78</v>
      </c>
      <c r="H319" s="554">
        <v>0.36</v>
      </c>
      <c r="I319" s="723">
        <f>ROUND((+IF(C319="","",G319*H319)),2)</f>
        <v>31546</v>
      </c>
      <c r="J319" s="496"/>
      <c r="K319" s="481"/>
    </row>
    <row r="320" ht="15.6" spans="1:21">
      <c r="A320" s="481"/>
      <c r="B320" s="488"/>
      <c r="C320" s="556" t="s">
        <v>176</v>
      </c>
      <c r="D320" s="557"/>
      <c r="E320" s="557"/>
      <c r="F320" s="558" t="s">
        <v>34</v>
      </c>
      <c r="G320" s="559">
        <v>713708.61</v>
      </c>
      <c r="H320" s="560">
        <v>0.18</v>
      </c>
      <c r="I320" s="561">
        <f>ROUND((+IF(C320="","",G320*H320)),2)</f>
        <v>128467.55</v>
      </c>
      <c r="J320" s="496"/>
      <c r="K320" s="481"/>
    </row>
    <row r="321" ht="15.6" spans="1:11">
      <c r="A321" s="481"/>
      <c r="B321" s="488"/>
      <c r="C321" s="556" t="s">
        <v>177</v>
      </c>
      <c r="D321" s="557"/>
      <c r="E321" s="557"/>
      <c r="F321" s="558" t="s">
        <v>178</v>
      </c>
      <c r="G321" s="559">
        <v>7914</v>
      </c>
      <c r="H321" s="560">
        <v>0.9</v>
      </c>
      <c r="I321" s="561">
        <f t="shared" ref="I321:I328" si="7">+IF(C321="","",G321*H321)</f>
        <v>7122.6</v>
      </c>
      <c r="J321" s="496"/>
      <c r="K321" s="481"/>
    </row>
    <row r="322" ht="15.6" spans="1:11">
      <c r="A322" s="481"/>
      <c r="B322" s="488"/>
      <c r="C322" s="556" t="s">
        <v>179</v>
      </c>
      <c r="D322" s="557"/>
      <c r="E322" s="557"/>
      <c r="F322" s="558" t="s">
        <v>41</v>
      </c>
      <c r="G322" s="559">
        <v>610</v>
      </c>
      <c r="H322" s="560">
        <v>93</v>
      </c>
      <c r="I322" s="561">
        <f t="shared" si="7"/>
        <v>56730</v>
      </c>
      <c r="J322" s="496"/>
      <c r="K322" s="481"/>
    </row>
    <row r="323" ht="15.6" spans="1:11">
      <c r="A323" s="481"/>
      <c r="B323" s="488"/>
      <c r="C323" s="556" t="s">
        <v>180</v>
      </c>
      <c r="D323" s="557"/>
      <c r="E323" s="557"/>
      <c r="F323" s="558" t="s">
        <v>31</v>
      </c>
      <c r="G323" s="559">
        <v>37114.04</v>
      </c>
      <c r="H323" s="560">
        <v>0.36</v>
      </c>
      <c r="I323" s="561">
        <f t="shared" si="7"/>
        <v>13361.0544</v>
      </c>
      <c r="J323" s="496"/>
      <c r="K323" s="481"/>
    </row>
    <row r="324" ht="15.6" spans="1:11">
      <c r="A324" s="481"/>
      <c r="B324" s="488"/>
      <c r="C324" s="556" t="s">
        <v>181</v>
      </c>
      <c r="D324" s="557"/>
      <c r="E324" s="557"/>
      <c r="F324" s="558" t="s">
        <v>34</v>
      </c>
      <c r="G324" s="559">
        <v>35313.33</v>
      </c>
      <c r="H324" s="560">
        <v>0.11</v>
      </c>
      <c r="I324" s="561">
        <f t="shared" si="7"/>
        <v>3884.4663</v>
      </c>
      <c r="J324" s="496"/>
      <c r="K324" s="481"/>
    </row>
    <row r="325" ht="15.6" spans="1:11">
      <c r="A325" s="481"/>
      <c r="B325" s="488"/>
      <c r="C325" s="556"/>
      <c r="D325" s="557"/>
      <c r="E325" s="557"/>
      <c r="F325" s="558" t="s">
        <v>136</v>
      </c>
      <c r="G325" s="559" t="s">
        <v>136</v>
      </c>
      <c r="H325" s="560"/>
      <c r="I325" s="561" t="str">
        <f t="shared" si="7"/>
        <v/>
      </c>
      <c r="J325" s="496"/>
      <c r="K325" s="481"/>
    </row>
    <row r="326" ht="15.6" spans="1:11">
      <c r="A326" s="481"/>
      <c r="B326" s="488"/>
      <c r="C326" s="556"/>
      <c r="D326" s="557"/>
      <c r="E326" s="557"/>
      <c r="F326" s="558" t="s">
        <v>136</v>
      </c>
      <c r="G326" s="559" t="s">
        <v>136</v>
      </c>
      <c r="H326" s="560"/>
      <c r="I326" s="561" t="str">
        <f t="shared" si="7"/>
        <v/>
      </c>
      <c r="J326" s="496"/>
      <c r="K326" s="481"/>
    </row>
    <row r="327" ht="15.6" spans="1:11">
      <c r="A327" s="481"/>
      <c r="B327" s="488"/>
      <c r="C327" s="556"/>
      <c r="D327" s="557"/>
      <c r="E327" s="557"/>
      <c r="F327" s="558" t="s">
        <v>136</v>
      </c>
      <c r="G327" s="559" t="s">
        <v>136</v>
      </c>
      <c r="H327" s="560"/>
      <c r="I327" s="561" t="str">
        <f t="shared" si="7"/>
        <v/>
      </c>
      <c r="J327" s="496"/>
      <c r="K327" s="481"/>
    </row>
    <row r="328" ht="15.6" spans="1:11">
      <c r="A328" s="481"/>
      <c r="B328" s="488"/>
      <c r="C328" s="736"/>
      <c r="D328" s="737"/>
      <c r="E328" s="737"/>
      <c r="F328" s="565" t="s">
        <v>136</v>
      </c>
      <c r="G328" s="566" t="s">
        <v>136</v>
      </c>
      <c r="H328" s="567"/>
      <c r="I328" s="568" t="str">
        <f t="shared" si="7"/>
        <v/>
      </c>
      <c r="J328" s="496"/>
      <c r="K328" s="481"/>
    </row>
    <row r="329" ht="15.6" spans="1:11">
      <c r="A329" s="481"/>
      <c r="B329" s="488"/>
      <c r="C329" s="481"/>
      <c r="D329" s="481"/>
      <c r="E329" s="481"/>
      <c r="F329" s="695" t="s">
        <v>137</v>
      </c>
      <c r="G329" s="695"/>
      <c r="H329" s="696"/>
      <c r="I329" s="571">
        <f>+ROUND(SUM(I319:I328),2)</f>
        <v>241111.67</v>
      </c>
      <c r="J329" s="496"/>
      <c r="K329" s="481"/>
    </row>
    <row r="330" ht="15.6" spans="1:11">
      <c r="A330" s="481"/>
      <c r="B330" s="488"/>
      <c r="C330" s="482"/>
      <c r="D330" s="482"/>
      <c r="E330" s="482"/>
      <c r="F330" s="482"/>
      <c r="G330" s="482"/>
      <c r="H330" s="482"/>
      <c r="I330" s="482"/>
      <c r="J330" s="496"/>
      <c r="K330" s="481"/>
    </row>
    <row r="331" ht="15.6" spans="1:11">
      <c r="A331" s="481"/>
      <c r="B331" s="488"/>
      <c r="C331" s="542" t="s">
        <v>138</v>
      </c>
      <c r="D331" s="543"/>
      <c r="E331" s="543"/>
      <c r="F331" s="543"/>
      <c r="G331" s="543"/>
      <c r="H331" s="543"/>
      <c r="I331" s="544"/>
      <c r="J331" s="496"/>
      <c r="K331" s="481"/>
    </row>
    <row r="332" ht="15.6" spans="1:11">
      <c r="A332" s="481"/>
      <c r="B332" s="488"/>
      <c r="C332" s="577" t="s">
        <v>129</v>
      </c>
      <c r="D332" s="577"/>
      <c r="E332" s="577"/>
      <c r="F332" s="576" t="s">
        <v>126</v>
      </c>
      <c r="G332" s="576" t="s">
        <v>139</v>
      </c>
      <c r="H332" s="577" t="s">
        <v>131</v>
      </c>
      <c r="I332" s="577" t="s">
        <v>132</v>
      </c>
      <c r="J332" s="496"/>
      <c r="K332" s="481"/>
    </row>
    <row r="333" ht="15.6" spans="1:11">
      <c r="A333" s="481"/>
      <c r="B333" s="488"/>
      <c r="C333" s="718" t="s">
        <v>140</v>
      </c>
      <c r="D333" s="719"/>
      <c r="E333" s="719"/>
      <c r="F333" s="727" t="s">
        <v>20</v>
      </c>
      <c r="G333" s="728">
        <v>175348.14</v>
      </c>
      <c r="H333" s="729">
        <v>0.05</v>
      </c>
      <c r="I333" s="555">
        <f>+IF(C333="","",G333*H333)</f>
        <v>8767.407</v>
      </c>
      <c r="J333" s="496"/>
      <c r="K333" s="481"/>
    </row>
    <row r="334" ht="15.6" spans="1:11">
      <c r="A334" s="481"/>
      <c r="B334" s="488"/>
      <c r="C334" s="738"/>
      <c r="D334" s="739"/>
      <c r="E334" s="739"/>
      <c r="F334" s="595" t="s">
        <v>136</v>
      </c>
      <c r="G334" s="596" t="s">
        <v>136</v>
      </c>
      <c r="H334" s="597"/>
      <c r="I334" s="568" t="str">
        <f>+IF(C334="","",G334*H334)</f>
        <v/>
      </c>
      <c r="J334" s="496"/>
      <c r="K334" s="481"/>
    </row>
    <row r="335" ht="15.6" spans="1:11">
      <c r="A335" s="481"/>
      <c r="B335" s="488"/>
      <c r="C335" s="481"/>
      <c r="D335" s="481"/>
      <c r="E335" s="481"/>
      <c r="F335" s="695" t="s">
        <v>143</v>
      </c>
      <c r="G335" s="695"/>
      <c r="H335" s="696"/>
      <c r="I335" s="598">
        <f>ROUND(+SUM(I333:I334),2)</f>
        <v>8767.41</v>
      </c>
      <c r="J335" s="496"/>
      <c r="K335" s="481"/>
    </row>
    <row r="336" ht="15.6" spans="1:11">
      <c r="A336" s="481"/>
      <c r="B336" s="488"/>
      <c r="C336" s="509"/>
      <c r="D336" s="509"/>
      <c r="E336" s="509"/>
      <c r="F336" s="509"/>
      <c r="G336" s="509"/>
      <c r="H336" s="509"/>
      <c r="I336" s="509"/>
      <c r="J336" s="496"/>
      <c r="K336" s="481"/>
    </row>
    <row r="337" ht="15.6" spans="1:11">
      <c r="A337" s="481"/>
      <c r="B337" s="488"/>
      <c r="C337" s="698" t="s">
        <v>144</v>
      </c>
      <c r="D337" s="699"/>
      <c r="E337" s="699"/>
      <c r="F337" s="699"/>
      <c r="G337" s="699"/>
      <c r="H337" s="699"/>
      <c r="I337" s="700"/>
      <c r="J337" s="496"/>
      <c r="K337" s="599"/>
    </row>
    <row r="338" ht="15.6" spans="1:11">
      <c r="A338" s="701"/>
      <c r="B338" s="600"/>
      <c r="C338" s="702" t="s">
        <v>129</v>
      </c>
      <c r="D338" s="606"/>
      <c r="E338" s="606"/>
      <c r="F338" s="604" t="s">
        <v>126</v>
      </c>
      <c r="G338" s="1047" t="s">
        <v>139</v>
      </c>
      <c r="H338" s="606" t="s">
        <v>131</v>
      </c>
      <c r="I338" s="607" t="s">
        <v>132</v>
      </c>
      <c r="J338" s="608"/>
      <c r="K338" s="609"/>
    </row>
    <row r="339" ht="15.6" spans="1:11">
      <c r="A339" s="481"/>
      <c r="B339" s="488"/>
      <c r="C339" s="703" t="s">
        <v>145</v>
      </c>
      <c r="D339" s="704"/>
      <c r="E339" s="704"/>
      <c r="F339" s="613" t="s">
        <v>146</v>
      </c>
      <c r="G339" s="614">
        <v>29224.69</v>
      </c>
      <c r="H339" s="615">
        <v>6</v>
      </c>
      <c r="I339" s="616">
        <f>(+IF(C339="","",(G339*H339)))</f>
        <v>175348.14</v>
      </c>
      <c r="J339" s="496"/>
      <c r="K339" s="599"/>
    </row>
    <row r="340" ht="15.6" spans="1:11">
      <c r="A340" s="481"/>
      <c r="B340" s="488"/>
      <c r="C340" s="703"/>
      <c r="D340" s="704"/>
      <c r="E340" s="704"/>
      <c r="F340" s="613"/>
      <c r="G340" s="614"/>
      <c r="H340" s="615"/>
      <c r="I340" s="616" t="str">
        <f>(+IF(C340="","",(G340*H340)))</f>
        <v/>
      </c>
      <c r="J340" s="496"/>
      <c r="K340" s="599"/>
    </row>
    <row r="341" ht="15.6" spans="1:11">
      <c r="A341" s="481"/>
      <c r="B341" s="488"/>
      <c r="C341" s="703"/>
      <c r="D341" s="704"/>
      <c r="E341" s="704"/>
      <c r="F341" s="613"/>
      <c r="G341" s="614"/>
      <c r="H341" s="615"/>
      <c r="I341" s="616" t="str">
        <f>(+IF(C341="","",(G341*H341)))</f>
        <v/>
      </c>
      <c r="J341" s="496"/>
      <c r="K341" s="599"/>
    </row>
    <row r="342" ht="15.6" spans="1:11">
      <c r="A342" s="481"/>
      <c r="B342" s="488"/>
      <c r="C342" s="705"/>
      <c r="D342" s="706"/>
      <c r="E342" s="706"/>
      <c r="F342" s="707"/>
      <c r="G342" s="708"/>
      <c r="H342" s="709"/>
      <c r="I342" s="710"/>
      <c r="J342" s="496"/>
      <c r="K342" s="599"/>
    </row>
    <row r="343" ht="15.6" spans="1:11">
      <c r="A343" s="481"/>
      <c r="B343" s="488"/>
      <c r="C343" s="481"/>
      <c r="D343" s="481"/>
      <c r="E343" s="481"/>
      <c r="F343" s="569" t="s">
        <v>147</v>
      </c>
      <c r="G343" s="569"/>
      <c r="H343" s="570"/>
      <c r="I343" s="571">
        <f>+ROUND(SUM(I339:I342),2)</f>
        <v>175348.14</v>
      </c>
      <c r="J343" s="496"/>
      <c r="K343" s="599"/>
    </row>
    <row r="344" ht="15.6" spans="1:11">
      <c r="A344" s="481"/>
      <c r="B344" s="488"/>
      <c r="C344" s="481"/>
      <c r="D344" s="481"/>
      <c r="E344" s="481"/>
      <c r="F344" s="623"/>
      <c r="G344" s="624"/>
      <c r="H344" s="481"/>
      <c r="I344" s="481"/>
      <c r="J344" s="496"/>
      <c r="K344" s="481"/>
    </row>
    <row r="345" ht="15.6" spans="1:11">
      <c r="A345" s="481"/>
      <c r="B345" s="488"/>
      <c r="C345" s="625" t="s">
        <v>92</v>
      </c>
      <c r="D345" s="626"/>
      <c r="E345" s="626"/>
      <c r="F345" s="626"/>
      <c r="G345" s="626"/>
      <c r="H345" s="627"/>
      <c r="I345" s="628">
        <f>ROUND((SUM(+I329+I335+I343)),2)</f>
        <v>425227.22</v>
      </c>
      <c r="J345" s="496"/>
      <c r="K345" s="481"/>
    </row>
    <row r="346" ht="15.6" spans="1:11">
      <c r="A346" s="481"/>
      <c r="B346" s="488"/>
      <c r="C346" s="481"/>
      <c r="D346" s="481"/>
      <c r="E346" s="481"/>
      <c r="F346" s="623"/>
      <c r="G346" s="624"/>
      <c r="H346" s="481"/>
      <c r="I346" s="481"/>
      <c r="J346" s="496"/>
      <c r="K346" s="481"/>
    </row>
    <row r="347" ht="15.6" spans="1:11">
      <c r="A347" s="481"/>
      <c r="B347" s="629"/>
      <c r="C347" s="630" t="s">
        <v>148</v>
      </c>
      <c r="D347" s="631"/>
      <c r="E347" s="632"/>
      <c r="F347" s="633"/>
      <c r="G347" s="634"/>
      <c r="H347" s="635">
        <v>0.05</v>
      </c>
      <c r="I347" s="636">
        <f>ROUND(I345*H347,2)</f>
        <v>21261.36</v>
      </c>
      <c r="J347" s="637"/>
      <c r="K347" s="638"/>
    </row>
    <row r="348" ht="15.6" spans="1:11">
      <c r="A348" s="481"/>
      <c r="B348" s="488"/>
      <c r="C348" s="625" t="s">
        <v>149</v>
      </c>
      <c r="D348" s="626"/>
      <c r="E348" s="626"/>
      <c r="F348" s="626"/>
      <c r="G348" s="626"/>
      <c r="H348" s="627"/>
      <c r="I348" s="628">
        <f>ROUND(I347+I345,2)</f>
        <v>446488.58</v>
      </c>
      <c r="J348" s="496"/>
      <c r="K348" s="481"/>
    </row>
    <row r="349" ht="15.6" spans="1:11">
      <c r="A349" s="481"/>
      <c r="B349" s="488"/>
      <c r="C349" s="481"/>
      <c r="D349" s="481"/>
      <c r="E349" s="481"/>
      <c r="F349" s="623"/>
      <c r="G349" s="624"/>
      <c r="H349" s="481"/>
      <c r="I349" s="481"/>
      <c r="J349" s="496"/>
      <c r="K349" s="481"/>
    </row>
    <row r="350" ht="15.6" spans="1:11">
      <c r="A350" s="481"/>
      <c r="B350" s="629"/>
      <c r="C350" s="639" t="s">
        <v>150</v>
      </c>
      <c r="D350" s="640"/>
      <c r="E350" s="641"/>
      <c r="F350" s="642"/>
      <c r="G350" s="643"/>
      <c r="H350" s="644">
        <v>0.22</v>
      </c>
      <c r="I350" s="645">
        <f>ROUND($I$348*H350,2)</f>
        <v>98227.49</v>
      </c>
      <c r="J350" s="637"/>
      <c r="K350" s="638"/>
    </row>
    <row r="351" ht="15.6" spans="1:11">
      <c r="A351" s="481"/>
      <c r="B351" s="629"/>
      <c r="C351" s="646" t="s">
        <v>151</v>
      </c>
      <c r="D351" s="647"/>
      <c r="E351" s="648"/>
      <c r="F351" s="642"/>
      <c r="G351" s="643"/>
      <c r="H351" s="649">
        <v>0.03</v>
      </c>
      <c r="I351" s="645">
        <f t="shared" ref="I351:I352" si="8">ROUND($I$348*H351,2)</f>
        <v>13394.66</v>
      </c>
      <c r="J351" s="637"/>
      <c r="K351" s="638"/>
    </row>
    <row r="352" ht="15.6" spans="1:11">
      <c r="A352" s="481"/>
      <c r="B352" s="629"/>
      <c r="C352" s="646" t="s">
        <v>152</v>
      </c>
      <c r="D352" s="647"/>
      <c r="E352" s="648"/>
      <c r="F352" s="650"/>
      <c r="G352" s="651"/>
      <c r="H352" s="649">
        <v>0.05</v>
      </c>
      <c r="I352" s="645">
        <f t="shared" si="8"/>
        <v>22324.43</v>
      </c>
      <c r="J352" s="637"/>
      <c r="K352" s="638"/>
    </row>
    <row r="353" ht="15.6" spans="1:11">
      <c r="A353" s="481"/>
      <c r="B353" s="488"/>
      <c r="C353" s="652" t="s">
        <v>153</v>
      </c>
      <c r="D353" s="653"/>
      <c r="E353" s="653"/>
      <c r="F353" s="653"/>
      <c r="G353" s="653"/>
      <c r="H353" s="654"/>
      <c r="I353" s="655">
        <f>ROUND(SUM(I350:I352),2)</f>
        <v>133946.58</v>
      </c>
      <c r="J353" s="496"/>
      <c r="K353" s="481"/>
    </row>
    <row r="354" ht="15.6" spans="1:11">
      <c r="A354" s="481"/>
      <c r="B354" s="488"/>
      <c r="C354" s="656"/>
      <c r="D354" s="656"/>
      <c r="E354" s="656"/>
      <c r="F354" s="656"/>
      <c r="G354" s="656"/>
      <c r="H354" s="656"/>
      <c r="I354" s="656"/>
      <c r="J354" s="496"/>
      <c r="K354" s="481"/>
    </row>
    <row r="355" ht="15.6" spans="1:11">
      <c r="A355" s="481"/>
      <c r="B355" s="488"/>
      <c r="C355" s="657" t="s">
        <v>154</v>
      </c>
      <c r="D355" s="658"/>
      <c r="E355" s="658"/>
      <c r="F355" s="658"/>
      <c r="G355" s="658"/>
      <c r="H355" s="659"/>
      <c r="I355" s="660">
        <f>SUM(I348+I353)</f>
        <v>580435.16</v>
      </c>
      <c r="J355" s="496"/>
      <c r="K355" s="481"/>
    </row>
    <row r="356" ht="15.6" spans="1:11">
      <c r="A356" s="481"/>
      <c r="B356" s="488"/>
      <c r="C356" s="656"/>
      <c r="D356" s="656"/>
      <c r="E356" s="656"/>
      <c r="F356" s="656"/>
      <c r="G356" s="656"/>
      <c r="H356" s="656"/>
      <c r="I356" s="656"/>
      <c r="J356" s="496"/>
      <c r="K356" s="481"/>
    </row>
    <row r="357" ht="15.6" spans="1:11">
      <c r="A357" s="481"/>
      <c r="B357" s="488"/>
      <c r="C357" s="661" t="s">
        <v>155</v>
      </c>
      <c r="D357" s="662"/>
      <c r="E357" s="663"/>
      <c r="F357" s="664"/>
      <c r="G357" s="665"/>
      <c r="H357" s="665"/>
      <c r="I357" s="666"/>
      <c r="J357" s="496"/>
      <c r="K357" s="481"/>
    </row>
    <row r="358" ht="15.6" spans="1:11">
      <c r="A358" s="481"/>
      <c r="B358" s="488"/>
      <c r="C358" s="667"/>
      <c r="D358" s="668"/>
      <c r="E358" s="669"/>
      <c r="F358" s="670"/>
      <c r="G358" s="671"/>
      <c r="H358" s="671"/>
      <c r="I358" s="672"/>
      <c r="J358" s="496"/>
      <c r="K358" s="481"/>
    </row>
    <row r="359" ht="15.6" spans="1:11">
      <c r="A359" s="481"/>
      <c r="B359" s="488"/>
      <c r="C359" s="667"/>
      <c r="D359" s="668"/>
      <c r="E359" s="669"/>
      <c r="F359" s="670" t="str">
        <f>REALIZO</f>
        <v> </v>
      </c>
      <c r="G359" s="671"/>
      <c r="H359" s="671"/>
      <c r="I359" s="672"/>
      <c r="J359" s="496"/>
      <c r="K359" s="481"/>
    </row>
    <row r="360" ht="15.6" spans="1:11">
      <c r="A360" s="481"/>
      <c r="B360" s="488"/>
      <c r="C360" s="667"/>
      <c r="D360" s="668"/>
      <c r="E360" s="669"/>
      <c r="F360" s="670"/>
      <c r="G360" s="673"/>
      <c r="H360" s="673"/>
      <c r="I360" s="674"/>
      <c r="J360" s="496"/>
      <c r="K360" s="481"/>
    </row>
    <row r="361" ht="15.6" spans="1:11">
      <c r="A361" s="481"/>
      <c r="B361" s="488"/>
      <c r="C361" s="667"/>
      <c r="D361" s="668"/>
      <c r="E361" s="669"/>
      <c r="F361" s="670" t="s">
        <v>156</v>
      </c>
      <c r="G361" s="673"/>
      <c r="H361" s="673"/>
      <c r="I361" s="674"/>
      <c r="J361" s="496"/>
      <c r="K361" s="481"/>
    </row>
    <row r="362" ht="15.6" spans="1:11">
      <c r="A362" s="481"/>
      <c r="B362" s="488"/>
      <c r="C362" s="667"/>
      <c r="D362" s="668"/>
      <c r="E362" s="669"/>
      <c r="F362" s="670" t="str">
        <f>APROBO</f>
        <v> </v>
      </c>
      <c r="G362" s="673"/>
      <c r="H362" s="673"/>
      <c r="I362" s="674"/>
      <c r="J362" s="496"/>
      <c r="K362" s="481"/>
    </row>
    <row r="363" ht="15.6" spans="1:11">
      <c r="A363" s="481"/>
      <c r="B363" s="488"/>
      <c r="C363" s="675"/>
      <c r="D363" s="676"/>
      <c r="E363" s="677"/>
      <c r="F363" s="678" t="s">
        <v>157</v>
      </c>
      <c r="G363" s="679"/>
      <c r="H363" s="679"/>
      <c r="I363" s="680"/>
      <c r="J363" s="496"/>
      <c r="K363" s="481"/>
    </row>
    <row r="364" ht="15.6" spans="1:11">
      <c r="A364" s="481"/>
      <c r="B364" s="681"/>
      <c r="C364" s="682"/>
      <c r="D364" s="682"/>
      <c r="E364" s="682"/>
      <c r="F364" s="683"/>
      <c r="G364" s="684"/>
      <c r="H364" s="682"/>
      <c r="I364" s="682"/>
      <c r="J364" s="685"/>
      <c r="K364" s="481"/>
    </row>
    <row r="365" ht="15.6" spans="1:11">
      <c r="A365" s="481"/>
      <c r="B365" s="481"/>
      <c r="C365" s="481"/>
      <c r="D365" s="481"/>
      <c r="E365" s="481"/>
      <c r="F365" s="623"/>
      <c r="G365" s="686"/>
      <c r="H365" s="481"/>
      <c r="I365" s="481"/>
      <c r="J365" s="481"/>
      <c r="K365" s="481"/>
    </row>
    <row r="366" ht="15.6" spans="1:11">
      <c r="A366" s="481"/>
      <c r="B366" s="509"/>
      <c r="C366" s="509"/>
      <c r="D366" s="509"/>
      <c r="E366" s="509"/>
      <c r="F366" s="509"/>
      <c r="G366" s="509"/>
      <c r="H366" s="509"/>
      <c r="I366" s="509"/>
      <c r="J366" s="481"/>
      <c r="K366" s="481"/>
    </row>
    <row r="367" ht="15.6" spans="1:11">
      <c r="A367" s="481"/>
      <c r="B367" s="483"/>
      <c r="C367" s="484"/>
      <c r="D367" s="484"/>
      <c r="E367" s="484"/>
      <c r="F367" s="485"/>
      <c r="G367" s="486"/>
      <c r="H367" s="484"/>
      <c r="I367" s="484"/>
      <c r="J367" s="487"/>
      <c r="K367" s="481"/>
    </row>
    <row r="368" ht="15.6" spans="1:11">
      <c r="A368" s="481"/>
      <c r="B368" s="488"/>
      <c r="C368" s="489"/>
      <c r="D368" s="490"/>
      <c r="E368" s="491" t="s">
        <v>0</v>
      </c>
      <c r="F368" s="492"/>
      <c r="G368" s="493"/>
      <c r="H368" s="494" t="s">
        <v>113</v>
      </c>
      <c r="I368" s="495"/>
      <c r="J368" s="496"/>
      <c r="K368" s="481"/>
    </row>
    <row r="369" ht="15.6" spans="1:11">
      <c r="A369" s="481"/>
      <c r="B369" s="488"/>
      <c r="C369" s="497"/>
      <c r="D369" s="498"/>
      <c r="E369" s="499"/>
      <c r="F369" s="500"/>
      <c r="G369" s="501"/>
      <c r="H369" s="502" t="s">
        <v>114</v>
      </c>
      <c r="I369" s="503"/>
      <c r="J369" s="496"/>
      <c r="K369" s="481"/>
    </row>
    <row r="370" ht="15.6" spans="1:11">
      <c r="A370" s="481"/>
      <c r="B370" s="488"/>
      <c r="C370" s="504" t="s">
        <v>115</v>
      </c>
      <c r="D370" s="505"/>
      <c r="E370" s="505"/>
      <c r="F370" s="505"/>
      <c r="G370" s="506"/>
      <c r="H370" s="502" t="s">
        <v>116</v>
      </c>
      <c r="I370" s="503"/>
      <c r="J370" s="496"/>
      <c r="K370" s="481"/>
    </row>
    <row r="371" ht="15.6" spans="1:11">
      <c r="A371" s="481"/>
      <c r="B371" s="488"/>
      <c r="C371" s="711" t="s">
        <v>117</v>
      </c>
      <c r="D371" s="712"/>
      <c r="E371" s="712"/>
      <c r="F371" s="712"/>
      <c r="G371" s="712"/>
      <c r="H371" s="712"/>
      <c r="I371" s="713"/>
      <c r="J371" s="496"/>
      <c r="K371" s="481"/>
    </row>
    <row r="372" ht="15.6" spans="1:11">
      <c r="A372" s="481"/>
      <c r="B372" s="488"/>
      <c r="C372" s="507"/>
      <c r="D372" s="507"/>
      <c r="E372" s="507"/>
      <c r="F372" s="508"/>
      <c r="G372" s="508"/>
      <c r="H372" s="507"/>
      <c r="I372" s="507"/>
      <c r="J372" s="496"/>
      <c r="K372" s="481"/>
    </row>
    <row r="373" ht="15.6" spans="1:11">
      <c r="A373" s="509"/>
      <c r="B373" s="510"/>
      <c r="C373" s="1044" t="s">
        <v>118</v>
      </c>
      <c r="D373" s="512" t="s">
        <v>119</v>
      </c>
      <c r="E373" s="513"/>
      <c r="F373" s="513"/>
      <c r="G373" s="513"/>
      <c r="H373" s="513"/>
      <c r="I373" s="514"/>
      <c r="J373" s="515"/>
      <c r="K373" s="509"/>
    </row>
    <row r="374" ht="15.6" spans="1:11">
      <c r="A374" s="481"/>
      <c r="B374" s="488"/>
      <c r="C374" s="516">
        <v>5</v>
      </c>
      <c r="D374" s="517" t="s">
        <v>182</v>
      </c>
      <c r="E374" s="518"/>
      <c r="F374" s="518"/>
      <c r="G374" s="518"/>
      <c r="H374" s="518"/>
      <c r="I374" s="519"/>
      <c r="J374" s="496"/>
      <c r="K374" s="481"/>
    </row>
    <row r="375" ht="15.6" spans="1:11">
      <c r="A375" s="509"/>
      <c r="B375" s="510"/>
      <c r="C375" s="1044" t="s">
        <v>121</v>
      </c>
      <c r="D375" s="512" t="s">
        <v>122</v>
      </c>
      <c r="E375" s="513"/>
      <c r="F375" s="513"/>
      <c r="G375" s="513"/>
      <c r="H375" s="513"/>
      <c r="I375" s="514"/>
      <c r="J375" s="515"/>
      <c r="K375" s="509"/>
    </row>
    <row r="376" ht="15.6" spans="1:11">
      <c r="A376" s="481"/>
      <c r="B376" s="488"/>
      <c r="C376" s="714">
        <v>5.03</v>
      </c>
      <c r="D376" s="517" t="s">
        <v>183</v>
      </c>
      <c r="E376" s="518"/>
      <c r="F376" s="518"/>
      <c r="G376" s="518"/>
      <c r="H376" s="518"/>
      <c r="I376" s="519"/>
      <c r="J376" s="496"/>
      <c r="K376" s="481"/>
    </row>
    <row r="377" ht="15.6" spans="1:11">
      <c r="A377" s="509"/>
      <c r="B377" s="510"/>
      <c r="C377" s="1045" t="s">
        <v>124</v>
      </c>
      <c r="D377" s="521" t="s">
        <v>125</v>
      </c>
      <c r="E377" s="522"/>
      <c r="F377" s="522"/>
      <c r="G377" s="522"/>
      <c r="H377" s="523"/>
      <c r="I377" s="524" t="s">
        <v>126</v>
      </c>
      <c r="J377" s="515"/>
      <c r="K377" s="509"/>
    </row>
    <row r="378" ht="15.6" spans="1:11">
      <c r="A378" s="481"/>
      <c r="B378" s="488"/>
      <c r="C378" s="525" t="s">
        <v>42</v>
      </c>
      <c r="D378" s="526"/>
      <c r="E378" s="527"/>
      <c r="F378" s="527"/>
      <c r="G378" s="527"/>
      <c r="H378" s="528"/>
      <c r="I378" s="529"/>
      <c r="J378" s="496"/>
      <c r="K378" s="481"/>
    </row>
    <row r="379" ht="15.6" spans="1:11">
      <c r="A379" s="509"/>
      <c r="B379" s="510"/>
      <c r="C379" s="1045" t="s">
        <v>127</v>
      </c>
      <c r="D379" s="715" t="s">
        <v>43</v>
      </c>
      <c r="E379" s="531"/>
      <c r="F379" s="531"/>
      <c r="G379" s="531"/>
      <c r="H379" s="532"/>
      <c r="I379" s="716" t="s">
        <v>34</v>
      </c>
      <c r="J379" s="515"/>
      <c r="K379" s="509"/>
    </row>
    <row r="380" ht="15.6" spans="1:11">
      <c r="A380" s="481"/>
      <c r="B380" s="488"/>
      <c r="C380" s="525" t="str">
        <f>+C378</f>
        <v>5.03.03</v>
      </c>
      <c r="D380" s="534"/>
      <c r="E380" s="535"/>
      <c r="F380" s="535"/>
      <c r="G380" s="535"/>
      <c r="H380" s="536"/>
      <c r="I380" s="537"/>
      <c r="J380" s="496"/>
      <c r="K380" s="481"/>
    </row>
    <row r="381" ht="15.6" spans="1:11">
      <c r="A381" s="481"/>
      <c r="B381" s="488"/>
      <c r="C381" s="482"/>
      <c r="D381" s="482"/>
      <c r="E381" s="482"/>
      <c r="F381" s="482"/>
      <c r="G381" s="482"/>
      <c r="H381" s="482"/>
      <c r="I381" s="482"/>
      <c r="J381" s="496"/>
      <c r="K381" s="481"/>
    </row>
    <row r="382" ht="15.6" spans="1:11">
      <c r="A382" s="481"/>
      <c r="B382" s="488"/>
      <c r="C382" s="542" t="s">
        <v>128</v>
      </c>
      <c r="D382" s="543"/>
      <c r="E382" s="543"/>
      <c r="F382" s="543"/>
      <c r="G382" s="543"/>
      <c r="H382" s="543"/>
      <c r="I382" s="544"/>
      <c r="J382" s="496"/>
      <c r="K382" s="481"/>
    </row>
    <row r="383" ht="15.6" spans="1:11">
      <c r="A383" s="481"/>
      <c r="B383" s="488"/>
      <c r="C383" s="545" t="s">
        <v>129</v>
      </c>
      <c r="D383" s="546"/>
      <c r="E383" s="546"/>
      <c r="F383" s="547" t="s">
        <v>126</v>
      </c>
      <c r="G383" s="547" t="s">
        <v>130</v>
      </c>
      <c r="H383" s="1046" t="s">
        <v>131</v>
      </c>
      <c r="I383" s="549" t="s">
        <v>132</v>
      </c>
      <c r="J383" s="496"/>
      <c r="K383" s="481"/>
    </row>
    <row r="384" ht="15.6" spans="1:11">
      <c r="A384" s="481"/>
      <c r="B384" s="488"/>
      <c r="C384" s="550" t="s">
        <v>184</v>
      </c>
      <c r="D384" s="551"/>
      <c r="E384" s="551"/>
      <c r="F384" s="552" t="s">
        <v>34</v>
      </c>
      <c r="G384" s="553">
        <v>617573.91</v>
      </c>
      <c r="H384" s="554">
        <v>1.05</v>
      </c>
      <c r="I384" s="555">
        <f>ROUND((+IF(C384="","",G384*H384)),2)</f>
        <v>648452.61</v>
      </c>
      <c r="J384" s="496"/>
      <c r="K384" s="481"/>
    </row>
    <row r="385" ht="15.6" spans="1:11">
      <c r="A385" s="481"/>
      <c r="B385" s="488"/>
      <c r="C385" s="556"/>
      <c r="D385" s="557"/>
      <c r="E385" s="557"/>
      <c r="F385" s="558" t="s">
        <v>136</v>
      </c>
      <c r="G385" s="559" t="s">
        <v>136</v>
      </c>
      <c r="H385" s="560"/>
      <c r="I385" s="561" t="str">
        <f t="shared" ref="I385:I392" si="9">+IF(C385="","",G385*H385)</f>
        <v/>
      </c>
      <c r="J385" s="496"/>
      <c r="K385" s="481"/>
    </row>
    <row r="386" ht="15.6" spans="1:11">
      <c r="A386" s="481"/>
      <c r="B386" s="488"/>
      <c r="C386" s="556"/>
      <c r="D386" s="557"/>
      <c r="E386" s="557"/>
      <c r="F386" s="558" t="s">
        <v>136</v>
      </c>
      <c r="G386" s="559" t="s">
        <v>136</v>
      </c>
      <c r="H386" s="560"/>
      <c r="I386" s="561" t="str">
        <f t="shared" si="9"/>
        <v/>
      </c>
      <c r="J386" s="496"/>
      <c r="K386" s="481"/>
    </row>
    <row r="387" ht="15.6" spans="1:11">
      <c r="A387" s="481"/>
      <c r="B387" s="488"/>
      <c r="C387" s="556"/>
      <c r="D387" s="557"/>
      <c r="E387" s="557"/>
      <c r="F387" s="558" t="s">
        <v>136</v>
      </c>
      <c r="G387" s="559" t="s">
        <v>136</v>
      </c>
      <c r="H387" s="560"/>
      <c r="I387" s="561" t="str">
        <f t="shared" si="9"/>
        <v/>
      </c>
      <c r="J387" s="496"/>
      <c r="K387" s="481"/>
    </row>
    <row r="388" ht="15.6" spans="1:11">
      <c r="A388" s="481"/>
      <c r="B388" s="488"/>
      <c r="C388" s="556"/>
      <c r="D388" s="557"/>
      <c r="E388" s="557"/>
      <c r="F388" s="558" t="s">
        <v>136</v>
      </c>
      <c r="G388" s="559" t="s">
        <v>136</v>
      </c>
      <c r="H388" s="560"/>
      <c r="I388" s="561" t="str">
        <f t="shared" si="9"/>
        <v/>
      </c>
      <c r="J388" s="496"/>
      <c r="K388" s="481"/>
    </row>
    <row r="389" ht="15.6" spans="1:11">
      <c r="A389" s="481"/>
      <c r="B389" s="488"/>
      <c r="C389" s="556"/>
      <c r="D389" s="557"/>
      <c r="E389" s="557"/>
      <c r="F389" s="558" t="s">
        <v>136</v>
      </c>
      <c r="G389" s="559" t="s">
        <v>136</v>
      </c>
      <c r="H389" s="560"/>
      <c r="I389" s="561" t="str">
        <f t="shared" si="9"/>
        <v/>
      </c>
      <c r="J389" s="496"/>
      <c r="K389" s="481"/>
    </row>
    <row r="390" ht="15.6" spans="1:11">
      <c r="A390" s="481"/>
      <c r="B390" s="488"/>
      <c r="C390" s="556"/>
      <c r="D390" s="557"/>
      <c r="E390" s="557"/>
      <c r="F390" s="558" t="s">
        <v>136</v>
      </c>
      <c r="G390" s="559" t="s">
        <v>136</v>
      </c>
      <c r="H390" s="560"/>
      <c r="I390" s="561" t="str">
        <f t="shared" si="9"/>
        <v/>
      </c>
      <c r="J390" s="496"/>
      <c r="K390" s="481"/>
    </row>
    <row r="391" ht="15.6" spans="1:11">
      <c r="A391" s="481"/>
      <c r="B391" s="488"/>
      <c r="C391" s="556"/>
      <c r="D391" s="557"/>
      <c r="E391" s="557"/>
      <c r="F391" s="558" t="s">
        <v>136</v>
      </c>
      <c r="G391" s="559" t="s">
        <v>136</v>
      </c>
      <c r="H391" s="560"/>
      <c r="I391" s="561" t="str">
        <f t="shared" si="9"/>
        <v/>
      </c>
      <c r="J391" s="496"/>
      <c r="K391" s="481"/>
    </row>
    <row r="392" ht="15.6" spans="1:11">
      <c r="A392" s="481"/>
      <c r="B392" s="488"/>
      <c r="C392" s="736"/>
      <c r="D392" s="737"/>
      <c r="E392" s="737"/>
      <c r="F392" s="565" t="s">
        <v>136</v>
      </c>
      <c r="G392" s="566" t="s">
        <v>136</v>
      </c>
      <c r="H392" s="567"/>
      <c r="I392" s="568" t="str">
        <f t="shared" si="9"/>
        <v/>
      </c>
      <c r="J392" s="496"/>
      <c r="K392" s="481"/>
    </row>
    <row r="393" ht="15.6" spans="1:11">
      <c r="A393" s="481"/>
      <c r="B393" s="488"/>
      <c r="C393" s="481"/>
      <c r="D393" s="481"/>
      <c r="E393" s="481"/>
      <c r="F393" s="695" t="s">
        <v>137</v>
      </c>
      <c r="G393" s="695"/>
      <c r="H393" s="696"/>
      <c r="I393" s="571">
        <f>+ROUND(SUM(I384:I392),2)</f>
        <v>648452.61</v>
      </c>
      <c r="J393" s="496"/>
      <c r="K393" s="481"/>
    </row>
    <row r="394" ht="15.6" spans="1:11">
      <c r="A394" s="481"/>
      <c r="B394" s="488"/>
      <c r="C394" s="481"/>
      <c r="D394" s="481"/>
      <c r="E394" s="481"/>
      <c r="F394" s="740"/>
      <c r="G394" s="740"/>
      <c r="H394" s="695"/>
      <c r="I394" s="741"/>
      <c r="J394" s="496"/>
      <c r="K394" s="481"/>
    </row>
    <row r="395" ht="15.6" spans="1:11">
      <c r="A395" s="481"/>
      <c r="B395" s="488"/>
      <c r="C395" s="542" t="s">
        <v>138</v>
      </c>
      <c r="D395" s="543"/>
      <c r="E395" s="543"/>
      <c r="F395" s="543"/>
      <c r="G395" s="543"/>
      <c r="H395" s="543"/>
      <c r="I395" s="544"/>
      <c r="J395" s="496"/>
      <c r="K395" s="481"/>
    </row>
    <row r="396" ht="15.6" spans="1:11">
      <c r="A396" s="481"/>
      <c r="B396" s="488"/>
      <c r="C396" s="577" t="s">
        <v>129</v>
      </c>
      <c r="D396" s="577"/>
      <c r="E396" s="577"/>
      <c r="F396" s="576" t="s">
        <v>126</v>
      </c>
      <c r="G396" s="576" t="s">
        <v>139</v>
      </c>
      <c r="H396" s="577" t="s">
        <v>131</v>
      </c>
      <c r="I396" s="577" t="s">
        <v>132</v>
      </c>
      <c r="J396" s="496"/>
      <c r="K396" s="481"/>
    </row>
    <row r="397" ht="15.6" spans="1:11">
      <c r="A397" s="481"/>
      <c r="B397" s="488"/>
      <c r="C397" s="718" t="s">
        <v>140</v>
      </c>
      <c r="D397" s="719"/>
      <c r="E397" s="719"/>
      <c r="F397" s="742" t="s">
        <v>20</v>
      </c>
      <c r="G397" s="728">
        <v>204572.85</v>
      </c>
      <c r="H397" s="729">
        <v>0.05</v>
      </c>
      <c r="I397" s="555">
        <f>+IF(C397="","",G397*H397)</f>
        <v>10228.6425</v>
      </c>
      <c r="J397" s="496"/>
      <c r="K397" s="481"/>
    </row>
    <row r="398" ht="15.6" spans="1:11">
      <c r="A398" s="481"/>
      <c r="B398" s="488"/>
      <c r="C398" s="589" t="s">
        <v>185</v>
      </c>
      <c r="D398" s="590"/>
      <c r="E398" s="591"/>
      <c r="F398" s="742" t="s">
        <v>186</v>
      </c>
      <c r="G398" s="721">
        <v>16007</v>
      </c>
      <c r="H398" s="724">
        <v>8</v>
      </c>
      <c r="I398" s="561">
        <f>+IF(C398="","",G398*H398)</f>
        <v>128056</v>
      </c>
      <c r="J398" s="496"/>
      <c r="K398" s="481"/>
    </row>
    <row r="399" ht="15.6" spans="1:11">
      <c r="A399" s="481"/>
      <c r="B399" s="488"/>
      <c r="C399" s="738" t="s">
        <v>187</v>
      </c>
      <c r="D399" s="739"/>
      <c r="E399" s="739"/>
      <c r="F399" s="595" t="s">
        <v>188</v>
      </c>
      <c r="G399" s="596">
        <v>89075</v>
      </c>
      <c r="H399" s="597">
        <v>0.25</v>
      </c>
      <c r="I399" s="743">
        <f>+IF(C399="","",G399*H399)</f>
        <v>22268.75</v>
      </c>
      <c r="J399" s="496"/>
      <c r="K399" s="481"/>
    </row>
    <row r="400" ht="15.6" spans="1:11">
      <c r="A400" s="481"/>
      <c r="B400" s="488"/>
      <c r="C400" s="481"/>
      <c r="D400" s="481"/>
      <c r="E400" s="481"/>
      <c r="F400" s="695" t="s">
        <v>143</v>
      </c>
      <c r="G400" s="695"/>
      <c r="H400" s="696"/>
      <c r="I400" s="598">
        <f>ROUND(+SUM(I397:I399),2)</f>
        <v>160553.39</v>
      </c>
      <c r="J400" s="496"/>
      <c r="K400" s="481"/>
    </row>
    <row r="401" ht="15.6" spans="1:11">
      <c r="A401" s="481"/>
      <c r="B401" s="488"/>
      <c r="C401" s="509"/>
      <c r="D401" s="509"/>
      <c r="E401" s="509"/>
      <c r="F401" s="509"/>
      <c r="G401" s="509"/>
      <c r="H401" s="509"/>
      <c r="I401" s="509"/>
      <c r="J401" s="496"/>
      <c r="K401" s="481"/>
    </row>
    <row r="402" ht="15.6" spans="1:11">
      <c r="A402" s="481"/>
      <c r="B402" s="488"/>
      <c r="C402" s="698" t="s">
        <v>144</v>
      </c>
      <c r="D402" s="699"/>
      <c r="E402" s="699"/>
      <c r="F402" s="699"/>
      <c r="G402" s="699"/>
      <c r="H402" s="699"/>
      <c r="I402" s="700"/>
      <c r="J402" s="496"/>
      <c r="K402" s="599"/>
    </row>
    <row r="403" ht="15.6" spans="1:11">
      <c r="A403" s="701"/>
      <c r="B403" s="600"/>
      <c r="C403" s="702" t="s">
        <v>129</v>
      </c>
      <c r="D403" s="606"/>
      <c r="E403" s="606"/>
      <c r="F403" s="604" t="s">
        <v>126</v>
      </c>
      <c r="G403" s="1047" t="s">
        <v>139</v>
      </c>
      <c r="H403" s="606" t="s">
        <v>131</v>
      </c>
      <c r="I403" s="607" t="s">
        <v>132</v>
      </c>
      <c r="J403" s="608"/>
      <c r="K403" s="609"/>
    </row>
    <row r="404" ht="15.6" spans="1:11">
      <c r="A404" s="481"/>
      <c r="B404" s="488"/>
      <c r="C404" s="703" t="s">
        <v>189</v>
      </c>
      <c r="D404" s="704"/>
      <c r="E404" s="704"/>
      <c r="F404" s="613" t="s">
        <v>146</v>
      </c>
      <c r="G404" s="614">
        <v>40914.57</v>
      </c>
      <c r="H404" s="615">
        <v>5</v>
      </c>
      <c r="I404" s="616">
        <f>(+IF(C404="","",(G404*H404)))</f>
        <v>204572.85</v>
      </c>
      <c r="J404" s="496"/>
      <c r="K404" s="599"/>
    </row>
    <row r="405" ht="15.6" spans="1:11">
      <c r="A405" s="481"/>
      <c r="B405" s="488"/>
      <c r="C405" s="703"/>
      <c r="D405" s="704"/>
      <c r="E405" s="704"/>
      <c r="F405" s="613"/>
      <c r="G405" s="614"/>
      <c r="H405" s="615"/>
      <c r="I405" s="616" t="str">
        <f>(+IF(C405="","",(G405*H405)))</f>
        <v/>
      </c>
      <c r="J405" s="496"/>
      <c r="K405" s="599"/>
    </row>
    <row r="406" ht="15.6" spans="1:11">
      <c r="A406" s="481"/>
      <c r="B406" s="488"/>
      <c r="C406" s="703"/>
      <c r="D406" s="704"/>
      <c r="E406" s="704"/>
      <c r="F406" s="613"/>
      <c r="G406" s="614"/>
      <c r="H406" s="615"/>
      <c r="I406" s="616" t="str">
        <f>(+IF(C406="","",(G406*H406)))</f>
        <v/>
      </c>
      <c r="J406" s="496"/>
      <c r="K406" s="599"/>
    </row>
    <row r="407" ht="15.6" spans="1:11">
      <c r="A407" s="481"/>
      <c r="B407" s="488"/>
      <c r="C407" s="705"/>
      <c r="D407" s="706"/>
      <c r="E407" s="706"/>
      <c r="F407" s="707"/>
      <c r="G407" s="708"/>
      <c r="H407" s="709"/>
      <c r="I407" s="710"/>
      <c r="J407" s="496"/>
      <c r="K407" s="599"/>
    </row>
    <row r="408" ht="15.6" spans="1:11">
      <c r="A408" s="481"/>
      <c r="B408" s="488"/>
      <c r="C408" s="481"/>
      <c r="D408" s="481"/>
      <c r="E408" s="481"/>
      <c r="F408" s="569" t="s">
        <v>147</v>
      </c>
      <c r="G408" s="569"/>
      <c r="H408" s="570"/>
      <c r="I408" s="571">
        <f>+ROUND(SUM(I404:I407),2)</f>
        <v>204572.85</v>
      </c>
      <c r="J408" s="496"/>
      <c r="K408" s="599"/>
    </row>
    <row r="409" ht="15.6" spans="1:11">
      <c r="A409" s="481"/>
      <c r="B409" s="488"/>
      <c r="C409" s="481"/>
      <c r="D409" s="481"/>
      <c r="E409" s="481"/>
      <c r="F409" s="623"/>
      <c r="G409" s="624"/>
      <c r="H409" s="481"/>
      <c r="I409" s="481"/>
      <c r="J409" s="496"/>
      <c r="K409" s="481"/>
    </row>
    <row r="410" ht="15.6" spans="1:11">
      <c r="A410" s="481"/>
      <c r="B410" s="488"/>
      <c r="C410" s="625" t="s">
        <v>92</v>
      </c>
      <c r="D410" s="626"/>
      <c r="E410" s="626"/>
      <c r="F410" s="626"/>
      <c r="G410" s="626"/>
      <c r="H410" s="627"/>
      <c r="I410" s="628">
        <f>ROUND((SUM(+I393+I400+I408)),2)</f>
        <v>1013578.85</v>
      </c>
      <c r="J410" s="496"/>
      <c r="K410" s="481"/>
    </row>
    <row r="411" ht="15.6" spans="1:11">
      <c r="A411" s="481"/>
      <c r="B411" s="488"/>
      <c r="C411" s="481"/>
      <c r="D411" s="481"/>
      <c r="E411" s="481"/>
      <c r="F411" s="623"/>
      <c r="G411" s="624"/>
      <c r="H411" s="481"/>
      <c r="I411" s="481"/>
      <c r="J411" s="496"/>
      <c r="K411" s="481"/>
    </row>
    <row r="412" ht="15.6" spans="1:11">
      <c r="A412" s="638"/>
      <c r="B412" s="629"/>
      <c r="C412" s="630" t="s">
        <v>148</v>
      </c>
      <c r="D412" s="631"/>
      <c r="E412" s="632"/>
      <c r="F412" s="633"/>
      <c r="G412" s="634"/>
      <c r="H412" s="635">
        <v>0.05</v>
      </c>
      <c r="I412" s="636">
        <f>ROUND(I410*H412,2)</f>
        <v>50678.94</v>
      </c>
      <c r="J412" s="637"/>
      <c r="K412" s="638"/>
    </row>
    <row r="413" ht="15.6" spans="1:11">
      <c r="A413" s="481"/>
      <c r="B413" s="488"/>
      <c r="C413" s="625" t="s">
        <v>149</v>
      </c>
      <c r="D413" s="626"/>
      <c r="E413" s="626"/>
      <c r="F413" s="626"/>
      <c r="G413" s="626"/>
      <c r="H413" s="627"/>
      <c r="I413" s="628">
        <f>ROUND(I412+I410,2)</f>
        <v>1064257.79</v>
      </c>
      <c r="J413" s="496"/>
      <c r="K413" s="481"/>
    </row>
    <row r="414" ht="15.6" spans="1:11">
      <c r="A414" s="481"/>
      <c r="B414" s="488"/>
      <c r="C414" s="481"/>
      <c r="D414" s="481"/>
      <c r="E414" s="481"/>
      <c r="F414" s="623"/>
      <c r="G414" s="624"/>
      <c r="H414" s="481"/>
      <c r="I414" s="481"/>
      <c r="J414" s="496"/>
      <c r="K414" s="481"/>
    </row>
    <row r="415" ht="15.6" spans="1:11">
      <c r="A415" s="638"/>
      <c r="B415" s="629"/>
      <c r="C415" s="639" t="s">
        <v>150</v>
      </c>
      <c r="D415" s="640"/>
      <c r="E415" s="641"/>
      <c r="F415" s="642"/>
      <c r="G415" s="643"/>
      <c r="H415" s="644">
        <v>0.22</v>
      </c>
      <c r="I415" s="645">
        <f>ROUND($I$413*H415,2)</f>
        <v>234136.71</v>
      </c>
      <c r="J415" s="637"/>
      <c r="K415" s="638"/>
    </row>
    <row r="416" ht="15.6" spans="1:11">
      <c r="A416" s="638"/>
      <c r="B416" s="629"/>
      <c r="C416" s="646" t="s">
        <v>151</v>
      </c>
      <c r="D416" s="647"/>
      <c r="E416" s="648"/>
      <c r="F416" s="642"/>
      <c r="G416" s="643"/>
      <c r="H416" s="649">
        <v>0.03</v>
      </c>
      <c r="I416" s="645">
        <f t="shared" ref="I416:I417" si="10">ROUND($I$413*H416,2)</f>
        <v>31927.73</v>
      </c>
      <c r="J416" s="637"/>
      <c r="K416" s="638"/>
    </row>
    <row r="417" ht="15.6" spans="1:11">
      <c r="A417" s="638"/>
      <c r="B417" s="629"/>
      <c r="C417" s="646" t="s">
        <v>152</v>
      </c>
      <c r="D417" s="647"/>
      <c r="E417" s="648"/>
      <c r="F417" s="650"/>
      <c r="G417" s="651"/>
      <c r="H417" s="649">
        <v>0.05</v>
      </c>
      <c r="I417" s="645">
        <f t="shared" si="10"/>
        <v>53212.89</v>
      </c>
      <c r="J417" s="637"/>
      <c r="K417" s="638"/>
    </row>
    <row r="418" ht="15.6" spans="1:11">
      <c r="A418" s="481"/>
      <c r="B418" s="488"/>
      <c r="C418" s="652" t="s">
        <v>153</v>
      </c>
      <c r="D418" s="653"/>
      <c r="E418" s="653"/>
      <c r="F418" s="653"/>
      <c r="G418" s="653"/>
      <c r="H418" s="654"/>
      <c r="I418" s="655">
        <f>ROUND(SUM(I415:I417),2)</f>
        <v>319277.33</v>
      </c>
      <c r="J418" s="496"/>
      <c r="K418" s="481"/>
    </row>
    <row r="419" ht="15.6" spans="1:11">
      <c r="A419" s="481"/>
      <c r="B419" s="488"/>
      <c r="C419" s="656"/>
      <c r="D419" s="656"/>
      <c r="E419" s="656"/>
      <c r="F419" s="656"/>
      <c r="G419" s="656"/>
      <c r="H419" s="656"/>
      <c r="I419" s="656"/>
      <c r="J419" s="496"/>
      <c r="K419" s="481"/>
    </row>
    <row r="420" ht="15.6" spans="1:11">
      <c r="A420" s="481"/>
      <c r="B420" s="488"/>
      <c r="C420" s="657" t="s">
        <v>154</v>
      </c>
      <c r="D420" s="658"/>
      <c r="E420" s="658"/>
      <c r="F420" s="658"/>
      <c r="G420" s="658"/>
      <c r="H420" s="659"/>
      <c r="I420" s="660">
        <f>SUM(I413+I418)</f>
        <v>1383535.12</v>
      </c>
      <c r="J420" s="496"/>
      <c r="K420" s="481"/>
    </row>
    <row r="421" ht="15.6" spans="1:11">
      <c r="A421" s="481"/>
      <c r="B421" s="488"/>
      <c r="C421" s="656"/>
      <c r="D421" s="656"/>
      <c r="E421" s="656"/>
      <c r="F421" s="656"/>
      <c r="G421" s="656"/>
      <c r="H421" s="656"/>
      <c r="I421" s="656"/>
      <c r="J421" s="496"/>
      <c r="K421" s="481"/>
    </row>
    <row r="422" ht="15.6" spans="1:11">
      <c r="A422" s="481"/>
      <c r="B422" s="488"/>
      <c r="C422" s="661" t="s">
        <v>155</v>
      </c>
      <c r="D422" s="662"/>
      <c r="E422" s="663"/>
      <c r="F422" s="664"/>
      <c r="G422" s="665"/>
      <c r="H422" s="665"/>
      <c r="I422" s="666"/>
      <c r="J422" s="496"/>
      <c r="K422" s="481"/>
    </row>
    <row r="423" ht="15.6" spans="1:11">
      <c r="A423" s="481"/>
      <c r="B423" s="488"/>
      <c r="C423" s="667"/>
      <c r="D423" s="668"/>
      <c r="E423" s="669"/>
      <c r="F423" s="670"/>
      <c r="G423" s="671"/>
      <c r="H423" s="671"/>
      <c r="I423" s="672"/>
      <c r="J423" s="496"/>
      <c r="K423" s="481"/>
    </row>
    <row r="424" ht="15.6" spans="1:11">
      <c r="A424" s="481"/>
      <c r="B424" s="488"/>
      <c r="C424" s="667"/>
      <c r="D424" s="668"/>
      <c r="E424" s="669"/>
      <c r="F424" s="670" t="str">
        <f>REALIZO</f>
        <v> </v>
      </c>
      <c r="G424" s="671"/>
      <c r="H424" s="671"/>
      <c r="I424" s="672"/>
      <c r="J424" s="496"/>
      <c r="K424" s="481"/>
    </row>
    <row r="425" ht="15.6" spans="1:11">
      <c r="A425" s="481"/>
      <c r="B425" s="488"/>
      <c r="C425" s="667"/>
      <c r="D425" s="668"/>
      <c r="E425" s="669"/>
      <c r="F425" s="670"/>
      <c r="G425" s="673"/>
      <c r="H425" s="673"/>
      <c r="I425" s="674"/>
      <c r="J425" s="496"/>
      <c r="K425" s="481"/>
    </row>
    <row r="426" ht="15.6" spans="1:11">
      <c r="A426" s="481"/>
      <c r="B426" s="488"/>
      <c r="C426" s="667"/>
      <c r="D426" s="668"/>
      <c r="E426" s="669"/>
      <c r="F426" s="670" t="s">
        <v>156</v>
      </c>
      <c r="G426" s="673"/>
      <c r="H426" s="673"/>
      <c r="I426" s="674"/>
      <c r="J426" s="496"/>
      <c r="K426" s="481"/>
    </row>
    <row r="427" ht="15.6" spans="1:11">
      <c r="A427" s="481"/>
      <c r="B427" s="488"/>
      <c r="C427" s="667"/>
      <c r="D427" s="668"/>
      <c r="E427" s="669"/>
      <c r="F427" s="670" t="str">
        <f>APROBO</f>
        <v> </v>
      </c>
      <c r="G427" s="673"/>
      <c r="H427" s="673"/>
      <c r="I427" s="674"/>
      <c r="J427" s="496"/>
      <c r="K427" s="481"/>
    </row>
    <row r="428" ht="15.6" spans="1:11">
      <c r="A428" s="481"/>
      <c r="B428" s="488"/>
      <c r="C428" s="675"/>
      <c r="D428" s="676"/>
      <c r="E428" s="677"/>
      <c r="F428" s="678" t="s">
        <v>157</v>
      </c>
      <c r="G428" s="679"/>
      <c r="H428" s="679"/>
      <c r="I428" s="680"/>
      <c r="J428" s="496"/>
      <c r="K428" s="481"/>
    </row>
    <row r="429" ht="15.6" spans="1:11">
      <c r="A429" s="481"/>
      <c r="B429" s="681"/>
      <c r="C429" s="682"/>
      <c r="D429" s="682"/>
      <c r="E429" s="682"/>
      <c r="F429" s="683"/>
      <c r="G429" s="684"/>
      <c r="H429" s="682"/>
      <c r="I429" s="682"/>
      <c r="J429" s="685"/>
      <c r="K429" s="481"/>
    </row>
    <row r="430" ht="15.6" spans="1:11">
      <c r="A430" s="481"/>
      <c r="B430" s="481"/>
      <c r="C430" s="481"/>
      <c r="D430" s="481"/>
      <c r="E430" s="481"/>
      <c r="F430" s="623"/>
      <c r="G430" s="686"/>
      <c r="H430" s="481"/>
      <c r="I430" s="481"/>
      <c r="J430" s="481"/>
      <c r="K430" s="481"/>
    </row>
    <row r="431" ht="15.6" spans="1:11">
      <c r="A431" s="481"/>
      <c r="B431" s="509"/>
      <c r="C431" s="509"/>
      <c r="D431" s="509"/>
      <c r="E431" s="509"/>
      <c r="F431" s="509"/>
      <c r="G431" s="509"/>
      <c r="H431" s="509"/>
      <c r="I431" s="509"/>
      <c r="J431" s="481"/>
      <c r="K431" s="481"/>
    </row>
    <row r="432" ht="15.6" spans="1:11">
      <c r="A432" s="481"/>
      <c r="B432" s="483"/>
      <c r="C432" s="484"/>
      <c r="D432" s="484"/>
      <c r="E432" s="484"/>
      <c r="F432" s="485"/>
      <c r="G432" s="486"/>
      <c r="H432" s="484"/>
      <c r="I432" s="484"/>
      <c r="J432" s="487"/>
      <c r="K432" s="481"/>
    </row>
    <row r="433" ht="15.6" spans="1:11">
      <c r="A433" s="481"/>
      <c r="B433" s="488"/>
      <c r="C433" s="489"/>
      <c r="D433" s="490"/>
      <c r="E433" s="491" t="s">
        <v>0</v>
      </c>
      <c r="F433" s="492"/>
      <c r="G433" s="493"/>
      <c r="H433" s="494" t="s">
        <v>113</v>
      </c>
      <c r="I433" s="495"/>
      <c r="J433" s="496"/>
      <c r="K433" s="481"/>
    </row>
    <row r="434" ht="15.6" spans="1:11">
      <c r="A434" s="481"/>
      <c r="B434" s="488"/>
      <c r="C434" s="497"/>
      <c r="D434" s="498"/>
      <c r="E434" s="499"/>
      <c r="F434" s="500"/>
      <c r="G434" s="501"/>
      <c r="H434" s="502" t="s">
        <v>114</v>
      </c>
      <c r="I434" s="503"/>
      <c r="J434" s="496"/>
      <c r="K434" s="481"/>
    </row>
    <row r="435" ht="15.6" spans="1:11">
      <c r="A435" s="481"/>
      <c r="B435" s="488"/>
      <c r="C435" s="504" t="s">
        <v>115</v>
      </c>
      <c r="D435" s="505"/>
      <c r="E435" s="505"/>
      <c r="F435" s="505"/>
      <c r="G435" s="506"/>
      <c r="H435" s="502" t="s">
        <v>116</v>
      </c>
      <c r="I435" s="503"/>
      <c r="J435" s="496"/>
      <c r="K435" s="481"/>
    </row>
    <row r="436" ht="15.6" spans="1:11">
      <c r="A436" s="481"/>
      <c r="B436" s="488"/>
      <c r="C436" s="711" t="s">
        <v>117</v>
      </c>
      <c r="D436" s="712"/>
      <c r="E436" s="712"/>
      <c r="F436" s="712"/>
      <c r="G436" s="712"/>
      <c r="H436" s="712"/>
      <c r="I436" s="713"/>
      <c r="J436" s="496"/>
      <c r="K436" s="481"/>
    </row>
    <row r="437" ht="15.6" spans="1:11">
      <c r="A437" s="481"/>
      <c r="B437" s="488"/>
      <c r="C437" s="507"/>
      <c r="D437" s="507"/>
      <c r="E437" s="507"/>
      <c r="F437" s="508"/>
      <c r="G437" s="508"/>
      <c r="H437" s="507"/>
      <c r="I437" s="507"/>
      <c r="J437" s="496"/>
      <c r="K437" s="481"/>
    </row>
    <row r="438" ht="15.6" spans="1:11">
      <c r="A438" s="509"/>
      <c r="B438" s="510"/>
      <c r="C438" s="1044" t="s">
        <v>118</v>
      </c>
      <c r="D438" s="512" t="s">
        <v>119</v>
      </c>
      <c r="E438" s="513"/>
      <c r="F438" s="513"/>
      <c r="G438" s="513"/>
      <c r="H438" s="513"/>
      <c r="I438" s="514"/>
      <c r="J438" s="515"/>
      <c r="K438" s="509"/>
    </row>
    <row r="439" ht="15.6" spans="1:11">
      <c r="A439" s="481"/>
      <c r="B439" s="488"/>
      <c r="C439" s="516">
        <v>5</v>
      </c>
      <c r="D439" s="517" t="s">
        <v>182</v>
      </c>
      <c r="E439" s="518"/>
      <c r="F439" s="518"/>
      <c r="G439" s="518"/>
      <c r="H439" s="518"/>
      <c r="I439" s="519"/>
      <c r="J439" s="496"/>
      <c r="K439" s="481"/>
    </row>
    <row r="440" ht="15.6" spans="1:11">
      <c r="A440" s="509"/>
      <c r="B440" s="510"/>
      <c r="C440" s="1044" t="s">
        <v>121</v>
      </c>
      <c r="D440" s="512" t="s">
        <v>122</v>
      </c>
      <c r="E440" s="513"/>
      <c r="F440" s="513"/>
      <c r="G440" s="513"/>
      <c r="H440" s="513"/>
      <c r="I440" s="514"/>
      <c r="J440" s="515"/>
      <c r="K440" s="509"/>
    </row>
    <row r="441" ht="15.6" spans="1:11">
      <c r="A441" s="481"/>
      <c r="B441" s="488"/>
      <c r="C441" s="714">
        <v>5.01</v>
      </c>
      <c r="D441" s="517" t="s">
        <v>183</v>
      </c>
      <c r="E441" s="518"/>
      <c r="F441" s="518"/>
      <c r="G441" s="518"/>
      <c r="H441" s="518"/>
      <c r="I441" s="519"/>
      <c r="J441" s="496"/>
      <c r="K441" s="481"/>
    </row>
    <row r="442" ht="15.6" spans="1:11">
      <c r="A442" s="509"/>
      <c r="B442" s="510"/>
      <c r="C442" s="1045" t="s">
        <v>124</v>
      </c>
      <c r="D442" s="521" t="s">
        <v>125</v>
      </c>
      <c r="E442" s="522"/>
      <c r="F442" s="522"/>
      <c r="G442" s="522"/>
      <c r="H442" s="523"/>
      <c r="I442" s="524" t="s">
        <v>126</v>
      </c>
      <c r="J442" s="515"/>
      <c r="K442" s="509"/>
    </row>
    <row r="443" ht="15.6" spans="1:11">
      <c r="A443" s="481"/>
      <c r="B443" s="488"/>
      <c r="C443" s="525" t="s">
        <v>44</v>
      </c>
      <c r="D443" s="526"/>
      <c r="E443" s="527"/>
      <c r="F443" s="527"/>
      <c r="G443" s="527"/>
      <c r="H443" s="528"/>
      <c r="I443" s="529"/>
      <c r="J443" s="496"/>
      <c r="K443" s="481"/>
    </row>
    <row r="444" ht="15.6" spans="1:11">
      <c r="A444" s="509"/>
      <c r="B444" s="510"/>
      <c r="C444" s="1045" t="s">
        <v>127</v>
      </c>
      <c r="D444" s="715" t="s">
        <v>45</v>
      </c>
      <c r="E444" s="531"/>
      <c r="F444" s="531"/>
      <c r="G444" s="531"/>
      <c r="H444" s="532"/>
      <c r="I444" s="716" t="s">
        <v>41</v>
      </c>
      <c r="J444" s="515"/>
      <c r="K444" s="509"/>
    </row>
    <row r="445" ht="15.6" spans="1:11">
      <c r="A445" s="481"/>
      <c r="B445" s="488"/>
      <c r="C445" s="525" t="str">
        <f>+C443</f>
        <v>5.01.01</v>
      </c>
      <c r="D445" s="534"/>
      <c r="E445" s="535"/>
      <c r="F445" s="535"/>
      <c r="G445" s="535"/>
      <c r="H445" s="536"/>
      <c r="I445" s="537"/>
      <c r="J445" s="496"/>
      <c r="K445" s="481"/>
    </row>
    <row r="446" ht="15.6" spans="1:11">
      <c r="A446" s="481"/>
      <c r="B446" s="488"/>
      <c r="C446" s="482"/>
      <c r="D446" s="482"/>
      <c r="E446" s="482"/>
      <c r="F446" s="482"/>
      <c r="G446" s="482"/>
      <c r="H446" s="482"/>
      <c r="I446" s="482"/>
      <c r="J446" s="496"/>
      <c r="K446" s="481"/>
    </row>
    <row r="447" ht="15.6" spans="1:11">
      <c r="A447" s="481"/>
      <c r="B447" s="488"/>
      <c r="C447" s="542" t="s">
        <v>128</v>
      </c>
      <c r="D447" s="543"/>
      <c r="E447" s="543"/>
      <c r="F447" s="543"/>
      <c r="G447" s="543"/>
      <c r="H447" s="543"/>
      <c r="I447" s="544"/>
      <c r="J447" s="496"/>
      <c r="K447" s="481"/>
    </row>
    <row r="448" ht="15.6" spans="1:11">
      <c r="A448" s="481"/>
      <c r="B448" s="488"/>
      <c r="C448" s="545" t="s">
        <v>129</v>
      </c>
      <c r="D448" s="546"/>
      <c r="E448" s="546"/>
      <c r="F448" s="547" t="s">
        <v>126</v>
      </c>
      <c r="G448" s="547" t="s">
        <v>130</v>
      </c>
      <c r="H448" s="1046" t="s">
        <v>131</v>
      </c>
      <c r="I448" s="549" t="s">
        <v>132</v>
      </c>
      <c r="J448" s="496"/>
      <c r="K448" s="481"/>
    </row>
    <row r="449" spans="1:11">
      <c r="A449" s="623"/>
      <c r="B449" s="744"/>
      <c r="C449" s="550" t="s">
        <v>190</v>
      </c>
      <c r="D449" s="551"/>
      <c r="E449" s="551"/>
      <c r="F449" s="552" t="s">
        <v>41</v>
      </c>
      <c r="G449" s="553">
        <v>444428</v>
      </c>
      <c r="H449" s="554">
        <v>1</v>
      </c>
      <c r="I449" s="555">
        <f>ROUND((+IF(C449="","",G449*H449)),2)</f>
        <v>444428</v>
      </c>
      <c r="J449" s="745"/>
      <c r="K449" s="623"/>
    </row>
    <row r="450" spans="1:11">
      <c r="A450" s="623"/>
      <c r="B450" s="744"/>
      <c r="C450" s="556"/>
      <c r="D450" s="557"/>
      <c r="E450" s="557"/>
      <c r="F450" s="558" t="s">
        <v>136</v>
      </c>
      <c r="G450" s="559" t="s">
        <v>136</v>
      </c>
      <c r="H450" s="560"/>
      <c r="I450" s="561" t="str">
        <f t="shared" ref="I450:I455" si="11">+IF(C450="","",G450*H450)</f>
        <v/>
      </c>
      <c r="J450" s="745"/>
      <c r="K450" s="623"/>
    </row>
    <row r="451" spans="1:11">
      <c r="A451" s="623"/>
      <c r="B451" s="744"/>
      <c r="C451" s="556"/>
      <c r="D451" s="557"/>
      <c r="E451" s="557"/>
      <c r="F451" s="558" t="s">
        <v>136</v>
      </c>
      <c r="G451" s="559" t="s">
        <v>136</v>
      </c>
      <c r="H451" s="560"/>
      <c r="I451" s="561" t="str">
        <f t="shared" si="11"/>
        <v/>
      </c>
      <c r="J451" s="745"/>
      <c r="K451" s="623"/>
    </row>
    <row r="452" spans="1:11">
      <c r="A452" s="623"/>
      <c r="B452" s="744"/>
      <c r="C452" s="556"/>
      <c r="D452" s="557"/>
      <c r="E452" s="557"/>
      <c r="F452" s="558" t="s">
        <v>136</v>
      </c>
      <c r="G452" s="559" t="s">
        <v>136</v>
      </c>
      <c r="H452" s="560"/>
      <c r="I452" s="561" t="str">
        <f t="shared" si="11"/>
        <v/>
      </c>
      <c r="J452" s="745"/>
      <c r="K452" s="623"/>
    </row>
    <row r="453" spans="1:11">
      <c r="A453" s="623"/>
      <c r="B453" s="744"/>
      <c r="C453" s="556"/>
      <c r="D453" s="557"/>
      <c r="E453" s="557"/>
      <c r="F453" s="558" t="s">
        <v>136</v>
      </c>
      <c r="G453" s="559" t="s">
        <v>136</v>
      </c>
      <c r="H453" s="560"/>
      <c r="I453" s="561" t="str">
        <f t="shared" si="11"/>
        <v/>
      </c>
      <c r="J453" s="745"/>
      <c r="K453" s="623"/>
    </row>
    <row r="454" spans="1:11">
      <c r="A454" s="623"/>
      <c r="B454" s="744"/>
      <c r="C454" s="556"/>
      <c r="D454" s="557"/>
      <c r="E454" s="557"/>
      <c r="F454" s="558" t="s">
        <v>136</v>
      </c>
      <c r="G454" s="559" t="s">
        <v>136</v>
      </c>
      <c r="H454" s="560"/>
      <c r="I454" s="561" t="str">
        <f t="shared" si="11"/>
        <v/>
      </c>
      <c r="J454" s="745"/>
      <c r="K454" s="623"/>
    </row>
    <row r="455" ht="15.6" spans="1:11">
      <c r="A455" s="481"/>
      <c r="B455" s="488"/>
      <c r="C455" s="736"/>
      <c r="D455" s="737"/>
      <c r="E455" s="737"/>
      <c r="F455" s="565" t="s">
        <v>136</v>
      </c>
      <c r="G455" s="566" t="s">
        <v>136</v>
      </c>
      <c r="H455" s="567"/>
      <c r="I455" s="568" t="str">
        <f t="shared" si="11"/>
        <v/>
      </c>
      <c r="J455" s="496"/>
      <c r="K455" s="481"/>
    </row>
    <row r="456" ht="15.6" spans="1:11">
      <c r="A456" s="481"/>
      <c r="B456" s="488"/>
      <c r="C456" s="481"/>
      <c r="D456" s="481"/>
      <c r="E456" s="481"/>
      <c r="F456" s="695" t="s">
        <v>137</v>
      </c>
      <c r="G456" s="695"/>
      <c r="H456" s="696"/>
      <c r="I456" s="571">
        <f>+ROUND(SUM(I449:I455),2)</f>
        <v>444428</v>
      </c>
      <c r="J456" s="496"/>
      <c r="K456" s="481"/>
    </row>
    <row r="457" ht="15.6" spans="1:11">
      <c r="A457" s="481"/>
      <c r="B457" s="488"/>
      <c r="C457" s="482"/>
      <c r="D457" s="482"/>
      <c r="E457" s="482"/>
      <c r="F457" s="482"/>
      <c r="G457" s="482"/>
      <c r="H457" s="482"/>
      <c r="I457" s="482"/>
      <c r="J457" s="496"/>
      <c r="K457" s="481"/>
    </row>
    <row r="458" ht="15.6" spans="1:11">
      <c r="A458" s="481"/>
      <c r="B458" s="488"/>
      <c r="C458" s="698" t="s">
        <v>144</v>
      </c>
      <c r="D458" s="699"/>
      <c r="E458" s="699"/>
      <c r="F458" s="699"/>
      <c r="G458" s="699"/>
      <c r="H458" s="699"/>
      <c r="I458" s="700"/>
      <c r="J458" s="496"/>
      <c r="K458" s="599"/>
    </row>
    <row r="459" ht="15.6" spans="1:11">
      <c r="A459" s="701"/>
      <c r="B459" s="600"/>
      <c r="C459" s="702" t="s">
        <v>129</v>
      </c>
      <c r="D459" s="606"/>
      <c r="E459" s="606"/>
      <c r="F459" s="604" t="s">
        <v>126</v>
      </c>
      <c r="G459" s="1047" t="s">
        <v>139</v>
      </c>
      <c r="H459" s="606" t="s">
        <v>131</v>
      </c>
      <c r="I459" s="607" t="s">
        <v>132</v>
      </c>
      <c r="J459" s="608"/>
      <c r="K459" s="609"/>
    </row>
    <row r="460" ht="15.6" spans="1:11">
      <c r="A460" s="481"/>
      <c r="B460" s="488"/>
      <c r="C460" s="703" t="s">
        <v>145</v>
      </c>
      <c r="D460" s="704"/>
      <c r="E460" s="704"/>
      <c r="F460" s="613" t="s">
        <v>146</v>
      </c>
      <c r="G460" s="614">
        <v>29224.69</v>
      </c>
      <c r="H460" s="615">
        <v>0.5</v>
      </c>
      <c r="I460" s="616">
        <f>(+IF(C460="","",(G460*H460)))</f>
        <v>14612.345</v>
      </c>
      <c r="J460" s="496"/>
      <c r="K460" s="599"/>
    </row>
    <row r="461" ht="15.6" spans="1:11">
      <c r="A461" s="481"/>
      <c r="B461" s="488"/>
      <c r="C461" s="703"/>
      <c r="D461" s="704"/>
      <c r="E461" s="704"/>
      <c r="F461" s="613"/>
      <c r="G461" s="614" t="s">
        <v>136</v>
      </c>
      <c r="H461" s="615"/>
      <c r="I461" s="616" t="str">
        <f>(+IF(C461="","",(G461*H461)))</f>
        <v/>
      </c>
      <c r="J461" s="496"/>
      <c r="K461" s="599"/>
    </row>
    <row r="462" ht="15.6" spans="1:11">
      <c r="A462" s="481"/>
      <c r="B462" s="488"/>
      <c r="C462" s="703"/>
      <c r="D462" s="704"/>
      <c r="E462" s="704"/>
      <c r="F462" s="613"/>
      <c r="G462" s="614" t="s">
        <v>136</v>
      </c>
      <c r="H462" s="615"/>
      <c r="I462" s="616" t="str">
        <f>(+IF(C462="","",(G462*H462)))</f>
        <v/>
      </c>
      <c r="J462" s="496"/>
      <c r="K462" s="599"/>
    </row>
    <row r="463" ht="15.6" spans="1:11">
      <c r="A463" s="481"/>
      <c r="B463" s="488"/>
      <c r="C463" s="705"/>
      <c r="D463" s="706"/>
      <c r="E463" s="706"/>
      <c r="F463" s="707"/>
      <c r="G463" s="708"/>
      <c r="H463" s="709"/>
      <c r="I463" s="710"/>
      <c r="J463" s="496"/>
      <c r="K463" s="599"/>
    </row>
    <row r="464" ht="15.6" spans="1:11">
      <c r="A464" s="481"/>
      <c r="B464" s="488"/>
      <c r="C464" s="481"/>
      <c r="D464" s="481"/>
      <c r="E464" s="481"/>
      <c r="F464" s="569" t="s">
        <v>147</v>
      </c>
      <c r="G464" s="569"/>
      <c r="H464" s="570"/>
      <c r="I464" s="571">
        <f>+ROUND(SUM(I460:I463),2)</f>
        <v>14612.35</v>
      </c>
      <c r="J464" s="496"/>
      <c r="K464" s="599"/>
    </row>
    <row r="465" ht="15.6" spans="1:11">
      <c r="A465" s="481"/>
      <c r="B465" s="488"/>
      <c r="C465" s="509"/>
      <c r="D465" s="509"/>
      <c r="E465" s="509"/>
      <c r="F465" s="509"/>
      <c r="G465" s="509"/>
      <c r="H465" s="509"/>
      <c r="I465" s="509"/>
      <c r="J465" s="496"/>
      <c r="K465" s="481"/>
    </row>
    <row r="466" ht="15.6" spans="1:11">
      <c r="A466" s="481"/>
      <c r="B466" s="488"/>
      <c r="C466" s="625" t="s">
        <v>92</v>
      </c>
      <c r="D466" s="626"/>
      <c r="E466" s="626"/>
      <c r="F466" s="626"/>
      <c r="G466" s="626"/>
      <c r="H466" s="627"/>
      <c r="I466" s="628">
        <f>ROUND((SUM(+I456+I464)),2)</f>
        <v>459040.35</v>
      </c>
      <c r="J466" s="496"/>
      <c r="K466" s="481"/>
    </row>
    <row r="467" ht="15.6" spans="1:11">
      <c r="A467" s="481"/>
      <c r="B467" s="488"/>
      <c r="C467" s="481"/>
      <c r="D467" s="481"/>
      <c r="E467" s="481"/>
      <c r="F467" s="623"/>
      <c r="G467" s="624"/>
      <c r="H467" s="481"/>
      <c r="I467" s="481"/>
      <c r="J467" s="496"/>
      <c r="K467" s="481"/>
    </row>
    <row r="468" ht="15.6" spans="1:11">
      <c r="A468" s="638"/>
      <c r="B468" s="629"/>
      <c r="C468" s="630" t="s">
        <v>148</v>
      </c>
      <c r="D468" s="631"/>
      <c r="E468" s="632"/>
      <c r="F468" s="633"/>
      <c r="G468" s="634"/>
      <c r="H468" s="635">
        <v>0.05</v>
      </c>
      <c r="I468" s="636">
        <f>ROUND(I466*H468,2)</f>
        <v>22952.02</v>
      </c>
      <c r="J468" s="637"/>
      <c r="K468" s="638"/>
    </row>
    <row r="469" ht="15.6" spans="1:11">
      <c r="A469" s="481"/>
      <c r="B469" s="488"/>
      <c r="C469" s="625" t="s">
        <v>149</v>
      </c>
      <c r="D469" s="626"/>
      <c r="E469" s="626"/>
      <c r="F469" s="626"/>
      <c r="G469" s="626"/>
      <c r="H469" s="627"/>
      <c r="I469" s="628">
        <f>ROUND(I468+I466,2)</f>
        <v>481992.37</v>
      </c>
      <c r="J469" s="496"/>
      <c r="K469" s="481"/>
    </row>
    <row r="470" ht="15.6" spans="1:11">
      <c r="A470" s="481"/>
      <c r="B470" s="488"/>
      <c r="C470" s="481"/>
      <c r="D470" s="481"/>
      <c r="E470" s="481"/>
      <c r="F470" s="623"/>
      <c r="G470" s="624"/>
      <c r="H470" s="481"/>
      <c r="I470" s="481"/>
      <c r="J470" s="496"/>
      <c r="K470" s="481"/>
    </row>
    <row r="471" ht="15.6" spans="1:11">
      <c r="A471" s="638"/>
      <c r="B471" s="629"/>
      <c r="C471" s="639" t="s">
        <v>150</v>
      </c>
      <c r="D471" s="640"/>
      <c r="E471" s="641"/>
      <c r="F471" s="642"/>
      <c r="G471" s="643"/>
      <c r="H471" s="644">
        <v>0.22</v>
      </c>
      <c r="I471" s="645">
        <f>ROUND($I$469*H471,2)</f>
        <v>106038.32</v>
      </c>
      <c r="J471" s="637"/>
      <c r="K471" s="638"/>
    </row>
    <row r="472" ht="15.6" spans="1:11">
      <c r="A472" s="638"/>
      <c r="B472" s="629"/>
      <c r="C472" s="646" t="s">
        <v>151</v>
      </c>
      <c r="D472" s="647"/>
      <c r="E472" s="648"/>
      <c r="F472" s="642"/>
      <c r="G472" s="643"/>
      <c r="H472" s="649">
        <v>0.03</v>
      </c>
      <c r="I472" s="645">
        <f t="shared" ref="I472:I473" si="12">ROUND($I$469*H472,2)</f>
        <v>14459.77</v>
      </c>
      <c r="J472" s="637"/>
      <c r="K472" s="638"/>
    </row>
    <row r="473" ht="15.6" spans="1:11">
      <c r="A473" s="638"/>
      <c r="B473" s="629"/>
      <c r="C473" s="646" t="s">
        <v>152</v>
      </c>
      <c r="D473" s="647"/>
      <c r="E473" s="648"/>
      <c r="F473" s="650"/>
      <c r="G473" s="651"/>
      <c r="H473" s="649">
        <v>0.05</v>
      </c>
      <c r="I473" s="645">
        <f t="shared" si="12"/>
        <v>24099.62</v>
      </c>
      <c r="J473" s="637"/>
      <c r="K473" s="638"/>
    </row>
    <row r="474" ht="15.6" spans="1:11">
      <c r="A474" s="481"/>
      <c r="B474" s="488"/>
      <c r="C474" s="652" t="s">
        <v>153</v>
      </c>
      <c r="D474" s="653"/>
      <c r="E474" s="653"/>
      <c r="F474" s="653"/>
      <c r="G474" s="653"/>
      <c r="H474" s="654"/>
      <c r="I474" s="655">
        <f>ROUND(SUM(I471:I473),2)</f>
        <v>144597.71</v>
      </c>
      <c r="J474" s="496"/>
      <c r="K474" s="481"/>
    </row>
    <row r="475" ht="15.6" spans="1:11">
      <c r="A475" s="481"/>
      <c r="B475" s="488"/>
      <c r="C475" s="656"/>
      <c r="D475" s="656"/>
      <c r="E475" s="656"/>
      <c r="F475" s="656"/>
      <c r="G475" s="656"/>
      <c r="H475" s="656"/>
      <c r="I475" s="656"/>
      <c r="J475" s="496"/>
      <c r="K475" s="481"/>
    </row>
    <row r="476" ht="15.6" spans="1:11">
      <c r="A476" s="481"/>
      <c r="B476" s="488"/>
      <c r="C476" s="657" t="s">
        <v>154</v>
      </c>
      <c r="D476" s="658"/>
      <c r="E476" s="658"/>
      <c r="F476" s="658"/>
      <c r="G476" s="658"/>
      <c r="H476" s="659"/>
      <c r="I476" s="660">
        <f>SUM(I469+I474)</f>
        <v>626590.08</v>
      </c>
      <c r="J476" s="496"/>
      <c r="K476" s="481"/>
    </row>
    <row r="477" ht="15.6" spans="1:11">
      <c r="A477" s="481"/>
      <c r="B477" s="488"/>
      <c r="C477" s="673"/>
      <c r="D477" s="673"/>
      <c r="E477" s="673"/>
      <c r="F477" s="673"/>
      <c r="G477" s="673"/>
      <c r="H477" s="673"/>
      <c r="I477" s="673"/>
      <c r="J477" s="496"/>
      <c r="K477" s="481"/>
    </row>
    <row r="478" ht="15.6" spans="1:11">
      <c r="A478" s="481"/>
      <c r="B478" s="488"/>
      <c r="C478" s="661" t="s">
        <v>155</v>
      </c>
      <c r="D478" s="662"/>
      <c r="E478" s="663"/>
      <c r="F478" s="664"/>
      <c r="G478" s="665"/>
      <c r="H478" s="665"/>
      <c r="I478" s="666"/>
      <c r="J478" s="496"/>
      <c r="K478" s="481"/>
    </row>
    <row r="479" ht="15.6" spans="1:11">
      <c r="A479" s="481"/>
      <c r="B479" s="488"/>
      <c r="C479" s="667"/>
      <c r="D479" s="668"/>
      <c r="E479" s="669"/>
      <c r="F479" s="670"/>
      <c r="G479" s="671"/>
      <c r="H479" s="671"/>
      <c r="I479" s="672"/>
      <c r="J479" s="496"/>
      <c r="K479" s="481"/>
    </row>
    <row r="480" ht="15.6" spans="1:11">
      <c r="A480" s="481"/>
      <c r="B480" s="488"/>
      <c r="C480" s="667"/>
      <c r="D480" s="668"/>
      <c r="E480" s="669"/>
      <c r="F480" s="670" t="str">
        <f>REALIZO</f>
        <v> </v>
      </c>
      <c r="G480" s="671"/>
      <c r="H480" s="671"/>
      <c r="I480" s="672"/>
      <c r="J480" s="496"/>
      <c r="K480" s="481"/>
    </row>
    <row r="481" ht="15.6" spans="1:11">
      <c r="A481" s="481"/>
      <c r="B481" s="488"/>
      <c r="C481" s="667"/>
      <c r="D481" s="668"/>
      <c r="E481" s="669"/>
      <c r="F481" s="670"/>
      <c r="G481" s="673"/>
      <c r="H481" s="673"/>
      <c r="I481" s="674"/>
      <c r="J481" s="496"/>
      <c r="K481" s="481"/>
    </row>
    <row r="482" ht="15.6" spans="1:11">
      <c r="A482" s="481"/>
      <c r="B482" s="488"/>
      <c r="C482" s="667"/>
      <c r="D482" s="668"/>
      <c r="E482" s="669"/>
      <c r="F482" s="670" t="s">
        <v>156</v>
      </c>
      <c r="G482" s="673"/>
      <c r="H482" s="673"/>
      <c r="I482" s="674"/>
      <c r="J482" s="496"/>
      <c r="K482" s="481"/>
    </row>
    <row r="483" ht="15.6" spans="1:11">
      <c r="A483" s="481"/>
      <c r="B483" s="488"/>
      <c r="C483" s="667"/>
      <c r="D483" s="668"/>
      <c r="E483" s="669"/>
      <c r="F483" s="670" t="str">
        <f>APROBO</f>
        <v> </v>
      </c>
      <c r="G483" s="673"/>
      <c r="H483" s="673"/>
      <c r="I483" s="674"/>
      <c r="J483" s="496"/>
      <c r="K483" s="481"/>
    </row>
    <row r="484" ht="15.6" spans="1:11">
      <c r="A484" s="481"/>
      <c r="B484" s="488"/>
      <c r="C484" s="675"/>
      <c r="D484" s="676"/>
      <c r="E484" s="677"/>
      <c r="F484" s="678" t="s">
        <v>157</v>
      </c>
      <c r="G484" s="679"/>
      <c r="H484" s="679"/>
      <c r="I484" s="680"/>
      <c r="J484" s="496"/>
      <c r="K484" s="481"/>
    </row>
    <row r="485" ht="15.6" spans="1:11">
      <c r="A485" s="481"/>
      <c r="B485" s="681"/>
      <c r="C485" s="682"/>
      <c r="D485" s="682"/>
      <c r="E485" s="682"/>
      <c r="F485" s="683"/>
      <c r="G485" s="684"/>
      <c r="H485" s="682"/>
      <c r="I485" s="682"/>
      <c r="J485" s="685"/>
      <c r="K485" s="481"/>
    </row>
    <row r="486" ht="15.6" spans="1:11">
      <c r="A486" s="481"/>
      <c r="B486" s="481"/>
      <c r="C486" s="481"/>
      <c r="D486" s="481"/>
      <c r="E486" s="481"/>
      <c r="F486" s="623"/>
      <c r="G486" s="686"/>
      <c r="H486" s="481"/>
      <c r="I486" s="481"/>
      <c r="J486" s="481"/>
      <c r="K486" s="481"/>
    </row>
    <row r="487" ht="15.6" spans="1:11">
      <c r="A487" s="481"/>
      <c r="B487" s="509"/>
      <c r="C487" s="509"/>
      <c r="D487" s="509"/>
      <c r="E487" s="509"/>
      <c r="F487" s="509"/>
      <c r="G487" s="509"/>
      <c r="H487" s="509"/>
      <c r="I487" s="509"/>
      <c r="J487" s="481"/>
      <c r="K487" s="481"/>
    </row>
    <row r="488" ht="15.6" spans="1:11">
      <c r="A488" s="481"/>
      <c r="B488" s="483"/>
      <c r="C488" s="484"/>
      <c r="D488" s="484"/>
      <c r="E488" s="484"/>
      <c r="F488" s="485"/>
      <c r="G488" s="486"/>
      <c r="H488" s="484"/>
      <c r="I488" s="484"/>
      <c r="J488" s="487"/>
      <c r="K488" s="481"/>
    </row>
    <row r="489" ht="15.6" spans="1:11">
      <c r="A489" s="481"/>
      <c r="B489" s="488"/>
      <c r="C489" s="489"/>
      <c r="D489" s="490"/>
      <c r="E489" s="491" t="s">
        <v>0</v>
      </c>
      <c r="F489" s="492"/>
      <c r="G489" s="493"/>
      <c r="H489" s="494" t="s">
        <v>113</v>
      </c>
      <c r="I489" s="495"/>
      <c r="J489" s="496"/>
    </row>
    <row r="490" ht="15.6" spans="1:11">
      <c r="A490" s="481"/>
      <c r="B490" s="488"/>
      <c r="C490" s="497"/>
      <c r="D490" s="498"/>
      <c r="E490" s="499"/>
      <c r="F490" s="500"/>
      <c r="G490" s="501"/>
      <c r="H490" s="502" t="s">
        <v>114</v>
      </c>
      <c r="I490" s="503"/>
      <c r="J490" s="496"/>
    </row>
    <row r="491" ht="15.6" spans="1:11">
      <c r="A491" s="481"/>
      <c r="B491" s="488"/>
      <c r="C491" s="504" t="s">
        <v>115</v>
      </c>
      <c r="D491" s="505"/>
      <c r="E491" s="505"/>
      <c r="F491" s="505"/>
      <c r="G491" s="506"/>
      <c r="H491" s="502" t="s">
        <v>116</v>
      </c>
      <c r="I491" s="503"/>
      <c r="J491" s="496"/>
    </row>
    <row r="492" ht="15.6" spans="1:11">
      <c r="A492" s="481"/>
      <c r="B492" s="488"/>
      <c r="C492" s="711" t="s">
        <v>117</v>
      </c>
      <c r="D492" s="712"/>
      <c r="E492" s="712"/>
      <c r="F492" s="712"/>
      <c r="G492" s="712"/>
      <c r="H492" s="712"/>
      <c r="I492" s="713"/>
      <c r="J492" s="496"/>
    </row>
    <row r="493" ht="15.6" spans="1:11">
      <c r="A493" s="481"/>
      <c r="B493" s="488"/>
      <c r="C493" s="507"/>
      <c r="D493" s="507"/>
      <c r="E493" s="507"/>
      <c r="F493" s="508"/>
      <c r="G493" s="508"/>
      <c r="H493" s="507"/>
      <c r="I493" s="507"/>
      <c r="J493" s="496"/>
    </row>
    <row r="494" ht="15.6" spans="1:11">
      <c r="A494" s="509"/>
      <c r="B494" s="510"/>
      <c r="C494" s="1044" t="s">
        <v>118</v>
      </c>
      <c r="D494" s="512" t="s">
        <v>119</v>
      </c>
      <c r="E494" s="513"/>
      <c r="F494" s="513"/>
      <c r="G494" s="513"/>
      <c r="H494" s="513"/>
      <c r="I494" s="514"/>
      <c r="J494" s="515"/>
    </row>
    <row r="495" ht="15.6" spans="1:11">
      <c r="A495" s="481"/>
      <c r="B495" s="488"/>
      <c r="C495" s="516">
        <v>5</v>
      </c>
      <c r="D495" s="517" t="s">
        <v>182</v>
      </c>
      <c r="E495" s="518"/>
      <c r="F495" s="518"/>
      <c r="G495" s="518"/>
      <c r="H495" s="518"/>
      <c r="I495" s="519"/>
      <c r="J495" s="496"/>
    </row>
    <row r="496" ht="15.6" spans="1:11">
      <c r="A496" s="509"/>
      <c r="B496" s="510"/>
      <c r="C496" s="1044" t="s">
        <v>121</v>
      </c>
      <c r="D496" s="512" t="s">
        <v>122</v>
      </c>
      <c r="E496" s="513"/>
      <c r="F496" s="513"/>
      <c r="G496" s="513"/>
      <c r="H496" s="513"/>
      <c r="I496" s="514"/>
      <c r="J496" s="515"/>
    </row>
    <row r="497" ht="15.6" spans="1:10">
      <c r="A497" s="481"/>
      <c r="B497" s="488"/>
      <c r="C497" s="714">
        <v>5.01</v>
      </c>
      <c r="D497" s="517" t="s">
        <v>183</v>
      </c>
      <c r="E497" s="518"/>
      <c r="F497" s="518"/>
      <c r="G497" s="518"/>
      <c r="H497" s="518"/>
      <c r="I497" s="519"/>
      <c r="J497" s="496"/>
    </row>
    <row r="498" ht="15.6" spans="1:10">
      <c r="A498" s="509"/>
      <c r="B498" s="510"/>
      <c r="C498" s="1045" t="s">
        <v>124</v>
      </c>
      <c r="D498" s="521" t="s">
        <v>125</v>
      </c>
      <c r="E498" s="522"/>
      <c r="F498" s="522"/>
      <c r="G498" s="522"/>
      <c r="H498" s="523"/>
      <c r="I498" s="524" t="s">
        <v>126</v>
      </c>
      <c r="J498" s="515"/>
    </row>
    <row r="499" ht="15.6" spans="1:10">
      <c r="A499" s="481"/>
      <c r="B499" s="488"/>
      <c r="C499" s="525" t="s">
        <v>46</v>
      </c>
      <c r="D499" s="526"/>
      <c r="E499" s="527"/>
      <c r="F499" s="527"/>
      <c r="G499" s="527"/>
      <c r="H499" s="528"/>
      <c r="I499" s="529"/>
      <c r="J499" s="496"/>
    </row>
    <row r="500" ht="15.6" spans="1:10">
      <c r="A500" s="509"/>
      <c r="B500" s="510"/>
      <c r="C500" s="1045" t="s">
        <v>127</v>
      </c>
      <c r="D500" s="715" t="s">
        <v>47</v>
      </c>
      <c r="E500" s="531"/>
      <c r="F500" s="531"/>
      <c r="G500" s="531"/>
      <c r="H500" s="532"/>
      <c r="I500" s="716" t="s">
        <v>41</v>
      </c>
      <c r="J500" s="515"/>
    </row>
    <row r="501" ht="15.6" spans="1:10">
      <c r="A501" s="481"/>
      <c r="B501" s="488"/>
      <c r="C501" s="525" t="str">
        <f>+C499</f>
        <v>5.01.07</v>
      </c>
      <c r="D501" s="534"/>
      <c r="E501" s="535"/>
      <c r="F501" s="535"/>
      <c r="G501" s="535"/>
      <c r="H501" s="536"/>
      <c r="I501" s="537"/>
      <c r="J501" s="496"/>
    </row>
    <row r="502" ht="15.6" spans="1:10">
      <c r="A502" s="481"/>
      <c r="B502" s="488"/>
      <c r="C502" s="482"/>
      <c r="D502" s="482"/>
      <c r="E502" s="482"/>
      <c r="F502" s="482"/>
      <c r="G502" s="482"/>
      <c r="H502" s="482"/>
      <c r="I502" s="482"/>
      <c r="J502" s="496"/>
    </row>
    <row r="503" ht="15.6" spans="1:10">
      <c r="A503" s="481"/>
      <c r="B503" s="488"/>
      <c r="C503" s="542" t="s">
        <v>128</v>
      </c>
      <c r="D503" s="543"/>
      <c r="E503" s="543"/>
      <c r="F503" s="543"/>
      <c r="G503" s="543"/>
      <c r="H503" s="543"/>
      <c r="I503" s="544"/>
      <c r="J503" s="496"/>
    </row>
    <row r="504" ht="15.6" spans="1:10">
      <c r="A504" s="481"/>
      <c r="B504" s="488"/>
      <c r="C504" s="545" t="s">
        <v>129</v>
      </c>
      <c r="D504" s="546"/>
      <c r="E504" s="546"/>
      <c r="F504" s="547" t="s">
        <v>126</v>
      </c>
      <c r="G504" s="547" t="s">
        <v>130</v>
      </c>
      <c r="H504" s="1046" t="s">
        <v>131</v>
      </c>
      <c r="I504" s="549" t="s">
        <v>132</v>
      </c>
      <c r="J504" s="496"/>
    </row>
    <row r="505" ht="15.6" spans="1:10">
      <c r="A505" s="481"/>
      <c r="B505" s="488"/>
      <c r="C505" s="746" t="s">
        <v>191</v>
      </c>
      <c r="D505" s="747"/>
      <c r="E505" s="747"/>
      <c r="F505" s="552" t="s">
        <v>34</v>
      </c>
      <c r="G505" s="553">
        <v>503770.06</v>
      </c>
      <c r="H505" s="554">
        <v>0.35</v>
      </c>
      <c r="I505" s="555">
        <f>ROUND((+IF(C505="","",G505*H505)),2)</f>
        <v>176319.52</v>
      </c>
      <c r="J505" s="496"/>
    </row>
    <row r="506" ht="15.6" spans="1:10">
      <c r="A506" s="481"/>
      <c r="B506" s="488"/>
      <c r="C506" s="748" t="s">
        <v>179</v>
      </c>
      <c r="D506" s="749"/>
      <c r="E506" s="750"/>
      <c r="F506" s="558" t="s">
        <v>41</v>
      </c>
      <c r="G506" s="559">
        <v>610</v>
      </c>
      <c r="H506" s="560">
        <v>730</v>
      </c>
      <c r="I506" s="561">
        <f t="shared" ref="I506:I511" si="13">+IF(C506="","",G506*H506)</f>
        <v>445300</v>
      </c>
      <c r="J506" s="496"/>
    </row>
    <row r="507" ht="15.6" spans="1:10">
      <c r="A507" s="481"/>
      <c r="B507" s="488"/>
      <c r="C507" s="556" t="s">
        <v>192</v>
      </c>
      <c r="D507" s="557"/>
      <c r="E507" s="557"/>
      <c r="F507" s="558" t="s">
        <v>41</v>
      </c>
      <c r="G507" s="559">
        <v>37650</v>
      </c>
      <c r="H507" s="560">
        <f>0.17*3</f>
        <v>0.51</v>
      </c>
      <c r="I507" s="561">
        <f t="shared" si="13"/>
        <v>19201.5</v>
      </c>
      <c r="J507" s="496"/>
    </row>
    <row r="508" ht="15.6" spans="1:10">
      <c r="A508" s="481"/>
      <c r="B508" s="488"/>
      <c r="C508" s="556" t="s">
        <v>193</v>
      </c>
      <c r="D508" s="557"/>
      <c r="E508" s="557"/>
      <c r="F508" s="558" t="s">
        <v>34</v>
      </c>
      <c r="G508" s="559">
        <v>551162.35</v>
      </c>
      <c r="H508" s="560">
        <v>0.72</v>
      </c>
      <c r="I508" s="561">
        <f t="shared" si="13"/>
        <v>396836.892</v>
      </c>
      <c r="J508" s="496"/>
    </row>
    <row r="509" ht="15.6" spans="1:10">
      <c r="A509" s="481"/>
      <c r="B509" s="488"/>
      <c r="C509" s="556" t="s">
        <v>194</v>
      </c>
      <c r="D509" s="557"/>
      <c r="E509" s="557"/>
      <c r="F509" s="558" t="s">
        <v>195</v>
      </c>
      <c r="G509" s="559">
        <v>137419.5</v>
      </c>
      <c r="H509" s="560">
        <v>0.01</v>
      </c>
      <c r="I509" s="561">
        <f t="shared" si="13"/>
        <v>1374.195</v>
      </c>
      <c r="J509" s="496"/>
    </row>
    <row r="510" ht="15.6" spans="1:10">
      <c r="A510" s="481"/>
      <c r="B510" s="488"/>
      <c r="C510" s="556"/>
      <c r="D510" s="557"/>
      <c r="E510" s="557"/>
      <c r="F510" s="558" t="s">
        <v>136</v>
      </c>
      <c r="G510" s="559" t="s">
        <v>136</v>
      </c>
      <c r="H510" s="560"/>
      <c r="I510" s="561" t="str">
        <f t="shared" si="13"/>
        <v/>
      </c>
      <c r="J510" s="496"/>
    </row>
    <row r="511" ht="15.6" spans="1:10">
      <c r="A511" s="481"/>
      <c r="B511" s="488"/>
      <c r="C511" s="736"/>
      <c r="D511" s="737"/>
      <c r="E511" s="737"/>
      <c r="F511" s="565" t="s">
        <v>136</v>
      </c>
      <c r="G511" s="566" t="s">
        <v>136</v>
      </c>
      <c r="H511" s="567"/>
      <c r="I511" s="568" t="str">
        <f t="shared" si="13"/>
        <v/>
      </c>
      <c r="J511" s="496"/>
    </row>
    <row r="512" ht="15.6" spans="1:10">
      <c r="A512" s="481"/>
      <c r="B512" s="488"/>
      <c r="C512" s="481"/>
      <c r="D512" s="481"/>
      <c r="E512" s="481"/>
      <c r="F512" s="695" t="s">
        <v>137</v>
      </c>
      <c r="G512" s="695"/>
      <c r="H512" s="696"/>
      <c r="I512" s="571">
        <f>+ROUND(SUM(I505:I511),2)</f>
        <v>1039032.11</v>
      </c>
      <c r="J512" s="496"/>
    </row>
    <row r="513" ht="15.6" spans="1:10">
      <c r="A513" s="481"/>
      <c r="B513" s="488"/>
      <c r="C513" s="481"/>
      <c r="D513" s="481"/>
      <c r="E513" s="481"/>
      <c r="F513" s="740"/>
      <c r="G513" s="740"/>
      <c r="H513" s="695"/>
      <c r="I513" s="741"/>
      <c r="J513" s="496"/>
    </row>
    <row r="514" ht="15.6" spans="1:10">
      <c r="A514" s="481"/>
      <c r="B514" s="488"/>
      <c r="C514" s="542" t="s">
        <v>138</v>
      </c>
      <c r="D514" s="543"/>
      <c r="E514" s="543"/>
      <c r="F514" s="543"/>
      <c r="G514" s="543"/>
      <c r="H514" s="543"/>
      <c r="I514" s="544"/>
      <c r="J514" s="496"/>
    </row>
    <row r="515" ht="15.6" spans="1:10">
      <c r="A515" s="481"/>
      <c r="B515" s="488"/>
      <c r="C515" s="577" t="s">
        <v>129</v>
      </c>
      <c r="D515" s="577"/>
      <c r="E515" s="577"/>
      <c r="F515" s="576" t="s">
        <v>126</v>
      </c>
      <c r="G515" s="576" t="s">
        <v>139</v>
      </c>
      <c r="H515" s="577" t="s">
        <v>131</v>
      </c>
      <c r="I515" s="577" t="s">
        <v>132</v>
      </c>
      <c r="J515" s="496"/>
    </row>
    <row r="516" ht="15.6" spans="1:10">
      <c r="A516" s="481"/>
      <c r="B516" s="488"/>
      <c r="C516" s="718" t="s">
        <v>140</v>
      </c>
      <c r="D516" s="719"/>
      <c r="E516" s="719"/>
      <c r="F516" s="742" t="s">
        <v>20</v>
      </c>
      <c r="G516" s="728">
        <v>555269.11</v>
      </c>
      <c r="H516" s="729">
        <v>0.05</v>
      </c>
      <c r="I516" s="555">
        <f>+IF(C516="","",G516*H516)</f>
        <v>27763.4555</v>
      </c>
      <c r="J516" s="496"/>
    </row>
    <row r="517" ht="15.6" spans="1:10">
      <c r="A517" s="481"/>
      <c r="B517" s="488"/>
      <c r="C517" s="589"/>
      <c r="D517" s="590"/>
      <c r="E517" s="591"/>
      <c r="F517" s="742" t="s">
        <v>136</v>
      </c>
      <c r="G517" s="751" t="s">
        <v>136</v>
      </c>
      <c r="H517" s="724"/>
      <c r="I517" s="561" t="str">
        <f>+IF(C517="","",G517*H517)</f>
        <v/>
      </c>
      <c r="J517" s="496"/>
    </row>
    <row r="518" ht="15.6" spans="1:10">
      <c r="A518" s="481"/>
      <c r="B518" s="488"/>
      <c r="C518" s="738"/>
      <c r="D518" s="739"/>
      <c r="E518" s="739"/>
      <c r="F518" s="595" t="s">
        <v>136</v>
      </c>
      <c r="G518" s="596" t="s">
        <v>136</v>
      </c>
      <c r="H518" s="597"/>
      <c r="I518" s="743" t="str">
        <f>+IF(C518="","",G518*H518)</f>
        <v/>
      </c>
      <c r="J518" s="496"/>
    </row>
    <row r="519" ht="15.6" spans="1:10">
      <c r="A519" s="481"/>
      <c r="B519" s="488"/>
      <c r="C519" s="481"/>
      <c r="D519" s="481"/>
      <c r="E519" s="481"/>
      <c r="F519" s="695" t="s">
        <v>143</v>
      </c>
      <c r="G519" s="695"/>
      <c r="H519" s="696"/>
      <c r="I519" s="598">
        <f>ROUND(+SUM(I516:I518),2)</f>
        <v>27763.46</v>
      </c>
      <c r="J519" s="496"/>
    </row>
    <row r="520" ht="15.6" spans="1:10">
      <c r="A520" s="481"/>
      <c r="B520" s="488"/>
      <c r="C520" s="509"/>
      <c r="D520" s="509"/>
      <c r="E520" s="509"/>
      <c r="F520" s="509"/>
      <c r="G520" s="509"/>
      <c r="H520" s="509"/>
      <c r="I520" s="509"/>
      <c r="J520" s="496"/>
    </row>
    <row r="521" ht="15.6" spans="1:10">
      <c r="A521" s="481"/>
      <c r="B521" s="488"/>
      <c r="C521" s="698" t="s">
        <v>144</v>
      </c>
      <c r="D521" s="699"/>
      <c r="E521" s="699"/>
      <c r="F521" s="699"/>
      <c r="G521" s="699"/>
      <c r="H521" s="699"/>
      <c r="I521" s="700"/>
      <c r="J521" s="496"/>
    </row>
    <row r="522" ht="15.6" spans="1:10">
      <c r="A522" s="701"/>
      <c r="B522" s="600"/>
      <c r="C522" s="702" t="s">
        <v>129</v>
      </c>
      <c r="D522" s="606"/>
      <c r="E522" s="606"/>
      <c r="F522" s="604" t="s">
        <v>126</v>
      </c>
      <c r="G522" s="1047" t="s">
        <v>139</v>
      </c>
      <c r="H522" s="606" t="s">
        <v>131</v>
      </c>
      <c r="I522" s="607" t="s">
        <v>132</v>
      </c>
      <c r="J522" s="608"/>
    </row>
    <row r="523" ht="15.6" spans="1:10">
      <c r="A523" s="481"/>
      <c r="B523" s="488"/>
      <c r="C523" s="703" t="s">
        <v>145</v>
      </c>
      <c r="D523" s="704"/>
      <c r="E523" s="704"/>
      <c r="F523" s="613" t="s">
        <v>146</v>
      </c>
      <c r="G523" s="614">
        <v>29224.69</v>
      </c>
      <c r="H523" s="615">
        <v>19</v>
      </c>
      <c r="I523" s="616">
        <f>(+IF(C523="","",(G523*H523)))</f>
        <v>555269.11</v>
      </c>
      <c r="J523" s="496"/>
    </row>
    <row r="524" ht="15.6" spans="1:10">
      <c r="A524" s="481"/>
      <c r="B524" s="488"/>
      <c r="C524" s="703"/>
      <c r="D524" s="704"/>
      <c r="E524" s="704"/>
      <c r="F524" s="613"/>
      <c r="G524" s="614"/>
      <c r="H524" s="615"/>
      <c r="I524" s="616" t="str">
        <f>(+IF(C524="","",(G524*H524)))</f>
        <v/>
      </c>
      <c r="J524" s="496"/>
    </row>
    <row r="525" ht="15.6" spans="1:10">
      <c r="A525" s="481"/>
      <c r="B525" s="488"/>
      <c r="C525" s="703"/>
      <c r="D525" s="704"/>
      <c r="E525" s="704"/>
      <c r="F525" s="613"/>
      <c r="G525" s="614"/>
      <c r="H525" s="615"/>
      <c r="I525" s="616" t="str">
        <f>(+IF(C525="","",(G525*H525)))</f>
        <v/>
      </c>
      <c r="J525" s="496"/>
    </row>
    <row r="526" ht="15.6" spans="1:10">
      <c r="A526" s="481"/>
      <c r="B526" s="488"/>
      <c r="C526" s="705"/>
      <c r="D526" s="706"/>
      <c r="E526" s="706"/>
      <c r="F526" s="707"/>
      <c r="G526" s="708"/>
      <c r="H526" s="709"/>
      <c r="I526" s="710"/>
      <c r="J526" s="496"/>
    </row>
    <row r="527" ht="15.6" spans="1:10">
      <c r="A527" s="481"/>
      <c r="B527" s="488"/>
      <c r="C527" s="481"/>
      <c r="D527" s="481"/>
      <c r="E527" s="481"/>
      <c r="F527" s="569" t="s">
        <v>147</v>
      </c>
      <c r="G527" s="569"/>
      <c r="H527" s="570"/>
      <c r="I527" s="571">
        <f>+ROUND(SUM(I523:I526),2)</f>
        <v>555269.11</v>
      </c>
      <c r="J527" s="496"/>
    </row>
    <row r="528" ht="15.6" spans="1:10">
      <c r="A528" s="481"/>
      <c r="B528" s="488"/>
      <c r="C528" s="481"/>
      <c r="D528" s="481"/>
      <c r="E528" s="481"/>
      <c r="F528" s="623"/>
      <c r="G528" s="624"/>
      <c r="H528" s="481"/>
      <c r="I528" s="481"/>
      <c r="J528" s="496"/>
    </row>
    <row r="529" ht="15.6" spans="1:10">
      <c r="A529" s="481"/>
      <c r="B529" s="488"/>
      <c r="C529" s="625" t="s">
        <v>92</v>
      </c>
      <c r="D529" s="626"/>
      <c r="E529" s="626"/>
      <c r="F529" s="626"/>
      <c r="G529" s="626"/>
      <c r="H529" s="627"/>
      <c r="I529" s="628">
        <f>ROUND((SUM(+I512+I519+I527)),2)</f>
        <v>1622064.68</v>
      </c>
      <c r="J529" s="496"/>
    </row>
    <row r="530" ht="15.6" spans="1:10">
      <c r="A530" s="481"/>
      <c r="B530" s="488"/>
      <c r="C530" s="481"/>
      <c r="D530" s="481"/>
      <c r="E530" s="481"/>
      <c r="F530" s="623"/>
      <c r="G530" s="624"/>
      <c r="H530" s="481"/>
      <c r="I530" s="481"/>
      <c r="J530" s="496"/>
    </row>
    <row r="531" ht="15.6" spans="1:10">
      <c r="A531" s="638"/>
      <c r="B531" s="629"/>
      <c r="C531" s="630" t="s">
        <v>148</v>
      </c>
      <c r="D531" s="631"/>
      <c r="E531" s="632"/>
      <c r="F531" s="633"/>
      <c r="G531" s="634"/>
      <c r="H531" s="635">
        <v>0.05</v>
      </c>
      <c r="I531" s="636">
        <f>ROUND(I529*H531,2)</f>
        <v>81103.23</v>
      </c>
      <c r="J531" s="637"/>
    </row>
    <row r="532" ht="15.6" spans="1:10">
      <c r="A532" s="481"/>
      <c r="B532" s="488"/>
      <c r="C532" s="625" t="s">
        <v>149</v>
      </c>
      <c r="D532" s="626"/>
      <c r="E532" s="626"/>
      <c r="F532" s="626"/>
      <c r="G532" s="626"/>
      <c r="H532" s="627"/>
      <c r="I532" s="628">
        <f>ROUND(I531+I529,2)</f>
        <v>1703167.91</v>
      </c>
      <c r="J532" s="496"/>
    </row>
    <row r="533" ht="15.6" spans="1:10">
      <c r="A533" s="481"/>
      <c r="B533" s="488"/>
      <c r="C533" s="481"/>
      <c r="D533" s="481"/>
      <c r="E533" s="481"/>
      <c r="F533" s="623"/>
      <c r="G533" s="624"/>
      <c r="H533" s="481"/>
      <c r="I533" s="481"/>
      <c r="J533" s="496"/>
    </row>
    <row r="534" ht="15.6" spans="1:10">
      <c r="A534" s="638"/>
      <c r="B534" s="629"/>
      <c r="C534" s="639" t="s">
        <v>150</v>
      </c>
      <c r="D534" s="640"/>
      <c r="E534" s="641"/>
      <c r="F534" s="642"/>
      <c r="G534" s="643"/>
      <c r="H534" s="644">
        <v>0.22</v>
      </c>
      <c r="I534" s="645">
        <f>ROUND($I$532*H534,2)</f>
        <v>374696.94</v>
      </c>
      <c r="J534" s="637"/>
    </row>
    <row r="535" ht="15.6" spans="1:10">
      <c r="A535" s="638"/>
      <c r="B535" s="629"/>
      <c r="C535" s="646" t="s">
        <v>151</v>
      </c>
      <c r="D535" s="647"/>
      <c r="E535" s="648"/>
      <c r="F535" s="642"/>
      <c r="G535" s="643"/>
      <c r="H535" s="649">
        <v>0.03</v>
      </c>
      <c r="I535" s="645">
        <f t="shared" ref="I535:I536" si="14">ROUND($I$532*H535,2)</f>
        <v>51095.04</v>
      </c>
      <c r="J535" s="637"/>
    </row>
    <row r="536" ht="15.6" spans="1:10">
      <c r="A536" s="638"/>
      <c r="B536" s="629"/>
      <c r="C536" s="646" t="s">
        <v>152</v>
      </c>
      <c r="D536" s="647"/>
      <c r="E536" s="648"/>
      <c r="F536" s="650"/>
      <c r="G536" s="651"/>
      <c r="H536" s="649">
        <v>0.05</v>
      </c>
      <c r="I536" s="645">
        <f t="shared" si="14"/>
        <v>85158.4</v>
      </c>
      <c r="J536" s="637"/>
    </row>
    <row r="537" ht="15.6" spans="1:10">
      <c r="A537" s="481"/>
      <c r="B537" s="488"/>
      <c r="C537" s="652" t="s">
        <v>153</v>
      </c>
      <c r="D537" s="653"/>
      <c r="E537" s="653"/>
      <c r="F537" s="653"/>
      <c r="G537" s="653"/>
      <c r="H537" s="654"/>
      <c r="I537" s="655">
        <f>ROUND(SUM(I534:I536),2)</f>
        <v>510950.38</v>
      </c>
      <c r="J537" s="496"/>
    </row>
    <row r="538" ht="15.6" spans="1:10">
      <c r="A538" s="481"/>
      <c r="B538" s="488"/>
      <c r="C538" s="656"/>
      <c r="D538" s="656"/>
      <c r="E538" s="656"/>
      <c r="F538" s="656"/>
      <c r="G538" s="656"/>
      <c r="H538" s="656"/>
      <c r="I538" s="656"/>
      <c r="J538" s="496"/>
    </row>
    <row r="539" ht="15.6" spans="1:10">
      <c r="A539" s="481"/>
      <c r="B539" s="488"/>
      <c r="C539" s="657" t="s">
        <v>154</v>
      </c>
      <c r="D539" s="658"/>
      <c r="E539" s="658"/>
      <c r="F539" s="658"/>
      <c r="G539" s="658"/>
      <c r="H539" s="659"/>
      <c r="I539" s="660">
        <f>SUM(I532+I537)</f>
        <v>2214118.29</v>
      </c>
      <c r="J539" s="496"/>
    </row>
    <row r="540" ht="15.6" spans="1:10">
      <c r="A540" s="481"/>
      <c r="B540" s="488"/>
      <c r="C540" s="673"/>
      <c r="D540" s="673"/>
      <c r="E540" s="673"/>
      <c r="F540" s="673"/>
      <c r="G540" s="673"/>
      <c r="H540" s="673"/>
      <c r="I540" s="673"/>
      <c r="J540" s="496"/>
    </row>
    <row r="541" ht="15.6" spans="1:10">
      <c r="A541" s="481"/>
      <c r="B541" s="488"/>
      <c r="C541" s="661" t="s">
        <v>155</v>
      </c>
      <c r="D541" s="662"/>
      <c r="E541" s="663"/>
      <c r="F541" s="664"/>
      <c r="G541" s="665"/>
      <c r="H541" s="665"/>
      <c r="I541" s="666"/>
      <c r="J541" s="496"/>
    </row>
    <row r="542" ht="15.6" spans="1:10">
      <c r="A542" s="481"/>
      <c r="B542" s="488"/>
      <c r="C542" s="667"/>
      <c r="D542" s="668"/>
      <c r="E542" s="669"/>
      <c r="F542" s="670"/>
      <c r="G542" s="671"/>
      <c r="H542" s="671"/>
      <c r="I542" s="672"/>
      <c r="J542" s="496"/>
    </row>
    <row r="543" ht="15.6" spans="1:10">
      <c r="A543" s="481"/>
      <c r="B543" s="488"/>
      <c r="C543" s="667"/>
      <c r="D543" s="668"/>
      <c r="E543" s="669"/>
      <c r="F543" s="670" t="str">
        <f>REALIZO</f>
        <v> </v>
      </c>
      <c r="G543" s="671"/>
      <c r="H543" s="671"/>
      <c r="I543" s="672"/>
      <c r="J543" s="496"/>
    </row>
    <row r="544" ht="15.6" spans="1:10">
      <c r="A544" s="481"/>
      <c r="B544" s="488"/>
      <c r="C544" s="667"/>
      <c r="D544" s="668"/>
      <c r="E544" s="669"/>
      <c r="F544" s="670"/>
      <c r="G544" s="673"/>
      <c r="H544" s="673"/>
      <c r="I544" s="674"/>
      <c r="J544" s="496"/>
    </row>
    <row r="545" ht="15.6" spans="1:11">
      <c r="A545" s="481"/>
      <c r="B545" s="488"/>
      <c r="C545" s="667"/>
      <c r="D545" s="668"/>
      <c r="E545" s="669"/>
      <c r="F545" s="670" t="s">
        <v>156</v>
      </c>
      <c r="G545" s="673"/>
      <c r="H545" s="673"/>
      <c r="I545" s="674"/>
      <c r="J545" s="496"/>
    </row>
    <row r="546" ht="15.6" spans="1:11">
      <c r="A546" s="481"/>
      <c r="B546" s="488"/>
      <c r="C546" s="667"/>
      <c r="D546" s="668"/>
      <c r="E546" s="669"/>
      <c r="F546" s="670" t="str">
        <f>APROBO</f>
        <v> </v>
      </c>
      <c r="G546" s="673"/>
      <c r="H546" s="673"/>
      <c r="I546" s="674"/>
      <c r="J546" s="496"/>
    </row>
    <row r="547" ht="15.6" spans="1:11">
      <c r="A547" s="481"/>
      <c r="B547" s="488"/>
      <c r="C547" s="675"/>
      <c r="D547" s="676"/>
      <c r="E547" s="677"/>
      <c r="F547" s="678" t="s">
        <v>157</v>
      </c>
      <c r="G547" s="679"/>
      <c r="H547" s="679"/>
      <c r="I547" s="680"/>
      <c r="J547" s="496"/>
    </row>
    <row r="548" ht="15.6" spans="1:11">
      <c r="A548" s="481"/>
      <c r="B548" s="681"/>
      <c r="C548" s="682"/>
      <c r="D548" s="682"/>
      <c r="E548" s="682"/>
      <c r="F548" s="683"/>
      <c r="G548" s="684"/>
      <c r="H548" s="682"/>
      <c r="I548" s="682"/>
      <c r="J548" s="685"/>
    </row>
    <row r="549" ht="15.6" spans="1:11">
      <c r="A549" s="481"/>
      <c r="B549" s="481"/>
      <c r="C549" s="481"/>
      <c r="D549" s="481"/>
      <c r="E549" s="481"/>
      <c r="F549" s="623"/>
      <c r="G549" s="686"/>
      <c r="H549" s="481"/>
      <c r="I549" s="481"/>
      <c r="J549" s="481"/>
    </row>
    <row r="550" ht="15.6" spans="1:11">
      <c r="A550" s="481"/>
      <c r="B550" s="509"/>
      <c r="C550" s="509"/>
      <c r="D550" s="509"/>
      <c r="E550" s="509"/>
      <c r="F550" s="509"/>
      <c r="G550" s="509"/>
      <c r="H550" s="509"/>
      <c r="I550" s="509"/>
      <c r="J550" s="481"/>
      <c r="K550" s="481"/>
    </row>
    <row r="551" ht="15.6" spans="1:11">
      <c r="A551" s="481"/>
      <c r="B551" s="483"/>
      <c r="C551" s="484"/>
      <c r="D551" s="484"/>
      <c r="E551" s="484"/>
      <c r="F551" s="485"/>
      <c r="G551" s="486"/>
      <c r="H551" s="484"/>
      <c r="I551" s="484"/>
      <c r="J551" s="487"/>
      <c r="K551" s="481"/>
    </row>
    <row r="552" ht="15.6" spans="1:11">
      <c r="A552" s="481"/>
      <c r="B552" s="488"/>
      <c r="C552" s="489"/>
      <c r="D552" s="490"/>
      <c r="E552" s="491" t="s">
        <v>0</v>
      </c>
      <c r="F552" s="492"/>
      <c r="G552" s="493"/>
      <c r="H552" s="494" t="s">
        <v>113</v>
      </c>
      <c r="I552" s="495"/>
      <c r="J552" s="496"/>
      <c r="K552" s="481"/>
    </row>
    <row r="553" ht="15.6" spans="1:11">
      <c r="A553" s="481"/>
      <c r="B553" s="488"/>
      <c r="C553" s="497"/>
      <c r="D553" s="498"/>
      <c r="E553" s="499"/>
      <c r="F553" s="500"/>
      <c r="G553" s="501"/>
      <c r="H553" s="502" t="s">
        <v>114</v>
      </c>
      <c r="I553" s="503"/>
      <c r="J553" s="496"/>
      <c r="K553" s="481"/>
    </row>
    <row r="554" ht="15.6" spans="1:11">
      <c r="A554" s="481"/>
      <c r="B554" s="488"/>
      <c r="C554" s="504" t="s">
        <v>115</v>
      </c>
      <c r="D554" s="505"/>
      <c r="E554" s="505"/>
      <c r="F554" s="505"/>
      <c r="G554" s="506"/>
      <c r="H554" s="502" t="s">
        <v>116</v>
      </c>
      <c r="I554" s="503"/>
      <c r="J554" s="496"/>
      <c r="K554" s="481"/>
    </row>
    <row r="555" ht="15.6" spans="1:11">
      <c r="A555" s="481"/>
      <c r="B555" s="488"/>
      <c r="C555" s="711" t="s">
        <v>117</v>
      </c>
      <c r="D555" s="712"/>
      <c r="E555" s="712"/>
      <c r="F555" s="712"/>
      <c r="G555" s="712"/>
      <c r="H555" s="712"/>
      <c r="I555" s="713"/>
      <c r="J555" s="496"/>
      <c r="K555" s="481"/>
    </row>
    <row r="556" ht="15.6" spans="1:11">
      <c r="A556" s="481"/>
      <c r="B556" s="488"/>
      <c r="C556" s="507"/>
      <c r="D556" s="507"/>
      <c r="E556" s="507"/>
      <c r="F556" s="508"/>
      <c r="G556" s="508"/>
      <c r="H556" s="507"/>
      <c r="I556" s="507"/>
      <c r="J556" s="496"/>
      <c r="K556" s="481"/>
    </row>
    <row r="557" ht="15.6" spans="1:11">
      <c r="A557" s="509"/>
      <c r="B557" s="510"/>
      <c r="C557" s="1044" t="s">
        <v>118</v>
      </c>
      <c r="D557" s="512" t="s">
        <v>119</v>
      </c>
      <c r="E557" s="513"/>
      <c r="F557" s="513"/>
      <c r="G557" s="513"/>
      <c r="H557" s="513"/>
      <c r="I557" s="514"/>
      <c r="J557" s="515"/>
      <c r="K557" s="509"/>
    </row>
    <row r="558" ht="15.6" spans="1:11">
      <c r="A558" s="481"/>
      <c r="B558" s="488"/>
      <c r="C558" s="516">
        <v>5</v>
      </c>
      <c r="D558" s="517" t="s">
        <v>182</v>
      </c>
      <c r="E558" s="518"/>
      <c r="F558" s="518"/>
      <c r="G558" s="518"/>
      <c r="H558" s="518"/>
      <c r="I558" s="519"/>
      <c r="J558" s="496"/>
      <c r="K558" s="481"/>
    </row>
    <row r="559" ht="15.6" spans="1:11">
      <c r="A559" s="509"/>
      <c r="B559" s="510"/>
      <c r="C559" s="1044" t="s">
        <v>121</v>
      </c>
      <c r="D559" s="512" t="s">
        <v>122</v>
      </c>
      <c r="E559" s="513"/>
      <c r="F559" s="513"/>
      <c r="G559" s="513"/>
      <c r="H559" s="513"/>
      <c r="I559" s="514"/>
      <c r="J559" s="515"/>
      <c r="K559" s="509"/>
    </row>
    <row r="560" ht="15.6" spans="1:11">
      <c r="A560" s="481"/>
      <c r="B560" s="488"/>
      <c r="C560" s="714">
        <v>5.01</v>
      </c>
      <c r="D560" s="517" t="s">
        <v>183</v>
      </c>
      <c r="E560" s="518"/>
      <c r="F560" s="518"/>
      <c r="G560" s="518"/>
      <c r="H560" s="518"/>
      <c r="I560" s="519"/>
      <c r="J560" s="496"/>
      <c r="K560" s="481"/>
    </row>
    <row r="561" ht="15.6" spans="1:11">
      <c r="A561" s="509"/>
      <c r="B561" s="510"/>
      <c r="C561" s="1045" t="s">
        <v>124</v>
      </c>
      <c r="D561" s="521" t="s">
        <v>125</v>
      </c>
      <c r="E561" s="522"/>
      <c r="F561" s="522"/>
      <c r="G561" s="522"/>
      <c r="H561" s="523"/>
      <c r="I561" s="524" t="s">
        <v>126</v>
      </c>
      <c r="J561" s="515"/>
      <c r="K561" s="509"/>
    </row>
    <row r="562" ht="15.6" spans="1:11">
      <c r="A562" s="481"/>
      <c r="B562" s="488"/>
      <c r="C562" s="525" t="s">
        <v>48</v>
      </c>
      <c r="D562" s="526"/>
      <c r="E562" s="527"/>
      <c r="F562" s="527"/>
      <c r="G562" s="527"/>
      <c r="H562" s="528"/>
      <c r="I562" s="529"/>
      <c r="J562" s="496"/>
      <c r="K562" s="481"/>
    </row>
    <row r="563" ht="15.6" spans="1:11">
      <c r="A563" s="509"/>
      <c r="B563" s="510"/>
      <c r="C563" s="1045" t="s">
        <v>127</v>
      </c>
      <c r="D563" s="715" t="s">
        <v>49</v>
      </c>
      <c r="E563" s="531"/>
      <c r="F563" s="531"/>
      <c r="G563" s="531"/>
      <c r="H563" s="532"/>
      <c r="I563" s="716" t="s">
        <v>28</v>
      </c>
      <c r="J563" s="515"/>
      <c r="K563" s="509"/>
    </row>
    <row r="564" ht="15.6" spans="1:11">
      <c r="A564" s="481"/>
      <c r="B564" s="488"/>
      <c r="C564" s="525" t="str">
        <f>+C562</f>
        <v>5.01.26</v>
      </c>
      <c r="D564" s="534"/>
      <c r="E564" s="535"/>
      <c r="F564" s="535"/>
      <c r="G564" s="535"/>
      <c r="H564" s="536"/>
      <c r="I564" s="537"/>
      <c r="J564" s="496"/>
      <c r="K564" s="481"/>
    </row>
    <row r="565" ht="15.6" spans="1:11">
      <c r="A565" s="481"/>
      <c r="B565" s="488"/>
      <c r="C565" s="482"/>
      <c r="D565" s="482"/>
      <c r="E565" s="482"/>
      <c r="F565" s="482"/>
      <c r="G565" s="482"/>
      <c r="H565" s="482"/>
      <c r="I565" s="482"/>
      <c r="J565" s="496"/>
      <c r="K565" s="481"/>
    </row>
    <row r="566" ht="15.6" spans="1:11">
      <c r="A566" s="481"/>
      <c r="B566" s="488"/>
      <c r="C566" s="542" t="s">
        <v>128</v>
      </c>
      <c r="D566" s="543"/>
      <c r="E566" s="543"/>
      <c r="F566" s="543"/>
      <c r="G566" s="543"/>
      <c r="H566" s="543"/>
      <c r="I566" s="544"/>
      <c r="J566" s="496"/>
      <c r="K566" s="481"/>
    </row>
    <row r="567" ht="15.6" spans="1:11">
      <c r="A567" s="481"/>
      <c r="B567" s="488"/>
      <c r="C567" s="545" t="s">
        <v>129</v>
      </c>
      <c r="D567" s="546"/>
      <c r="E567" s="546"/>
      <c r="F567" s="547" t="s">
        <v>126</v>
      </c>
      <c r="G567" s="547" t="s">
        <v>130</v>
      </c>
      <c r="H567" s="1046" t="s">
        <v>131</v>
      </c>
      <c r="I567" s="549" t="s">
        <v>132</v>
      </c>
      <c r="J567" s="496"/>
      <c r="K567" s="481"/>
    </row>
    <row r="568" ht="15.6" spans="1:11">
      <c r="A568" s="481"/>
      <c r="B568" s="488"/>
      <c r="C568" s="550" t="s">
        <v>196</v>
      </c>
      <c r="D568" s="551"/>
      <c r="E568" s="551"/>
      <c r="F568" s="552" t="s">
        <v>28</v>
      </c>
      <c r="G568" s="553">
        <v>67121.58</v>
      </c>
      <c r="H568" s="554">
        <v>1.03</v>
      </c>
      <c r="I568" s="555">
        <f>ROUND((+IF(C568="","",G568*H568)),2)</f>
        <v>69135.23</v>
      </c>
      <c r="J568" s="496"/>
      <c r="K568" s="481"/>
    </row>
    <row r="569" ht="15.6" spans="1:11">
      <c r="A569" s="481"/>
      <c r="B569" s="488"/>
      <c r="C569" s="556" t="s">
        <v>197</v>
      </c>
      <c r="D569" s="557"/>
      <c r="E569" s="557"/>
      <c r="F569" s="558" t="s">
        <v>198</v>
      </c>
      <c r="G569" s="559">
        <v>52600</v>
      </c>
      <c r="H569" s="560">
        <v>0.02</v>
      </c>
      <c r="I569" s="561">
        <f t="shared" ref="I569:I574" si="15">+IF(C569="","",G569*H569)</f>
        <v>1052</v>
      </c>
      <c r="J569" s="496"/>
      <c r="K569" s="481"/>
    </row>
    <row r="570" ht="15.6" spans="1:11">
      <c r="A570" s="481"/>
      <c r="B570" s="488"/>
      <c r="C570" s="556" t="s">
        <v>199</v>
      </c>
      <c r="D570" s="557"/>
      <c r="E570" s="557"/>
      <c r="F570" s="558" t="s">
        <v>41</v>
      </c>
      <c r="G570" s="559">
        <v>30941.5</v>
      </c>
      <c r="H570" s="560">
        <v>0.05</v>
      </c>
      <c r="I570" s="561">
        <f t="shared" si="15"/>
        <v>1547.075</v>
      </c>
      <c r="J570" s="496"/>
      <c r="K570" s="481"/>
    </row>
    <row r="571" ht="15.6" spans="1:11">
      <c r="A571" s="481"/>
      <c r="B571" s="488"/>
      <c r="C571" s="556"/>
      <c r="D571" s="557"/>
      <c r="E571" s="557"/>
      <c r="F571" s="558" t="s">
        <v>136</v>
      </c>
      <c r="G571" s="559" t="s">
        <v>136</v>
      </c>
      <c r="H571" s="560"/>
      <c r="I571" s="561" t="str">
        <f t="shared" si="15"/>
        <v/>
      </c>
      <c r="J571" s="496"/>
      <c r="K571" s="481"/>
    </row>
    <row r="572" ht="15.6" spans="1:11">
      <c r="A572" s="481"/>
      <c r="B572" s="488"/>
      <c r="C572" s="556"/>
      <c r="D572" s="557"/>
      <c r="E572" s="557"/>
      <c r="F572" s="558" t="s">
        <v>136</v>
      </c>
      <c r="G572" s="559" t="s">
        <v>136</v>
      </c>
      <c r="H572" s="560"/>
      <c r="I572" s="561" t="str">
        <f t="shared" si="15"/>
        <v/>
      </c>
      <c r="J572" s="496"/>
      <c r="K572" s="481"/>
    </row>
    <row r="573" ht="15.6" spans="1:11">
      <c r="A573" s="481"/>
      <c r="B573" s="488"/>
      <c r="C573" s="556"/>
      <c r="D573" s="557"/>
      <c r="E573" s="557"/>
      <c r="F573" s="558" t="s">
        <v>136</v>
      </c>
      <c r="G573" s="559" t="s">
        <v>136</v>
      </c>
      <c r="H573" s="560"/>
      <c r="I573" s="561" t="str">
        <f t="shared" si="15"/>
        <v/>
      </c>
      <c r="J573" s="496"/>
      <c r="K573" s="481"/>
    </row>
    <row r="574" ht="15.6" spans="1:11">
      <c r="A574" s="481"/>
      <c r="B574" s="488"/>
      <c r="C574" s="736"/>
      <c r="D574" s="737"/>
      <c r="E574" s="737"/>
      <c r="F574" s="565" t="s">
        <v>136</v>
      </c>
      <c r="G574" s="566" t="s">
        <v>136</v>
      </c>
      <c r="H574" s="567"/>
      <c r="I574" s="568" t="str">
        <f t="shared" si="15"/>
        <v/>
      </c>
      <c r="J574" s="496"/>
      <c r="K574" s="481"/>
    </row>
    <row r="575" ht="15.6" spans="1:11">
      <c r="A575" s="481"/>
      <c r="B575" s="488"/>
      <c r="C575" s="481"/>
      <c r="D575" s="481"/>
      <c r="E575" s="481"/>
      <c r="F575" s="695" t="s">
        <v>137</v>
      </c>
      <c r="G575" s="695"/>
      <c r="H575" s="696"/>
      <c r="I575" s="571">
        <f>+ROUND(SUM(I568:I574),2)</f>
        <v>71734.31</v>
      </c>
      <c r="J575" s="496"/>
      <c r="K575" s="481"/>
    </row>
    <row r="576" ht="15.6" spans="1:11">
      <c r="A576" s="481"/>
      <c r="B576" s="488"/>
      <c r="C576" s="482"/>
      <c r="D576" s="482"/>
      <c r="E576" s="482"/>
      <c r="F576" s="482"/>
      <c r="G576" s="482"/>
      <c r="H576" s="482"/>
      <c r="I576" s="482"/>
      <c r="J576" s="496"/>
      <c r="K576" s="481"/>
    </row>
    <row r="577" ht="15.6" spans="1:11">
      <c r="A577" s="481"/>
      <c r="B577" s="488"/>
      <c r="C577" s="542" t="s">
        <v>138</v>
      </c>
      <c r="D577" s="543"/>
      <c r="E577" s="543"/>
      <c r="F577" s="543"/>
      <c r="G577" s="543"/>
      <c r="H577" s="543"/>
      <c r="I577" s="544"/>
      <c r="J577" s="496"/>
      <c r="K577" s="481"/>
    </row>
    <row r="578" ht="15.6" spans="1:11">
      <c r="A578" s="481"/>
      <c r="B578" s="488"/>
      <c r="C578" s="577" t="s">
        <v>129</v>
      </c>
      <c r="D578" s="577"/>
      <c r="E578" s="577"/>
      <c r="F578" s="576" t="s">
        <v>126</v>
      </c>
      <c r="G578" s="576" t="s">
        <v>139</v>
      </c>
      <c r="H578" s="717" t="s">
        <v>131</v>
      </c>
      <c r="I578" s="577" t="s">
        <v>132</v>
      </c>
      <c r="J578" s="496"/>
      <c r="K578" s="481"/>
    </row>
    <row r="579" ht="15.6" spans="1:11">
      <c r="A579" s="481"/>
      <c r="B579" s="488"/>
      <c r="C579" s="718" t="s">
        <v>140</v>
      </c>
      <c r="D579" s="719"/>
      <c r="E579" s="719"/>
      <c r="F579" s="742" t="s">
        <v>20</v>
      </c>
      <c r="G579" s="721">
        <v>28055.7</v>
      </c>
      <c r="H579" s="722">
        <v>0.05</v>
      </c>
      <c r="I579" s="723">
        <f>+IF(C579="","",G579*H579)</f>
        <v>1402.785</v>
      </c>
      <c r="J579" s="496"/>
      <c r="K579" s="481"/>
    </row>
    <row r="580" ht="15.6" spans="1:11">
      <c r="A580" s="481"/>
      <c r="B580" s="488"/>
      <c r="C580" s="718"/>
      <c r="D580" s="719"/>
      <c r="E580" s="719"/>
      <c r="F580" s="720" t="s">
        <v>136</v>
      </c>
      <c r="G580" s="721" t="s">
        <v>136</v>
      </c>
      <c r="H580" s="724"/>
      <c r="I580" s="561" t="str">
        <f>+IF(C580="","",G580*H580)</f>
        <v/>
      </c>
      <c r="J580" s="496"/>
      <c r="K580" s="481"/>
    </row>
    <row r="581" ht="15.6" spans="1:11">
      <c r="A581" s="481"/>
      <c r="B581" s="488"/>
      <c r="C581" s="738"/>
      <c r="D581" s="739"/>
      <c r="E581" s="739"/>
      <c r="F581" s="720" t="s">
        <v>136</v>
      </c>
      <c r="G581" s="721" t="s">
        <v>136</v>
      </c>
      <c r="H581" s="726"/>
      <c r="I581" s="568" t="str">
        <f>+IF(C581="","",G581*H581)</f>
        <v/>
      </c>
      <c r="J581" s="496"/>
      <c r="K581" s="481"/>
    </row>
    <row r="582" ht="15.6" spans="1:11">
      <c r="A582" s="481"/>
      <c r="B582" s="488"/>
      <c r="C582" s="481"/>
      <c r="D582" s="481"/>
      <c r="E582" s="481"/>
      <c r="F582" s="569" t="s">
        <v>143</v>
      </c>
      <c r="G582" s="569"/>
      <c r="H582" s="570"/>
      <c r="I582" s="598">
        <f>ROUND(+SUM(I579:I581),2)</f>
        <v>1402.79</v>
      </c>
      <c r="J582" s="496"/>
      <c r="K582" s="481"/>
    </row>
    <row r="583" ht="15.6" spans="1:11">
      <c r="A583" s="481"/>
      <c r="B583" s="488"/>
      <c r="C583" s="509"/>
      <c r="D583" s="509"/>
      <c r="E583" s="509"/>
      <c r="F583" s="509"/>
      <c r="G583" s="509"/>
      <c r="H583" s="509"/>
      <c r="I583" s="509"/>
      <c r="J583" s="496"/>
      <c r="K583" s="481"/>
    </row>
    <row r="584" ht="15.6" spans="1:11">
      <c r="A584" s="481"/>
      <c r="B584" s="488"/>
      <c r="C584" s="698" t="s">
        <v>144</v>
      </c>
      <c r="D584" s="699"/>
      <c r="E584" s="699"/>
      <c r="F584" s="699"/>
      <c r="G584" s="699"/>
      <c r="H584" s="699"/>
      <c r="I584" s="700"/>
      <c r="J584" s="496"/>
      <c r="K584" s="599"/>
    </row>
    <row r="585" ht="15.6" spans="1:11">
      <c r="A585" s="701"/>
      <c r="B585" s="600"/>
      <c r="C585" s="702" t="s">
        <v>129</v>
      </c>
      <c r="D585" s="606"/>
      <c r="E585" s="606"/>
      <c r="F585" s="604" t="s">
        <v>126</v>
      </c>
      <c r="G585" s="1047" t="s">
        <v>139</v>
      </c>
      <c r="H585" s="606" t="s">
        <v>131</v>
      </c>
      <c r="I585" s="607" t="s">
        <v>132</v>
      </c>
      <c r="J585" s="608"/>
      <c r="K585" s="609"/>
    </row>
    <row r="586" ht="15.6" spans="1:11">
      <c r="A586" s="481"/>
      <c r="B586" s="488"/>
      <c r="C586" s="703" t="s">
        <v>200</v>
      </c>
      <c r="D586" s="704"/>
      <c r="E586" s="704"/>
      <c r="F586" s="613" t="s">
        <v>146</v>
      </c>
      <c r="G586" s="614">
        <v>35069.63</v>
      </c>
      <c r="H586" s="615">
        <v>0.8</v>
      </c>
      <c r="I586" s="616">
        <f>(+IF(C586="","",(G586*H586)))</f>
        <v>28055.704</v>
      </c>
      <c r="J586" s="496"/>
      <c r="K586" s="599"/>
    </row>
    <row r="587" ht="15.6" spans="1:11">
      <c r="A587" s="481"/>
      <c r="B587" s="488"/>
      <c r="C587" s="703"/>
      <c r="D587" s="704"/>
      <c r="E587" s="704"/>
      <c r="F587" s="613"/>
      <c r="G587" s="614"/>
      <c r="H587" s="615"/>
      <c r="I587" s="616" t="str">
        <f>(+IF(C587="","",(G587*H587)))</f>
        <v/>
      </c>
      <c r="J587" s="496"/>
      <c r="K587" s="599"/>
    </row>
    <row r="588" ht="15.6" spans="1:11">
      <c r="A588" s="481"/>
      <c r="B588" s="488"/>
      <c r="C588" s="703"/>
      <c r="D588" s="704"/>
      <c r="E588" s="704"/>
      <c r="F588" s="613"/>
      <c r="G588" s="614"/>
      <c r="H588" s="615"/>
      <c r="I588" s="616" t="str">
        <f>(+IF(C588="","",(G588*H588)))</f>
        <v/>
      </c>
      <c r="J588" s="496"/>
      <c r="K588" s="599"/>
    </row>
    <row r="589" ht="15.6" spans="1:11">
      <c r="A589" s="481"/>
      <c r="B589" s="488"/>
      <c r="C589" s="705"/>
      <c r="D589" s="706"/>
      <c r="E589" s="706"/>
      <c r="F589" s="707"/>
      <c r="G589" s="708"/>
      <c r="H589" s="709"/>
      <c r="I589" s="710"/>
      <c r="J589" s="496"/>
      <c r="K589" s="599"/>
    </row>
    <row r="590" ht="15.6" spans="1:11">
      <c r="A590" s="481"/>
      <c r="B590" s="488"/>
      <c r="C590" s="481"/>
      <c r="D590" s="481"/>
      <c r="E590" s="481"/>
      <c r="F590" s="569" t="s">
        <v>147</v>
      </c>
      <c r="G590" s="569"/>
      <c r="H590" s="570"/>
      <c r="I590" s="571">
        <f>+ROUND(SUM(I586:I589),2)</f>
        <v>28055.7</v>
      </c>
      <c r="J590" s="496"/>
      <c r="K590" s="599"/>
    </row>
    <row r="591" ht="15.6" spans="1:11">
      <c r="A591" s="481"/>
      <c r="B591" s="488"/>
      <c r="C591" s="481"/>
      <c r="D591" s="481"/>
      <c r="E591" s="481"/>
      <c r="F591" s="623"/>
      <c r="G591" s="624"/>
      <c r="H591" s="481"/>
      <c r="I591" s="481"/>
      <c r="J591" s="496"/>
      <c r="K591" s="481"/>
    </row>
    <row r="592" ht="15.6" spans="1:11">
      <c r="A592" s="481"/>
      <c r="B592" s="488"/>
      <c r="C592" s="625" t="s">
        <v>92</v>
      </c>
      <c r="D592" s="626"/>
      <c r="E592" s="626"/>
      <c r="F592" s="626"/>
      <c r="G592" s="626"/>
      <c r="H592" s="627"/>
      <c r="I592" s="628">
        <f>ROUND((SUM(+I575+I582+I590)),2)</f>
        <v>101192.8</v>
      </c>
      <c r="J592" s="496"/>
      <c r="K592" s="481"/>
    </row>
    <row r="593" ht="15.6" spans="1:11">
      <c r="A593" s="481"/>
      <c r="B593" s="488"/>
      <c r="C593" s="481"/>
      <c r="D593" s="481"/>
      <c r="E593" s="481"/>
      <c r="F593" s="623"/>
      <c r="G593" s="624"/>
      <c r="H593" s="481"/>
      <c r="I593" s="481"/>
      <c r="J593" s="496"/>
      <c r="K593" s="481"/>
    </row>
    <row r="594" ht="15.6" spans="1:11">
      <c r="A594" s="638"/>
      <c r="B594" s="629"/>
      <c r="C594" s="630" t="s">
        <v>148</v>
      </c>
      <c r="D594" s="631"/>
      <c r="E594" s="632"/>
      <c r="F594" s="633"/>
      <c r="G594" s="634"/>
      <c r="H594" s="635">
        <v>0.05</v>
      </c>
      <c r="I594" s="636">
        <f>ROUND(I592*H594,2)</f>
        <v>5059.64</v>
      </c>
      <c r="J594" s="637"/>
      <c r="K594" s="638"/>
    </row>
    <row r="595" ht="15.6" spans="1:11">
      <c r="A595" s="481"/>
      <c r="B595" s="488"/>
      <c r="C595" s="625" t="s">
        <v>149</v>
      </c>
      <c r="D595" s="626"/>
      <c r="E595" s="626"/>
      <c r="F595" s="626"/>
      <c r="G595" s="626"/>
      <c r="H595" s="627"/>
      <c r="I595" s="628">
        <f>ROUND(I594+I592,2)</f>
        <v>106252.44</v>
      </c>
      <c r="J595" s="496"/>
      <c r="K595" s="481"/>
    </row>
    <row r="596" ht="15.6" spans="1:11">
      <c r="A596" s="481"/>
      <c r="B596" s="488"/>
      <c r="C596" s="481"/>
      <c r="D596" s="481"/>
      <c r="E596" s="481"/>
      <c r="F596" s="623"/>
      <c r="G596" s="624"/>
      <c r="H596" s="481"/>
      <c r="I596" s="481"/>
      <c r="J596" s="496"/>
      <c r="K596" s="481"/>
    </row>
    <row r="597" ht="15.6" spans="1:11">
      <c r="A597" s="638"/>
      <c r="B597" s="629"/>
      <c r="C597" s="639" t="s">
        <v>150</v>
      </c>
      <c r="D597" s="640"/>
      <c r="E597" s="641"/>
      <c r="F597" s="642"/>
      <c r="G597" s="643"/>
      <c r="H597" s="644">
        <v>0.22</v>
      </c>
      <c r="I597" s="645">
        <f>ROUND($I$595*H597,2)</f>
        <v>23375.54</v>
      </c>
      <c r="J597" s="637"/>
      <c r="K597" s="638"/>
    </row>
    <row r="598" ht="15.6" spans="1:11">
      <c r="A598" s="638"/>
      <c r="B598" s="629"/>
      <c r="C598" s="646" t="s">
        <v>151</v>
      </c>
      <c r="D598" s="647"/>
      <c r="E598" s="648"/>
      <c r="F598" s="642"/>
      <c r="G598" s="643"/>
      <c r="H598" s="649">
        <v>0.03</v>
      </c>
      <c r="I598" s="645">
        <f t="shared" ref="I598:I599" si="16">ROUND($I$595*H598,2)</f>
        <v>3187.57</v>
      </c>
      <c r="J598" s="637"/>
      <c r="K598" s="638"/>
    </row>
    <row r="599" ht="15.6" spans="1:11">
      <c r="A599" s="638"/>
      <c r="B599" s="629"/>
      <c r="C599" s="646" t="s">
        <v>152</v>
      </c>
      <c r="D599" s="647"/>
      <c r="E599" s="648"/>
      <c r="F599" s="650"/>
      <c r="G599" s="651"/>
      <c r="H599" s="649">
        <v>0.05</v>
      </c>
      <c r="I599" s="645">
        <f t="shared" si="16"/>
        <v>5312.62</v>
      </c>
      <c r="J599" s="637"/>
      <c r="K599" s="638"/>
    </row>
    <row r="600" ht="15.6" spans="1:11">
      <c r="A600" s="481"/>
      <c r="B600" s="488"/>
      <c r="C600" s="652" t="s">
        <v>153</v>
      </c>
      <c r="D600" s="653"/>
      <c r="E600" s="653"/>
      <c r="F600" s="653"/>
      <c r="G600" s="653"/>
      <c r="H600" s="654"/>
      <c r="I600" s="655">
        <f>ROUND(SUM(I597:I599),2)</f>
        <v>31875.73</v>
      </c>
      <c r="J600" s="496"/>
      <c r="K600" s="481"/>
    </row>
    <row r="601" ht="15.6" spans="1:11">
      <c r="A601" s="481"/>
      <c r="B601" s="488"/>
      <c r="C601" s="656"/>
      <c r="D601" s="656"/>
      <c r="E601" s="656"/>
      <c r="F601" s="656"/>
      <c r="G601" s="656"/>
      <c r="H601" s="656"/>
      <c r="I601" s="656"/>
      <c r="J601" s="496"/>
      <c r="K601" s="481"/>
    </row>
    <row r="602" ht="15.6" spans="1:11">
      <c r="A602" s="481"/>
      <c r="B602" s="488"/>
      <c r="C602" s="657" t="s">
        <v>154</v>
      </c>
      <c r="D602" s="658"/>
      <c r="E602" s="658"/>
      <c r="F602" s="658"/>
      <c r="G602" s="658"/>
      <c r="H602" s="659"/>
      <c r="I602" s="660">
        <f>SUM(I595+I600)</f>
        <v>138128.17</v>
      </c>
      <c r="J602" s="496"/>
      <c r="K602" s="481"/>
    </row>
    <row r="603" ht="15.6" spans="1:11">
      <c r="A603" s="481"/>
      <c r="B603" s="488"/>
      <c r="C603" s="656"/>
      <c r="D603" s="656"/>
      <c r="E603" s="656"/>
      <c r="F603" s="656"/>
      <c r="G603" s="656"/>
      <c r="H603" s="656"/>
      <c r="I603" s="656"/>
      <c r="J603" s="496"/>
      <c r="K603" s="481"/>
    </row>
    <row r="604" ht="15.6" spans="1:11">
      <c r="A604" s="481"/>
      <c r="B604" s="488"/>
      <c r="C604" s="661" t="s">
        <v>155</v>
      </c>
      <c r="D604" s="662"/>
      <c r="E604" s="663"/>
      <c r="F604" s="664"/>
      <c r="G604" s="665"/>
      <c r="H604" s="665"/>
      <c r="I604" s="666"/>
      <c r="J604" s="496"/>
      <c r="K604" s="481"/>
    </row>
    <row r="605" ht="15.6" spans="1:11">
      <c r="A605" s="481"/>
      <c r="B605" s="488"/>
      <c r="C605" s="667"/>
      <c r="D605" s="668"/>
      <c r="E605" s="669"/>
      <c r="F605" s="670"/>
      <c r="G605" s="671"/>
      <c r="H605" s="671"/>
      <c r="I605" s="672"/>
      <c r="J605" s="496"/>
      <c r="K605" s="481"/>
    </row>
    <row r="606" ht="15.6" spans="1:11">
      <c r="A606" s="481"/>
      <c r="B606" s="488"/>
      <c r="C606" s="667"/>
      <c r="D606" s="668"/>
      <c r="E606" s="669"/>
      <c r="F606" s="670" t="str">
        <f>REALIZO</f>
        <v> </v>
      </c>
      <c r="G606" s="671"/>
      <c r="H606" s="671"/>
      <c r="I606" s="672"/>
      <c r="J606" s="496"/>
      <c r="K606" s="481"/>
    </row>
    <row r="607" ht="15.6" spans="1:11">
      <c r="A607" s="481"/>
      <c r="B607" s="488"/>
      <c r="C607" s="667"/>
      <c r="D607" s="668"/>
      <c r="E607" s="669"/>
      <c r="F607" s="670"/>
      <c r="G607" s="673"/>
      <c r="H607" s="673"/>
      <c r="I607" s="674"/>
      <c r="J607" s="496"/>
      <c r="K607" s="481"/>
    </row>
    <row r="608" ht="15.6" spans="1:11">
      <c r="A608" s="481"/>
      <c r="B608" s="488"/>
      <c r="C608" s="667"/>
      <c r="D608" s="668"/>
      <c r="E608" s="669"/>
      <c r="F608" s="670" t="s">
        <v>156</v>
      </c>
      <c r="G608" s="673"/>
      <c r="H608" s="673"/>
      <c r="I608" s="674"/>
      <c r="J608" s="496"/>
      <c r="K608" s="481"/>
    </row>
    <row r="609" ht="15.6" spans="1:11">
      <c r="A609" s="481"/>
      <c r="B609" s="488"/>
      <c r="C609" s="667"/>
      <c r="D609" s="668"/>
      <c r="E609" s="669"/>
      <c r="F609" s="670" t="str">
        <f>APROBO</f>
        <v> </v>
      </c>
      <c r="G609" s="673"/>
      <c r="H609" s="673"/>
      <c r="I609" s="674"/>
      <c r="J609" s="496"/>
      <c r="K609" s="481"/>
    </row>
    <row r="610" ht="15.6" spans="1:11">
      <c r="A610" s="481"/>
      <c r="B610" s="488"/>
      <c r="C610" s="675"/>
      <c r="D610" s="676"/>
      <c r="E610" s="677"/>
      <c r="F610" s="678" t="s">
        <v>157</v>
      </c>
      <c r="G610" s="679"/>
      <c r="H610" s="679"/>
      <c r="I610" s="680"/>
      <c r="J610" s="496"/>
      <c r="K610" s="481"/>
    </row>
    <row r="611" ht="15.6" spans="1:11">
      <c r="A611" s="481"/>
      <c r="B611" s="681"/>
      <c r="C611" s="682"/>
      <c r="D611" s="682"/>
      <c r="E611" s="682"/>
      <c r="F611" s="683"/>
      <c r="G611" s="684"/>
      <c r="H611" s="682"/>
      <c r="I611" s="682"/>
      <c r="J611" s="685"/>
      <c r="K611" s="481"/>
    </row>
    <row r="612" ht="15.6" spans="1:11">
      <c r="A612" s="481"/>
      <c r="B612" s="481"/>
      <c r="C612" s="481"/>
      <c r="D612" s="481"/>
      <c r="E612" s="481"/>
      <c r="F612" s="623"/>
      <c r="G612" s="686"/>
      <c r="H612" s="481"/>
      <c r="I612" s="481"/>
      <c r="J612" s="481"/>
      <c r="K612" s="481"/>
    </row>
    <row r="613" ht="15.6" spans="1:11">
      <c r="A613" s="481"/>
      <c r="B613" s="509"/>
      <c r="C613" s="509"/>
      <c r="D613" s="509"/>
      <c r="E613" s="509"/>
      <c r="F613" s="509"/>
      <c r="G613" s="509"/>
      <c r="H613" s="509"/>
      <c r="I613" s="509"/>
      <c r="J613" s="481"/>
      <c r="K613" s="481"/>
    </row>
    <row r="614" ht="15.6" spans="1:11">
      <c r="A614" s="481"/>
      <c r="B614" s="483"/>
      <c r="C614" s="484"/>
      <c r="D614" s="484"/>
      <c r="E614" s="484"/>
      <c r="F614" s="485"/>
      <c r="G614" s="486"/>
      <c r="H614" s="484"/>
      <c r="I614" s="484"/>
      <c r="J614" s="487"/>
      <c r="K614" s="481"/>
    </row>
    <row r="615" ht="15.6" spans="1:11">
      <c r="A615" s="481"/>
      <c r="B615" s="488"/>
      <c r="C615" s="489"/>
      <c r="D615" s="490"/>
      <c r="E615" s="491" t="s">
        <v>0</v>
      </c>
      <c r="F615" s="492"/>
      <c r="G615" s="493"/>
      <c r="H615" s="494" t="s">
        <v>113</v>
      </c>
      <c r="I615" s="495"/>
      <c r="J615" s="496"/>
      <c r="K615" s="481"/>
    </row>
    <row r="616" ht="15.6" spans="1:11">
      <c r="A616" s="481"/>
      <c r="B616" s="488"/>
      <c r="C616" s="497"/>
      <c r="D616" s="498"/>
      <c r="E616" s="499"/>
      <c r="F616" s="500"/>
      <c r="G616" s="501"/>
      <c r="H616" s="502" t="s">
        <v>114</v>
      </c>
      <c r="I616" s="503"/>
      <c r="J616" s="496"/>
      <c r="K616" s="481"/>
    </row>
    <row r="617" ht="15.6" spans="1:11">
      <c r="A617" s="481"/>
      <c r="B617" s="488"/>
      <c r="C617" s="504" t="s">
        <v>115</v>
      </c>
      <c r="D617" s="505"/>
      <c r="E617" s="505"/>
      <c r="F617" s="505"/>
      <c r="G617" s="506"/>
      <c r="H617" s="502" t="s">
        <v>116</v>
      </c>
      <c r="I617" s="503"/>
      <c r="J617" s="496"/>
      <c r="K617" s="481"/>
    </row>
    <row r="618" ht="15.6" spans="1:11">
      <c r="A618" s="481"/>
      <c r="B618" s="488"/>
      <c r="C618" s="711" t="s">
        <v>117</v>
      </c>
      <c r="D618" s="712"/>
      <c r="E618" s="712"/>
      <c r="F618" s="712"/>
      <c r="G618" s="712"/>
      <c r="H618" s="712"/>
      <c r="I618" s="713"/>
      <c r="J618" s="496"/>
      <c r="K618" s="481"/>
    </row>
    <row r="619" ht="15.6" spans="1:11">
      <c r="A619" s="481"/>
      <c r="B619" s="488"/>
      <c r="C619" s="507"/>
      <c r="D619" s="507"/>
      <c r="E619" s="507"/>
      <c r="F619" s="508"/>
      <c r="G619" s="508"/>
      <c r="H619" s="507"/>
      <c r="I619" s="507"/>
      <c r="J619" s="496"/>
      <c r="K619" s="481"/>
    </row>
    <row r="620" ht="15.6" spans="1:11">
      <c r="A620" s="509"/>
      <c r="B620" s="510"/>
      <c r="C620" s="1044" t="s">
        <v>118</v>
      </c>
      <c r="D620" s="512" t="s">
        <v>119</v>
      </c>
      <c r="E620" s="513"/>
      <c r="F620" s="513"/>
      <c r="G620" s="513"/>
      <c r="H620" s="513"/>
      <c r="I620" s="514"/>
      <c r="J620" s="515"/>
      <c r="K620" s="509"/>
    </row>
    <row r="621" ht="15.6" spans="1:11">
      <c r="A621" s="481"/>
      <c r="B621" s="488"/>
      <c r="C621" s="516">
        <v>5</v>
      </c>
      <c r="D621" s="517" t="s">
        <v>182</v>
      </c>
      <c r="E621" s="518"/>
      <c r="F621" s="518"/>
      <c r="G621" s="518"/>
      <c r="H621" s="518"/>
      <c r="I621" s="519"/>
      <c r="J621" s="496"/>
      <c r="K621" s="481"/>
    </row>
    <row r="622" ht="15.6" spans="1:11">
      <c r="A622" s="509"/>
      <c r="B622" s="510"/>
      <c r="C622" s="1044" t="s">
        <v>121</v>
      </c>
      <c r="D622" s="512" t="s">
        <v>122</v>
      </c>
      <c r="E622" s="513"/>
      <c r="F622" s="513"/>
      <c r="G622" s="513"/>
      <c r="H622" s="513"/>
      <c r="I622" s="514"/>
      <c r="J622" s="515"/>
      <c r="K622" s="509"/>
    </row>
    <row r="623" ht="15.6" spans="1:11">
      <c r="A623" s="481"/>
      <c r="B623" s="488"/>
      <c r="C623" s="714">
        <v>5.02</v>
      </c>
      <c r="D623" s="517" t="s">
        <v>201</v>
      </c>
      <c r="E623" s="518"/>
      <c r="F623" s="518"/>
      <c r="G623" s="518"/>
      <c r="H623" s="518"/>
      <c r="I623" s="519"/>
      <c r="J623" s="496"/>
      <c r="K623" s="481"/>
    </row>
    <row r="624" ht="15.6" spans="1:11">
      <c r="A624" s="509"/>
      <c r="B624" s="510"/>
      <c r="C624" s="1045" t="s">
        <v>124</v>
      </c>
      <c r="D624" s="521" t="s">
        <v>125</v>
      </c>
      <c r="E624" s="522"/>
      <c r="F624" s="522"/>
      <c r="G624" s="522"/>
      <c r="H624" s="523"/>
      <c r="I624" s="524" t="s">
        <v>126</v>
      </c>
      <c r="J624" s="515"/>
      <c r="K624" s="509"/>
    </row>
    <row r="625" ht="15.6" spans="1:11">
      <c r="A625" s="481"/>
      <c r="B625" s="488"/>
      <c r="C625" s="525" t="s">
        <v>50</v>
      </c>
      <c r="D625" s="526"/>
      <c r="E625" s="527"/>
      <c r="F625" s="527"/>
      <c r="G625" s="527"/>
      <c r="H625" s="528"/>
      <c r="I625" s="529"/>
      <c r="J625" s="496"/>
      <c r="K625" s="481"/>
    </row>
    <row r="626" ht="15.6" spans="1:11">
      <c r="A626" s="509"/>
      <c r="B626" s="510"/>
      <c r="C626" s="1045" t="s">
        <v>127</v>
      </c>
      <c r="D626" s="715" t="s">
        <v>51</v>
      </c>
      <c r="E626" s="531"/>
      <c r="F626" s="531"/>
      <c r="G626" s="531"/>
      <c r="H626" s="532"/>
      <c r="I626" s="716" t="s">
        <v>41</v>
      </c>
      <c r="J626" s="515"/>
      <c r="K626" s="509"/>
    </row>
    <row r="627" ht="15.6" spans="1:11">
      <c r="A627" s="481"/>
      <c r="B627" s="488"/>
      <c r="C627" s="525" t="str">
        <f>+C625</f>
        <v>5.02.05</v>
      </c>
      <c r="D627" s="534"/>
      <c r="E627" s="535"/>
      <c r="F627" s="535"/>
      <c r="G627" s="535"/>
      <c r="H627" s="536"/>
      <c r="I627" s="537"/>
      <c r="J627" s="496"/>
      <c r="K627" s="481"/>
    </row>
    <row r="628" ht="15.6" spans="1:11">
      <c r="A628" s="481"/>
      <c r="B628" s="488"/>
      <c r="C628" s="482"/>
      <c r="D628" s="482"/>
      <c r="E628" s="482"/>
      <c r="F628" s="482"/>
      <c r="G628" s="482"/>
      <c r="H628" s="482"/>
      <c r="I628" s="482"/>
      <c r="J628" s="496"/>
      <c r="K628" s="481"/>
    </row>
    <row r="629" ht="15.6" spans="1:11">
      <c r="A629" s="481"/>
      <c r="B629" s="488"/>
      <c r="C629" s="542" t="s">
        <v>128</v>
      </c>
      <c r="D629" s="543"/>
      <c r="E629" s="543"/>
      <c r="F629" s="543"/>
      <c r="G629" s="543"/>
      <c r="H629" s="543"/>
      <c r="I629" s="544"/>
      <c r="J629" s="496"/>
      <c r="K629" s="481"/>
    </row>
    <row r="630" ht="15.6" spans="1:11">
      <c r="A630" s="481"/>
      <c r="B630" s="488"/>
      <c r="C630" s="545" t="s">
        <v>129</v>
      </c>
      <c r="D630" s="546"/>
      <c r="E630" s="546"/>
      <c r="F630" s="547" t="s">
        <v>126</v>
      </c>
      <c r="G630" s="547" t="s">
        <v>130</v>
      </c>
      <c r="H630" s="1046" t="s">
        <v>131</v>
      </c>
      <c r="I630" s="549" t="s">
        <v>132</v>
      </c>
      <c r="J630" s="496"/>
      <c r="K630" s="481"/>
    </row>
    <row r="631" ht="15.6" spans="1:11">
      <c r="A631" s="481"/>
      <c r="B631" s="488"/>
      <c r="C631" s="752" t="s">
        <v>202</v>
      </c>
      <c r="D631" s="753"/>
      <c r="E631" s="753"/>
      <c r="F631" s="552" t="s">
        <v>34</v>
      </c>
      <c r="G631" s="553">
        <v>92820</v>
      </c>
      <c r="H631" s="554">
        <v>0.03</v>
      </c>
      <c r="I631" s="555">
        <f>ROUND((+IF(C631="","",G631*H631)),2)</f>
        <v>2784.6</v>
      </c>
      <c r="J631" s="496"/>
      <c r="K631" s="481"/>
    </row>
    <row r="632" ht="15.6" spans="1:11">
      <c r="A632" s="481"/>
      <c r="B632" s="488"/>
      <c r="C632" s="556" t="s">
        <v>203</v>
      </c>
      <c r="D632" s="557"/>
      <c r="E632" s="557"/>
      <c r="F632" s="558" t="s">
        <v>28</v>
      </c>
      <c r="G632" s="559">
        <v>47049.83</v>
      </c>
      <c r="H632" s="560">
        <v>3</v>
      </c>
      <c r="I632" s="561">
        <f t="shared" ref="I632:I640" si="17">+IF(C632="","",G632*H632)</f>
        <v>141149.49</v>
      </c>
      <c r="J632" s="496"/>
      <c r="K632" s="481"/>
    </row>
    <row r="633" ht="15.6" spans="1:11">
      <c r="A633" s="481"/>
      <c r="B633" s="488"/>
      <c r="C633" s="754" t="s">
        <v>204</v>
      </c>
      <c r="D633" s="755"/>
      <c r="E633" s="755"/>
      <c r="F633" s="558" t="s">
        <v>41</v>
      </c>
      <c r="G633" s="559">
        <v>43880.5</v>
      </c>
      <c r="H633" s="560">
        <v>1</v>
      </c>
      <c r="I633" s="561">
        <f t="shared" si="17"/>
        <v>43880.5</v>
      </c>
      <c r="J633" s="496"/>
      <c r="K633" s="481"/>
    </row>
    <row r="634" ht="15.6" spans="1:11">
      <c r="A634" s="481"/>
      <c r="B634" s="488"/>
      <c r="C634" s="556" t="s">
        <v>205</v>
      </c>
      <c r="D634" s="557"/>
      <c r="E634" s="557"/>
      <c r="F634" s="558" t="s">
        <v>41</v>
      </c>
      <c r="G634" s="559">
        <v>239586</v>
      </c>
      <c r="H634" s="560">
        <v>1</v>
      </c>
      <c r="I634" s="561">
        <f t="shared" si="17"/>
        <v>239586</v>
      </c>
      <c r="J634" s="496"/>
      <c r="K634" s="481"/>
    </row>
    <row r="635" ht="15.6" spans="1:11">
      <c r="A635" s="481"/>
      <c r="B635" s="488"/>
      <c r="C635" s="556" t="s">
        <v>199</v>
      </c>
      <c r="D635" s="557"/>
      <c r="E635" s="557"/>
      <c r="F635" s="558" t="s">
        <v>41</v>
      </c>
      <c r="G635" s="559">
        <v>30941.5</v>
      </c>
      <c r="H635" s="560">
        <v>0.2</v>
      </c>
      <c r="I635" s="561">
        <f t="shared" si="17"/>
        <v>6188.3</v>
      </c>
      <c r="J635" s="496"/>
      <c r="K635" s="481"/>
    </row>
    <row r="636" ht="15.6" spans="1:11">
      <c r="A636" s="481"/>
      <c r="B636" s="488"/>
      <c r="C636" s="556"/>
      <c r="D636" s="557"/>
      <c r="E636" s="557"/>
      <c r="F636" s="558" t="s">
        <v>136</v>
      </c>
      <c r="G636" s="559" t="s">
        <v>136</v>
      </c>
      <c r="H636" s="560"/>
      <c r="I636" s="561" t="str">
        <f t="shared" si="17"/>
        <v/>
      </c>
      <c r="J636" s="496"/>
      <c r="K636" s="481"/>
    </row>
    <row r="637" ht="15.6" spans="1:11">
      <c r="A637" s="481"/>
      <c r="B637" s="488"/>
      <c r="C637" s="556"/>
      <c r="D637" s="557"/>
      <c r="E637" s="557"/>
      <c r="F637" s="558" t="s">
        <v>136</v>
      </c>
      <c r="G637" s="559" t="s">
        <v>136</v>
      </c>
      <c r="H637" s="560"/>
      <c r="I637" s="561" t="str">
        <f t="shared" si="17"/>
        <v/>
      </c>
      <c r="J637" s="496"/>
      <c r="K637" s="481"/>
    </row>
    <row r="638" ht="15.6" spans="1:11">
      <c r="A638" s="481"/>
      <c r="B638" s="488"/>
      <c r="C638" s="556"/>
      <c r="D638" s="557"/>
      <c r="E638" s="557"/>
      <c r="F638" s="558" t="s">
        <v>136</v>
      </c>
      <c r="G638" s="559" t="s">
        <v>136</v>
      </c>
      <c r="H638" s="560"/>
      <c r="I638" s="561" t="str">
        <f t="shared" si="17"/>
        <v/>
      </c>
      <c r="J638" s="496"/>
      <c r="K638" s="481"/>
    </row>
    <row r="639" ht="15.6" spans="1:11">
      <c r="A639" s="481"/>
      <c r="B639" s="488"/>
      <c r="C639" s="556"/>
      <c r="D639" s="557"/>
      <c r="E639" s="557"/>
      <c r="F639" s="558" t="s">
        <v>136</v>
      </c>
      <c r="G639" s="559" t="s">
        <v>136</v>
      </c>
      <c r="H639" s="560"/>
      <c r="I639" s="561" t="str">
        <f t="shared" si="17"/>
        <v/>
      </c>
      <c r="J639" s="496"/>
      <c r="K639" s="481"/>
    </row>
    <row r="640" ht="15.6" spans="1:11">
      <c r="A640" s="481"/>
      <c r="B640" s="488"/>
      <c r="C640" s="736"/>
      <c r="D640" s="737"/>
      <c r="E640" s="737"/>
      <c r="F640" s="565" t="s">
        <v>136</v>
      </c>
      <c r="G640" s="566" t="s">
        <v>136</v>
      </c>
      <c r="H640" s="567"/>
      <c r="I640" s="568" t="str">
        <f t="shared" si="17"/>
        <v/>
      </c>
      <c r="J640" s="496"/>
      <c r="K640" s="481"/>
    </row>
    <row r="641" ht="15.6" spans="1:11">
      <c r="A641" s="481"/>
      <c r="B641" s="488"/>
      <c r="C641" s="481"/>
      <c r="D641" s="481"/>
      <c r="E641" s="481"/>
      <c r="F641" s="695" t="s">
        <v>137</v>
      </c>
      <c r="G641" s="695"/>
      <c r="H641" s="696"/>
      <c r="I641" s="571">
        <f>+ROUND(SUM(I631:I640),2)</f>
        <v>433588.89</v>
      </c>
      <c r="J641" s="496"/>
      <c r="K641" s="481"/>
    </row>
    <row r="642" ht="15.6" spans="1:11">
      <c r="A642" s="481"/>
      <c r="B642" s="488"/>
      <c r="C642" s="481"/>
      <c r="D642" s="481"/>
      <c r="E642" s="481"/>
      <c r="F642" s="740"/>
      <c r="G642" s="740"/>
      <c r="H642" s="695"/>
      <c r="I642" s="741"/>
      <c r="J642" s="496"/>
      <c r="K642" s="481"/>
    </row>
    <row r="643" ht="15.6" spans="1:11">
      <c r="A643" s="481"/>
      <c r="B643" s="488"/>
      <c r="C643" s="542" t="s">
        <v>138</v>
      </c>
      <c r="D643" s="543"/>
      <c r="E643" s="543"/>
      <c r="F643" s="543"/>
      <c r="G643" s="543"/>
      <c r="H643" s="543"/>
      <c r="I643" s="544"/>
      <c r="J643" s="496"/>
      <c r="K643" s="481"/>
    </row>
    <row r="644" ht="15.6" spans="1:11">
      <c r="A644" s="481"/>
      <c r="B644" s="488"/>
      <c r="C644" s="577" t="s">
        <v>129</v>
      </c>
      <c r="D644" s="577"/>
      <c r="E644" s="577"/>
      <c r="F644" s="576" t="s">
        <v>126</v>
      </c>
      <c r="G644" s="576" t="s">
        <v>139</v>
      </c>
      <c r="H644" s="577" t="s">
        <v>131</v>
      </c>
      <c r="I644" s="577" t="s">
        <v>132</v>
      </c>
      <c r="J644" s="496"/>
      <c r="K644" s="481"/>
    </row>
    <row r="645" ht="15.6" spans="1:11">
      <c r="A645" s="481"/>
      <c r="B645" s="488"/>
      <c r="C645" s="718" t="s">
        <v>140</v>
      </c>
      <c r="D645" s="719"/>
      <c r="E645" s="719"/>
      <c r="F645" s="742" t="s">
        <v>20</v>
      </c>
      <c r="G645" s="728">
        <v>157813.34</v>
      </c>
      <c r="H645" s="729">
        <v>0.05</v>
      </c>
      <c r="I645" s="555">
        <f>+IF(C645="","",G645*H645)</f>
        <v>7890.667</v>
      </c>
      <c r="J645" s="496"/>
      <c r="K645" s="481"/>
    </row>
    <row r="646" ht="15.6" spans="1:11">
      <c r="A646" s="481"/>
      <c r="B646" s="488"/>
      <c r="C646" s="589"/>
      <c r="D646" s="590"/>
      <c r="E646" s="591"/>
      <c r="F646" s="742" t="s">
        <v>136</v>
      </c>
      <c r="G646" s="721" t="s">
        <v>136</v>
      </c>
      <c r="H646" s="724"/>
      <c r="I646" s="561" t="str">
        <f>+IF(C646="","",G646*H646)</f>
        <v/>
      </c>
      <c r="J646" s="496"/>
      <c r="K646" s="481"/>
    </row>
    <row r="647" ht="15.6" spans="1:11">
      <c r="A647" s="481"/>
      <c r="B647" s="488"/>
      <c r="C647" s="738"/>
      <c r="D647" s="739"/>
      <c r="E647" s="739"/>
      <c r="F647" s="595" t="s">
        <v>136</v>
      </c>
      <c r="G647" s="596" t="s">
        <v>136</v>
      </c>
      <c r="H647" s="597"/>
      <c r="I647" s="743" t="str">
        <f>+IF(C647="","",G647*H647)</f>
        <v/>
      </c>
      <c r="J647" s="496"/>
      <c r="K647" s="481"/>
    </row>
    <row r="648" ht="15.6" spans="1:11">
      <c r="A648" s="481"/>
      <c r="B648" s="488"/>
      <c r="C648" s="481"/>
      <c r="D648" s="481"/>
      <c r="E648" s="481"/>
      <c r="F648" s="695" t="s">
        <v>143</v>
      </c>
      <c r="G648" s="695"/>
      <c r="H648" s="696"/>
      <c r="I648" s="598">
        <f>ROUND(+SUM(I645:I647),2)</f>
        <v>7890.67</v>
      </c>
      <c r="J648" s="496"/>
      <c r="K648" s="481"/>
    </row>
    <row r="649" ht="15.6" spans="1:11">
      <c r="A649" s="481"/>
      <c r="B649" s="488"/>
      <c r="C649" s="509"/>
      <c r="D649" s="509"/>
      <c r="E649" s="509"/>
      <c r="F649" s="509"/>
      <c r="G649" s="509"/>
      <c r="H649" s="509"/>
      <c r="I649" s="509"/>
      <c r="J649" s="496"/>
      <c r="K649" s="481"/>
    </row>
    <row r="650" ht="15.6" spans="1:11">
      <c r="A650" s="481"/>
      <c r="B650" s="488"/>
      <c r="C650" s="698" t="s">
        <v>144</v>
      </c>
      <c r="D650" s="699"/>
      <c r="E650" s="699"/>
      <c r="F650" s="699"/>
      <c r="G650" s="699"/>
      <c r="H650" s="699"/>
      <c r="I650" s="700"/>
      <c r="J650" s="496"/>
      <c r="K650" s="599"/>
    </row>
    <row r="651" ht="15.6" spans="1:11">
      <c r="A651" s="701"/>
      <c r="B651" s="600"/>
      <c r="C651" s="702" t="s">
        <v>129</v>
      </c>
      <c r="D651" s="606"/>
      <c r="E651" s="606"/>
      <c r="F651" s="604" t="s">
        <v>126</v>
      </c>
      <c r="G651" s="1047" t="s">
        <v>139</v>
      </c>
      <c r="H651" s="606" t="s">
        <v>131</v>
      </c>
      <c r="I651" s="607" t="s">
        <v>132</v>
      </c>
      <c r="J651" s="608"/>
      <c r="K651" s="609"/>
    </row>
    <row r="652" ht="15.6" spans="1:11">
      <c r="A652" s="481"/>
      <c r="B652" s="488"/>
      <c r="C652" s="703" t="s">
        <v>200</v>
      </c>
      <c r="D652" s="704"/>
      <c r="E652" s="704"/>
      <c r="F652" s="613" t="s">
        <v>146</v>
      </c>
      <c r="G652" s="614">
        <v>35069.63</v>
      </c>
      <c r="H652" s="615">
        <v>4.5</v>
      </c>
      <c r="I652" s="616">
        <f>(+IF(C652="","",(G652*H652)))</f>
        <v>157813.335</v>
      </c>
      <c r="J652" s="496"/>
      <c r="K652" s="599"/>
    </row>
    <row r="653" ht="15.6" spans="1:11">
      <c r="A653" s="481"/>
      <c r="B653" s="488"/>
      <c r="C653" s="703"/>
      <c r="D653" s="704"/>
      <c r="E653" s="704"/>
      <c r="F653" s="613"/>
      <c r="G653" s="614"/>
      <c r="H653" s="615"/>
      <c r="I653" s="616" t="str">
        <f>(+IF(C653="","",(G653*H653)))</f>
        <v/>
      </c>
      <c r="J653" s="496"/>
      <c r="K653" s="599"/>
    </row>
    <row r="654" ht="15.6" spans="1:11">
      <c r="A654" s="481"/>
      <c r="B654" s="488"/>
      <c r="C654" s="703"/>
      <c r="D654" s="704"/>
      <c r="E654" s="704"/>
      <c r="F654" s="613"/>
      <c r="G654" s="614"/>
      <c r="H654" s="615"/>
      <c r="I654" s="616" t="str">
        <f>(+IF(C654="","",(G654*H654)))</f>
        <v/>
      </c>
      <c r="J654" s="496"/>
      <c r="K654" s="599"/>
    </row>
    <row r="655" ht="15.6" spans="1:11">
      <c r="A655" s="481"/>
      <c r="B655" s="488"/>
      <c r="C655" s="705"/>
      <c r="D655" s="706"/>
      <c r="E655" s="706"/>
      <c r="F655" s="707"/>
      <c r="G655" s="708"/>
      <c r="H655" s="709"/>
      <c r="I655" s="710"/>
      <c r="J655" s="496"/>
      <c r="K655" s="599"/>
    </row>
    <row r="656" ht="15.6" spans="1:11">
      <c r="A656" s="481"/>
      <c r="B656" s="488"/>
      <c r="C656" s="481"/>
      <c r="D656" s="481"/>
      <c r="E656" s="481"/>
      <c r="F656" s="569" t="s">
        <v>147</v>
      </c>
      <c r="G656" s="569"/>
      <c r="H656" s="570"/>
      <c r="I656" s="571">
        <f>+ROUND(SUM(I652:I655),2)</f>
        <v>157813.34</v>
      </c>
      <c r="J656" s="496"/>
      <c r="K656" s="599"/>
    </row>
    <row r="657" ht="15.6" spans="1:11">
      <c r="A657" s="481"/>
      <c r="B657" s="488"/>
      <c r="C657" s="481"/>
      <c r="D657" s="481"/>
      <c r="E657" s="481"/>
      <c r="F657" s="623"/>
      <c r="G657" s="624"/>
      <c r="H657" s="481"/>
      <c r="I657" s="481"/>
      <c r="J657" s="496"/>
      <c r="K657" s="481"/>
    </row>
    <row r="658" ht="15.6" spans="1:11">
      <c r="A658" s="481"/>
      <c r="B658" s="488"/>
      <c r="C658" s="625" t="s">
        <v>92</v>
      </c>
      <c r="D658" s="626"/>
      <c r="E658" s="626"/>
      <c r="F658" s="626"/>
      <c r="G658" s="626"/>
      <c r="H658" s="627"/>
      <c r="I658" s="628">
        <f>ROUND((SUM(+I641+I648+I656)),2)</f>
        <v>599292.9</v>
      </c>
      <c r="J658" s="496"/>
      <c r="K658" s="481"/>
    </row>
    <row r="659" ht="15.6" spans="1:11">
      <c r="A659" s="481"/>
      <c r="B659" s="488"/>
      <c r="C659" s="481"/>
      <c r="D659" s="481"/>
      <c r="E659" s="481"/>
      <c r="F659" s="623"/>
      <c r="G659" s="624"/>
      <c r="H659" s="481"/>
      <c r="I659" s="481"/>
      <c r="J659" s="496"/>
      <c r="K659" s="481"/>
    </row>
    <row r="660" ht="15.6" spans="1:11">
      <c r="A660" s="638"/>
      <c r="B660" s="629"/>
      <c r="C660" s="630" t="s">
        <v>148</v>
      </c>
      <c r="D660" s="631"/>
      <c r="E660" s="632"/>
      <c r="F660" s="633"/>
      <c r="G660" s="634"/>
      <c r="H660" s="635">
        <v>0.05</v>
      </c>
      <c r="I660" s="636">
        <f>ROUND(I658*H660,2)</f>
        <v>29964.65</v>
      </c>
      <c r="J660" s="637"/>
      <c r="K660" s="638"/>
    </row>
    <row r="661" ht="15.6" spans="1:11">
      <c r="A661" s="481"/>
      <c r="B661" s="488"/>
      <c r="C661" s="625" t="s">
        <v>149</v>
      </c>
      <c r="D661" s="626"/>
      <c r="E661" s="626"/>
      <c r="F661" s="626"/>
      <c r="G661" s="626"/>
      <c r="H661" s="627"/>
      <c r="I661" s="628">
        <f>ROUND(I660+I658,2)</f>
        <v>629257.55</v>
      </c>
      <c r="J661" s="496"/>
      <c r="K661" s="481"/>
    </row>
    <row r="662" ht="15.6" spans="1:11">
      <c r="A662" s="481"/>
      <c r="B662" s="488"/>
      <c r="C662" s="481"/>
      <c r="D662" s="481"/>
      <c r="E662" s="481"/>
      <c r="F662" s="623"/>
      <c r="G662" s="624"/>
      <c r="H662" s="481"/>
      <c r="I662" s="481"/>
      <c r="J662" s="496"/>
      <c r="K662" s="481"/>
    </row>
    <row r="663" ht="15.6" spans="1:11">
      <c r="A663" s="638"/>
      <c r="B663" s="629"/>
      <c r="C663" s="639" t="s">
        <v>150</v>
      </c>
      <c r="D663" s="640"/>
      <c r="E663" s="641"/>
      <c r="F663" s="642"/>
      <c r="G663" s="643"/>
      <c r="H663" s="644">
        <v>0.22</v>
      </c>
      <c r="I663" s="645">
        <f>ROUND($I$661*H663,2)</f>
        <v>138436.66</v>
      </c>
      <c r="J663" s="637"/>
      <c r="K663" s="638"/>
    </row>
    <row r="664" ht="15.6" spans="1:11">
      <c r="A664" s="638"/>
      <c r="B664" s="629"/>
      <c r="C664" s="646" t="s">
        <v>151</v>
      </c>
      <c r="D664" s="647"/>
      <c r="E664" s="648"/>
      <c r="F664" s="642"/>
      <c r="G664" s="643"/>
      <c r="H664" s="649">
        <v>0.03</v>
      </c>
      <c r="I664" s="645">
        <f t="shared" ref="I664:I665" si="18">ROUND($I$661*H664,2)</f>
        <v>18877.73</v>
      </c>
      <c r="J664" s="637"/>
      <c r="K664" s="638"/>
    </row>
    <row r="665" ht="15.6" spans="1:11">
      <c r="A665" s="638"/>
      <c r="B665" s="629"/>
      <c r="C665" s="646" t="s">
        <v>152</v>
      </c>
      <c r="D665" s="647"/>
      <c r="E665" s="648"/>
      <c r="F665" s="650"/>
      <c r="G665" s="651"/>
      <c r="H665" s="649">
        <v>0.05</v>
      </c>
      <c r="I665" s="645">
        <f t="shared" si="18"/>
        <v>31462.88</v>
      </c>
      <c r="J665" s="637"/>
      <c r="K665" s="638"/>
    </row>
    <row r="666" ht="15.6" spans="1:11">
      <c r="A666" s="481"/>
      <c r="B666" s="488"/>
      <c r="C666" s="652" t="s">
        <v>153</v>
      </c>
      <c r="D666" s="653"/>
      <c r="E666" s="653"/>
      <c r="F666" s="653"/>
      <c r="G666" s="653"/>
      <c r="H666" s="654"/>
      <c r="I666" s="655">
        <f>ROUND(SUM(I663:I665),2)</f>
        <v>188777.27</v>
      </c>
      <c r="J666" s="496"/>
      <c r="K666" s="481"/>
    </row>
    <row r="667" ht="15.6" spans="1:11">
      <c r="A667" s="481"/>
      <c r="B667" s="488"/>
      <c r="C667" s="656"/>
      <c r="D667" s="656"/>
      <c r="E667" s="656"/>
      <c r="F667" s="656"/>
      <c r="G667" s="656"/>
      <c r="H667" s="656"/>
      <c r="I667" s="656"/>
      <c r="J667" s="496"/>
      <c r="K667" s="481"/>
    </row>
    <row r="668" ht="15.6" spans="1:11">
      <c r="A668" s="481"/>
      <c r="B668" s="488"/>
      <c r="C668" s="657" t="s">
        <v>154</v>
      </c>
      <c r="D668" s="658"/>
      <c r="E668" s="658"/>
      <c r="F668" s="658"/>
      <c r="G668" s="658"/>
      <c r="H668" s="659"/>
      <c r="I668" s="660">
        <f>SUM(I661+I666)</f>
        <v>818034.82</v>
      </c>
      <c r="J668" s="496"/>
      <c r="K668" s="481"/>
    </row>
    <row r="669" ht="15.6" spans="1:11">
      <c r="A669" s="481"/>
      <c r="B669" s="488"/>
      <c r="C669" s="656"/>
      <c r="D669" s="656"/>
      <c r="E669" s="656"/>
      <c r="F669" s="656"/>
      <c r="G669" s="656"/>
      <c r="H669" s="656"/>
      <c r="I669" s="656"/>
      <c r="J669" s="496"/>
      <c r="K669" s="481"/>
    </row>
    <row r="670" ht="15.6" spans="1:11">
      <c r="A670" s="481"/>
      <c r="B670" s="488"/>
      <c r="C670" s="661" t="s">
        <v>155</v>
      </c>
      <c r="D670" s="662"/>
      <c r="E670" s="663"/>
      <c r="F670" s="664"/>
      <c r="G670" s="665"/>
      <c r="H670" s="665"/>
      <c r="I670" s="666"/>
      <c r="J670" s="496"/>
      <c r="K670" s="481"/>
    </row>
    <row r="671" ht="15.6" spans="1:11">
      <c r="A671" s="481"/>
      <c r="B671" s="488"/>
      <c r="C671" s="667"/>
      <c r="D671" s="668"/>
      <c r="E671" s="669"/>
      <c r="F671" s="670"/>
      <c r="G671" s="671"/>
      <c r="H671" s="671"/>
      <c r="I671" s="672"/>
      <c r="J671" s="496"/>
      <c r="K671" s="481"/>
    </row>
    <row r="672" ht="15.6" spans="1:11">
      <c r="A672" s="481"/>
      <c r="B672" s="488"/>
      <c r="C672" s="667"/>
      <c r="D672" s="668"/>
      <c r="E672" s="669"/>
      <c r="F672" s="670" t="str">
        <f>REALIZO</f>
        <v> </v>
      </c>
      <c r="G672" s="671"/>
      <c r="H672" s="671"/>
      <c r="I672" s="672"/>
      <c r="J672" s="496"/>
      <c r="K672" s="481"/>
    </row>
    <row r="673" ht="15.6" spans="1:11">
      <c r="A673" s="481"/>
      <c r="B673" s="488"/>
      <c r="C673" s="667"/>
      <c r="D673" s="668"/>
      <c r="E673" s="669"/>
      <c r="F673" s="670"/>
      <c r="G673" s="673"/>
      <c r="H673" s="673"/>
      <c r="I673" s="674"/>
      <c r="J673" s="496"/>
      <c r="K673" s="481"/>
    </row>
    <row r="674" ht="15.6" spans="1:11">
      <c r="A674" s="481"/>
      <c r="B674" s="488"/>
      <c r="C674" s="667"/>
      <c r="D674" s="668"/>
      <c r="E674" s="669"/>
      <c r="F674" s="670" t="s">
        <v>156</v>
      </c>
      <c r="G674" s="673"/>
      <c r="H674" s="673"/>
      <c r="I674" s="674"/>
      <c r="J674" s="496"/>
      <c r="K674" s="481"/>
    </row>
    <row r="675" ht="15.6" spans="1:11">
      <c r="A675" s="481"/>
      <c r="B675" s="488"/>
      <c r="C675" s="667"/>
      <c r="D675" s="668"/>
      <c r="E675" s="669"/>
      <c r="F675" s="670" t="str">
        <f>APROBO</f>
        <v> </v>
      </c>
      <c r="G675" s="673"/>
      <c r="H675" s="673"/>
      <c r="I675" s="674"/>
      <c r="J675" s="496"/>
      <c r="K675" s="481"/>
    </row>
    <row r="676" ht="15.6" spans="1:11">
      <c r="A676" s="481"/>
      <c r="B676" s="488"/>
      <c r="C676" s="675"/>
      <c r="D676" s="676"/>
      <c r="E676" s="677"/>
      <c r="F676" s="678" t="s">
        <v>157</v>
      </c>
      <c r="G676" s="679"/>
      <c r="H676" s="679"/>
      <c r="I676" s="680"/>
      <c r="J676" s="496"/>
      <c r="K676" s="481"/>
    </row>
    <row r="677" ht="15.6" spans="1:11">
      <c r="A677" s="481"/>
      <c r="B677" s="681"/>
      <c r="C677" s="682"/>
      <c r="D677" s="682"/>
      <c r="E677" s="682"/>
      <c r="F677" s="683"/>
      <c r="G677" s="684"/>
      <c r="H677" s="682"/>
      <c r="I677" s="682"/>
      <c r="J677" s="685"/>
      <c r="K677" s="481"/>
    </row>
    <row r="678" ht="15.6" spans="1:11">
      <c r="A678" s="481"/>
      <c r="B678" s="481"/>
      <c r="C678" s="481"/>
      <c r="D678" s="481"/>
      <c r="E678" s="481"/>
      <c r="F678" s="623"/>
      <c r="G678" s="686"/>
      <c r="H678" s="481"/>
      <c r="I678" s="481"/>
      <c r="J678" s="481"/>
      <c r="K678" s="481"/>
    </row>
    <row r="679" ht="15.6" spans="1:11">
      <c r="A679" s="481"/>
      <c r="B679" s="509"/>
      <c r="C679" s="509"/>
      <c r="D679" s="509"/>
      <c r="E679" s="509"/>
      <c r="F679" s="509"/>
      <c r="G679" s="509"/>
      <c r="H679" s="509"/>
      <c r="I679" s="509"/>
      <c r="J679" s="481"/>
      <c r="K679" s="481"/>
    </row>
    <row r="680" ht="15.6" spans="1:11">
      <c r="A680" s="481"/>
      <c r="B680" s="483"/>
      <c r="C680" s="484"/>
      <c r="D680" s="484"/>
      <c r="E680" s="484"/>
      <c r="F680" s="485"/>
      <c r="G680" s="486"/>
      <c r="H680" s="484"/>
      <c r="I680" s="484"/>
      <c r="J680" s="487"/>
      <c r="K680" s="481"/>
    </row>
    <row r="681" ht="15.6" spans="1:11">
      <c r="A681" s="481"/>
      <c r="B681" s="488"/>
      <c r="C681" s="489"/>
      <c r="D681" s="490"/>
      <c r="E681" s="491" t="s">
        <v>0</v>
      </c>
      <c r="F681" s="492"/>
      <c r="G681" s="493"/>
      <c r="H681" s="494" t="s">
        <v>113</v>
      </c>
      <c r="I681" s="495"/>
      <c r="J681" s="496"/>
      <c r="K681" s="481"/>
    </row>
    <row r="682" ht="15.6" spans="1:11">
      <c r="A682" s="481"/>
      <c r="B682" s="488"/>
      <c r="C682" s="497"/>
      <c r="D682" s="498"/>
      <c r="E682" s="499"/>
      <c r="F682" s="500"/>
      <c r="G682" s="501"/>
      <c r="H682" s="502" t="s">
        <v>114</v>
      </c>
      <c r="I682" s="503"/>
      <c r="J682" s="496"/>
      <c r="K682" s="481"/>
    </row>
    <row r="683" ht="15.6" spans="1:11">
      <c r="A683" s="481"/>
      <c r="B683" s="488"/>
      <c r="C683" s="504" t="s">
        <v>115</v>
      </c>
      <c r="D683" s="505"/>
      <c r="E683" s="505"/>
      <c r="F683" s="505"/>
      <c r="G683" s="506"/>
      <c r="H683" s="502" t="s">
        <v>116</v>
      </c>
      <c r="I683" s="503"/>
      <c r="J683" s="496"/>
      <c r="K683" s="481"/>
    </row>
    <row r="684" ht="15.6" spans="1:11">
      <c r="A684" s="481"/>
      <c r="B684" s="488"/>
      <c r="C684" s="711" t="s">
        <v>117</v>
      </c>
      <c r="D684" s="712"/>
      <c r="E684" s="712"/>
      <c r="F684" s="712"/>
      <c r="G684" s="712"/>
      <c r="H684" s="712"/>
      <c r="I684" s="713"/>
      <c r="J684" s="496"/>
      <c r="K684" s="481"/>
    </row>
    <row r="685" ht="15.6" spans="1:11">
      <c r="A685" s="481"/>
      <c r="B685" s="488"/>
      <c r="C685" s="507"/>
      <c r="D685" s="507"/>
      <c r="E685" s="507"/>
      <c r="F685" s="508"/>
      <c r="G685" s="508"/>
      <c r="H685" s="507"/>
      <c r="I685" s="507"/>
      <c r="J685" s="496"/>
      <c r="K685" s="481"/>
    </row>
    <row r="686" ht="15.6" spans="1:11">
      <c r="A686" s="509"/>
      <c r="B686" s="510"/>
      <c r="C686" s="1044" t="s">
        <v>118</v>
      </c>
      <c r="D686" s="512" t="s">
        <v>119</v>
      </c>
      <c r="E686" s="513"/>
      <c r="F686" s="513"/>
      <c r="G686" s="513"/>
      <c r="H686" s="513"/>
      <c r="I686" s="514"/>
      <c r="J686" s="515"/>
      <c r="K686" s="509"/>
    </row>
    <row r="687" ht="15.6" spans="1:11">
      <c r="A687" s="481"/>
      <c r="B687" s="488"/>
      <c r="C687" s="516">
        <v>3</v>
      </c>
      <c r="D687" s="517" t="s">
        <v>206</v>
      </c>
      <c r="E687" s="518"/>
      <c r="F687" s="518"/>
      <c r="G687" s="518"/>
      <c r="H687" s="518"/>
      <c r="I687" s="519"/>
      <c r="J687" s="496"/>
      <c r="K687" s="481"/>
    </row>
    <row r="688" ht="15.6" spans="1:11">
      <c r="A688" s="509"/>
      <c r="B688" s="510"/>
      <c r="C688" s="1044" t="s">
        <v>121</v>
      </c>
      <c r="D688" s="512" t="s">
        <v>122</v>
      </c>
      <c r="E688" s="513"/>
      <c r="F688" s="513"/>
      <c r="G688" s="513"/>
      <c r="H688" s="513"/>
      <c r="I688" s="514"/>
      <c r="J688" s="515"/>
      <c r="K688" s="509"/>
    </row>
    <row r="689" ht="15.6" spans="1:11">
      <c r="A689" s="481"/>
      <c r="B689" s="488"/>
      <c r="C689" s="714">
        <v>3.03</v>
      </c>
      <c r="D689" s="517" t="s">
        <v>207</v>
      </c>
      <c r="E689" s="518"/>
      <c r="F689" s="518"/>
      <c r="G689" s="518"/>
      <c r="H689" s="518"/>
      <c r="I689" s="519"/>
      <c r="J689" s="496"/>
      <c r="K689" s="481"/>
    </row>
    <row r="690" ht="15.6" spans="1:11">
      <c r="A690" s="509"/>
      <c r="B690" s="510"/>
      <c r="C690" s="1045" t="s">
        <v>124</v>
      </c>
      <c r="D690" s="521" t="s">
        <v>125</v>
      </c>
      <c r="E690" s="522"/>
      <c r="F690" s="522"/>
      <c r="G690" s="522"/>
      <c r="H690" s="523"/>
      <c r="I690" s="524" t="s">
        <v>126</v>
      </c>
      <c r="J690" s="515"/>
      <c r="K690" s="509"/>
    </row>
    <row r="691" ht="15.6" spans="1:11">
      <c r="A691" s="481"/>
      <c r="B691" s="488"/>
      <c r="C691" s="525" t="s">
        <v>52</v>
      </c>
      <c r="D691" s="526"/>
      <c r="E691" s="527"/>
      <c r="F691" s="527"/>
      <c r="G691" s="527"/>
      <c r="H691" s="528"/>
      <c r="I691" s="529"/>
      <c r="J691" s="496"/>
      <c r="K691" s="481"/>
    </row>
    <row r="692" ht="15.6" spans="1:11">
      <c r="A692" s="509"/>
      <c r="B692" s="510"/>
      <c r="C692" s="1045" t="s">
        <v>127</v>
      </c>
      <c r="D692" s="715" t="s">
        <v>208</v>
      </c>
      <c r="E692" s="531"/>
      <c r="F692" s="531"/>
      <c r="G692" s="531"/>
      <c r="H692" s="532"/>
      <c r="I692" s="716" t="s">
        <v>171</v>
      </c>
      <c r="J692" s="515"/>
      <c r="K692" s="509"/>
    </row>
    <row r="693" ht="15.6" spans="1:11">
      <c r="A693" s="481"/>
      <c r="B693" s="488"/>
      <c r="C693" s="525" t="str">
        <f>+C691</f>
        <v>3.03.15</v>
      </c>
      <c r="D693" s="534"/>
      <c r="E693" s="535"/>
      <c r="F693" s="535"/>
      <c r="G693" s="535"/>
      <c r="H693" s="536"/>
      <c r="I693" s="537"/>
      <c r="J693" s="496"/>
      <c r="K693" s="481"/>
    </row>
    <row r="694" ht="15.6" spans="1:11">
      <c r="A694" s="481"/>
      <c r="B694" s="488"/>
      <c r="C694" s="482"/>
      <c r="D694" s="482"/>
      <c r="E694" s="482"/>
      <c r="F694" s="482"/>
      <c r="G694" s="482"/>
      <c r="H694" s="482"/>
      <c r="I694" s="482"/>
      <c r="J694" s="496"/>
      <c r="K694" s="481"/>
    </row>
    <row r="695" ht="15.6" spans="1:11">
      <c r="A695" s="481"/>
      <c r="B695" s="488"/>
      <c r="C695" s="542" t="s">
        <v>128</v>
      </c>
      <c r="D695" s="543"/>
      <c r="E695" s="543"/>
      <c r="F695" s="543"/>
      <c r="G695" s="543"/>
      <c r="H695" s="543"/>
      <c r="I695" s="544"/>
      <c r="J695" s="496"/>
      <c r="K695" s="481"/>
    </row>
    <row r="696" ht="15.6" spans="1:11">
      <c r="A696" s="481"/>
      <c r="B696" s="488"/>
      <c r="C696" s="545" t="s">
        <v>129</v>
      </c>
      <c r="D696" s="546"/>
      <c r="E696" s="546"/>
      <c r="F696" s="547" t="s">
        <v>126</v>
      </c>
      <c r="G696" s="547" t="s">
        <v>130</v>
      </c>
      <c r="H696" s="1046" t="s">
        <v>131</v>
      </c>
      <c r="I696" s="549" t="s">
        <v>132</v>
      </c>
      <c r="J696" s="496"/>
      <c r="K696" s="481"/>
    </row>
    <row r="697" ht="15.6" spans="1:11">
      <c r="A697" s="481"/>
      <c r="B697" s="488"/>
      <c r="C697" s="550" t="s">
        <v>209</v>
      </c>
      <c r="D697" s="551"/>
      <c r="E697" s="551"/>
      <c r="F697" s="552" t="s">
        <v>34</v>
      </c>
      <c r="G697" s="553">
        <v>48790</v>
      </c>
      <c r="H697" s="554">
        <v>1.3</v>
      </c>
      <c r="I697" s="723">
        <f>ROUND((+IF(C697="","",G697*H697)),2)</f>
        <v>63427</v>
      </c>
      <c r="J697" s="496"/>
      <c r="K697" s="481"/>
    </row>
    <row r="698" ht="15.6" spans="1:11">
      <c r="A698" s="481"/>
      <c r="B698" s="488"/>
      <c r="C698" s="556"/>
      <c r="D698" s="557"/>
      <c r="E698" s="557"/>
      <c r="F698" s="558" t="s">
        <v>136</v>
      </c>
      <c r="G698" s="559" t="s">
        <v>136</v>
      </c>
      <c r="H698" s="560"/>
      <c r="I698" s="561" t="str">
        <f>+IF(C698="","",G698*H698)</f>
        <v/>
      </c>
      <c r="J698" s="496"/>
      <c r="K698" s="481"/>
    </row>
    <row r="699" ht="15.6" spans="1:11">
      <c r="A699" s="481"/>
      <c r="B699" s="488"/>
      <c r="C699" s="556"/>
      <c r="D699" s="557"/>
      <c r="E699" s="557"/>
      <c r="F699" s="558" t="s">
        <v>136</v>
      </c>
      <c r="G699" s="559" t="s">
        <v>136</v>
      </c>
      <c r="H699" s="756"/>
      <c r="I699" s="694" t="str">
        <f>+IF(C699="","",G699*H699)</f>
        <v/>
      </c>
      <c r="J699" s="496"/>
      <c r="K699" s="481"/>
    </row>
    <row r="700" ht="15.6" spans="1:11">
      <c r="A700" s="481"/>
      <c r="B700" s="488"/>
      <c r="C700" s="556"/>
      <c r="D700" s="557"/>
      <c r="E700" s="557"/>
      <c r="F700" s="558" t="s">
        <v>136</v>
      </c>
      <c r="G700" s="559" t="s">
        <v>136</v>
      </c>
      <c r="H700" s="756"/>
      <c r="I700" s="694" t="str">
        <f>+IF(C700="","",G700*H700)</f>
        <v/>
      </c>
      <c r="J700" s="496"/>
      <c r="K700" s="481"/>
    </row>
    <row r="701" ht="15.6" spans="1:11">
      <c r="A701" s="481"/>
      <c r="B701" s="488"/>
      <c r="C701" s="556"/>
      <c r="D701" s="557"/>
      <c r="E701" s="557"/>
      <c r="F701" s="558" t="s">
        <v>136</v>
      </c>
      <c r="G701" s="559" t="s">
        <v>136</v>
      </c>
      <c r="H701" s="756"/>
      <c r="I701" s="694" t="str">
        <f>+IF(C701="","",G701*H701)</f>
        <v/>
      </c>
      <c r="J701" s="496"/>
      <c r="K701" s="481"/>
    </row>
    <row r="702" ht="15.6" spans="1:11">
      <c r="A702" s="481"/>
      <c r="B702" s="488"/>
      <c r="C702" s="736"/>
      <c r="D702" s="737"/>
      <c r="E702" s="737"/>
      <c r="F702" s="565" t="s">
        <v>136</v>
      </c>
      <c r="G702" s="566" t="s">
        <v>136</v>
      </c>
      <c r="H702" s="567"/>
      <c r="I702" s="568" t="str">
        <f>+IF(C702="","",G702*H702)</f>
        <v/>
      </c>
      <c r="J702" s="496"/>
      <c r="K702" s="481"/>
    </row>
    <row r="703" ht="15.6" spans="1:11">
      <c r="A703" s="481"/>
      <c r="B703" s="488"/>
      <c r="C703" s="481"/>
      <c r="D703" s="481"/>
      <c r="E703" s="481"/>
      <c r="F703" s="695" t="s">
        <v>137</v>
      </c>
      <c r="G703" s="695"/>
      <c r="H703" s="696"/>
      <c r="I703" s="571">
        <f>+ROUND(SUM(I697:I702),2)</f>
        <v>63427</v>
      </c>
      <c r="J703" s="496"/>
      <c r="K703" s="481"/>
    </row>
    <row r="704" ht="15.6" spans="1:11">
      <c r="A704" s="481"/>
      <c r="B704" s="488"/>
      <c r="C704" s="482"/>
      <c r="D704" s="482"/>
      <c r="E704" s="482"/>
      <c r="F704" s="482"/>
      <c r="G704" s="482"/>
      <c r="H704" s="482"/>
      <c r="I704" s="482"/>
      <c r="J704" s="496"/>
      <c r="K704" s="481"/>
    </row>
    <row r="705" ht="15.6" spans="1:11">
      <c r="A705" s="481"/>
      <c r="B705" s="488"/>
      <c r="C705" s="542" t="s">
        <v>138</v>
      </c>
      <c r="D705" s="543"/>
      <c r="E705" s="543"/>
      <c r="F705" s="543"/>
      <c r="G705" s="543"/>
      <c r="H705" s="543"/>
      <c r="I705" s="544"/>
      <c r="J705" s="496"/>
      <c r="K705" s="481"/>
    </row>
    <row r="706" ht="15.6" spans="1:11">
      <c r="A706" s="481"/>
      <c r="B706" s="488"/>
      <c r="C706" s="577" t="s">
        <v>129</v>
      </c>
      <c r="D706" s="577"/>
      <c r="E706" s="577"/>
      <c r="F706" s="576" t="s">
        <v>126</v>
      </c>
      <c r="G706" s="576" t="s">
        <v>139</v>
      </c>
      <c r="H706" s="577" t="s">
        <v>131</v>
      </c>
      <c r="I706" s="577" t="s">
        <v>132</v>
      </c>
      <c r="J706" s="496"/>
      <c r="K706" s="481"/>
    </row>
    <row r="707" ht="15.6" spans="1:11">
      <c r="A707" s="481"/>
      <c r="B707" s="488"/>
      <c r="C707" s="718" t="s">
        <v>140</v>
      </c>
      <c r="D707" s="719"/>
      <c r="E707" s="719"/>
      <c r="F707" s="742" t="s">
        <v>20</v>
      </c>
      <c r="G707" s="728">
        <v>26302.22</v>
      </c>
      <c r="H707" s="729">
        <v>0.05</v>
      </c>
      <c r="I707" s="555">
        <f>+IF(C707="","",G707*H707)</f>
        <v>1315.111</v>
      </c>
      <c r="J707" s="496"/>
      <c r="K707" s="481"/>
    </row>
    <row r="708" ht="15.6" spans="1:11">
      <c r="A708" s="481"/>
      <c r="B708" s="488"/>
      <c r="C708" s="589" t="s">
        <v>210</v>
      </c>
      <c r="D708" s="590"/>
      <c r="E708" s="591"/>
      <c r="F708" s="742" t="s">
        <v>142</v>
      </c>
      <c r="G708" s="751">
        <v>187143</v>
      </c>
      <c r="H708" s="724">
        <v>0.07</v>
      </c>
      <c r="I708" s="561">
        <f>+IF(C708="","",G708*H708)</f>
        <v>13100.01</v>
      </c>
      <c r="J708" s="496"/>
      <c r="K708" s="481"/>
    </row>
    <row r="709" ht="15.6" spans="1:11">
      <c r="A709" s="481"/>
      <c r="B709" s="488"/>
      <c r="C709" s="589" t="s">
        <v>211</v>
      </c>
      <c r="D709" s="590"/>
      <c r="E709" s="591"/>
      <c r="F709" s="742" t="s">
        <v>142</v>
      </c>
      <c r="G709" s="721">
        <v>12500</v>
      </c>
      <c r="H709" s="757">
        <v>0.18</v>
      </c>
      <c r="I709" s="561">
        <f>+IF(C709="","",G709*H709)</f>
        <v>2250</v>
      </c>
      <c r="J709" s="496"/>
      <c r="K709" s="481"/>
    </row>
    <row r="710" ht="15.6" spans="1:11">
      <c r="A710" s="481"/>
      <c r="B710" s="488"/>
      <c r="C710" s="738"/>
      <c r="D710" s="739"/>
      <c r="E710" s="739"/>
      <c r="F710" s="595" t="s">
        <v>136</v>
      </c>
      <c r="G710" s="596" t="s">
        <v>136</v>
      </c>
      <c r="H710" s="597"/>
      <c r="I710" s="743" t="str">
        <f>+IF(C710="","",G710*H710)</f>
        <v/>
      </c>
      <c r="J710" s="496"/>
      <c r="K710" s="481"/>
    </row>
    <row r="711" ht="15.6" spans="1:11">
      <c r="A711" s="481"/>
      <c r="B711" s="488"/>
      <c r="C711" s="481"/>
      <c r="D711" s="481"/>
      <c r="E711" s="481"/>
      <c r="F711" s="695" t="s">
        <v>143</v>
      </c>
      <c r="G711" s="695"/>
      <c r="H711" s="696"/>
      <c r="I711" s="598">
        <f>ROUND(+SUM(I707:I710),2)</f>
        <v>16665.12</v>
      </c>
      <c r="J711" s="496"/>
      <c r="K711" s="481"/>
    </row>
    <row r="712" ht="15.6" spans="1:11">
      <c r="A712" s="481"/>
      <c r="B712" s="488"/>
      <c r="C712" s="509"/>
      <c r="D712" s="509"/>
      <c r="E712" s="509"/>
      <c r="F712" s="509"/>
      <c r="G712" s="509"/>
      <c r="H712" s="509"/>
      <c r="I712" s="509"/>
      <c r="J712" s="496"/>
      <c r="K712" s="481"/>
    </row>
    <row r="713" ht="15.6" spans="1:11">
      <c r="A713" s="481"/>
      <c r="B713" s="488"/>
      <c r="C713" s="698" t="s">
        <v>144</v>
      </c>
      <c r="D713" s="699"/>
      <c r="E713" s="699"/>
      <c r="F713" s="699"/>
      <c r="G713" s="699"/>
      <c r="H713" s="699"/>
      <c r="I713" s="700"/>
      <c r="J713" s="496"/>
      <c r="K713" s="599"/>
    </row>
    <row r="714" ht="15.6" spans="1:11">
      <c r="A714" s="701"/>
      <c r="B714" s="600"/>
      <c r="C714" s="702" t="s">
        <v>129</v>
      </c>
      <c r="D714" s="606"/>
      <c r="E714" s="606"/>
      <c r="F714" s="604" t="s">
        <v>126</v>
      </c>
      <c r="G714" s="1047" t="s">
        <v>139</v>
      </c>
      <c r="H714" s="606" t="s">
        <v>131</v>
      </c>
      <c r="I714" s="607" t="s">
        <v>132</v>
      </c>
      <c r="J714" s="608"/>
      <c r="K714" s="609"/>
    </row>
    <row r="715" ht="15.6" spans="1:11">
      <c r="A715" s="481"/>
      <c r="B715" s="488"/>
      <c r="C715" s="703" t="s">
        <v>145</v>
      </c>
      <c r="D715" s="704"/>
      <c r="E715" s="704"/>
      <c r="F715" s="613" t="s">
        <v>146</v>
      </c>
      <c r="G715" s="614">
        <v>29224.69</v>
      </c>
      <c r="H715" s="615">
        <v>0.9</v>
      </c>
      <c r="I715" s="616">
        <f>(+IF(C715="","",(G715*H715)))</f>
        <v>26302.221</v>
      </c>
      <c r="J715" s="496"/>
      <c r="K715" s="599"/>
    </row>
    <row r="716" ht="15.6" spans="1:11">
      <c r="A716" s="481"/>
      <c r="B716" s="488"/>
      <c r="C716" s="703"/>
      <c r="D716" s="704"/>
      <c r="E716" s="704"/>
      <c r="F716" s="613"/>
      <c r="G716" s="614"/>
      <c r="H716" s="615"/>
      <c r="I716" s="616" t="str">
        <f>(+IF(C716="","",(G716*H716)))</f>
        <v/>
      </c>
      <c r="J716" s="496"/>
      <c r="K716" s="599"/>
    </row>
    <row r="717" ht="15.6" spans="1:11">
      <c r="A717" s="481"/>
      <c r="B717" s="488"/>
      <c r="C717" s="703"/>
      <c r="D717" s="704"/>
      <c r="E717" s="704"/>
      <c r="F717" s="613"/>
      <c r="G717" s="614"/>
      <c r="H717" s="615"/>
      <c r="I717" s="616" t="str">
        <f>(+IF(C717="","",(G717*H717)))</f>
        <v/>
      </c>
      <c r="J717" s="496"/>
      <c r="K717" s="599"/>
    </row>
    <row r="718" ht="15.6" spans="1:11">
      <c r="A718" s="481"/>
      <c r="B718" s="488"/>
      <c r="C718" s="705"/>
      <c r="D718" s="706"/>
      <c r="E718" s="706"/>
      <c r="F718" s="707"/>
      <c r="G718" s="708"/>
      <c r="H718" s="709"/>
      <c r="I718" s="710"/>
      <c r="J718" s="496"/>
      <c r="K718" s="599"/>
    </row>
    <row r="719" ht="15.6" spans="1:11">
      <c r="A719" s="481"/>
      <c r="B719" s="488"/>
      <c r="C719" s="481"/>
      <c r="D719" s="481"/>
      <c r="E719" s="481"/>
      <c r="F719" s="569" t="s">
        <v>147</v>
      </c>
      <c r="G719" s="569"/>
      <c r="H719" s="570"/>
      <c r="I719" s="571">
        <f>+ROUND(SUM(I715:I718),2)</f>
        <v>26302.22</v>
      </c>
      <c r="J719" s="496"/>
      <c r="K719" s="599"/>
    </row>
    <row r="720" ht="15.6" spans="1:11">
      <c r="A720" s="481"/>
      <c r="B720" s="488"/>
      <c r="C720" s="481"/>
      <c r="D720" s="481"/>
      <c r="E720" s="481"/>
      <c r="F720" s="623"/>
      <c r="G720" s="624"/>
      <c r="H720" s="481"/>
      <c r="I720" s="481"/>
      <c r="J720" s="496"/>
      <c r="K720" s="481"/>
    </row>
    <row r="721" ht="15.6" spans="1:11">
      <c r="A721" s="481"/>
      <c r="B721" s="488"/>
      <c r="C721" s="698" t="s">
        <v>162</v>
      </c>
      <c r="D721" s="699"/>
      <c r="E721" s="699"/>
      <c r="F721" s="699"/>
      <c r="G721" s="699"/>
      <c r="H721" s="699"/>
      <c r="I721" s="700"/>
      <c r="J721" s="496"/>
      <c r="K721" s="599"/>
    </row>
    <row r="722" ht="15.6" spans="1:11">
      <c r="A722" s="701"/>
      <c r="B722" s="600"/>
      <c r="C722" s="702" t="s">
        <v>129</v>
      </c>
      <c r="D722" s="606"/>
      <c r="E722" s="606"/>
      <c r="F722" s="604" t="s">
        <v>126</v>
      </c>
      <c r="G722" s="1047" t="s">
        <v>139</v>
      </c>
      <c r="H722" s="606" t="s">
        <v>131</v>
      </c>
      <c r="I722" s="607" t="s">
        <v>132</v>
      </c>
      <c r="J722" s="608"/>
      <c r="K722" s="609"/>
    </row>
    <row r="723" ht="15.6" spans="1:11">
      <c r="A723" s="481"/>
      <c r="B723" s="488"/>
      <c r="C723" s="703" t="s">
        <v>163</v>
      </c>
      <c r="D723" s="704"/>
      <c r="E723" s="704"/>
      <c r="F723" s="613" t="s">
        <v>164</v>
      </c>
      <c r="G723" s="614">
        <v>10464</v>
      </c>
      <c r="H723" s="615">
        <v>1.3</v>
      </c>
      <c r="I723" s="616">
        <f>(+IF(C723="","",(G723*H723)))</f>
        <v>13603.2</v>
      </c>
      <c r="J723" s="496"/>
      <c r="K723" s="599"/>
    </row>
    <row r="724" ht="15.6" spans="1:11">
      <c r="A724" s="481"/>
      <c r="B724" s="488"/>
      <c r="C724" s="703"/>
      <c r="D724" s="704"/>
      <c r="E724" s="704"/>
      <c r="F724" s="613"/>
      <c r="G724" s="614"/>
      <c r="H724" s="615"/>
      <c r="I724" s="616" t="str">
        <f>(+IF(C724="","",(G724*H724)))</f>
        <v/>
      </c>
      <c r="J724" s="496"/>
      <c r="K724" s="599"/>
    </row>
    <row r="725" ht="15.6" spans="1:11">
      <c r="A725" s="481"/>
      <c r="B725" s="488"/>
      <c r="C725" s="705"/>
      <c r="D725" s="706"/>
      <c r="E725" s="706"/>
      <c r="F725" s="707"/>
      <c r="G725" s="708"/>
      <c r="H725" s="709"/>
      <c r="I725" s="710"/>
      <c r="J725" s="496"/>
      <c r="K725" s="599"/>
    </row>
    <row r="726" ht="15.6" spans="1:11">
      <c r="A726" s="481"/>
      <c r="B726" s="488"/>
      <c r="C726" s="481"/>
      <c r="D726" s="481"/>
      <c r="E726" s="481"/>
      <c r="F726" s="569" t="s">
        <v>165</v>
      </c>
      <c r="G726" s="569"/>
      <c r="H726" s="570"/>
      <c r="I726" s="571">
        <f>+ROUND(SUM(I723:I725),2)</f>
        <v>13603.2</v>
      </c>
      <c r="J726" s="496"/>
      <c r="K726" s="599"/>
    </row>
    <row r="727" ht="15.6" spans="1:11">
      <c r="A727" s="481"/>
      <c r="B727" s="488"/>
      <c r="C727" s="481"/>
      <c r="D727" s="481"/>
      <c r="E727" s="481"/>
      <c r="F727" s="623"/>
      <c r="G727" s="624"/>
      <c r="H727" s="481"/>
      <c r="I727" s="481"/>
      <c r="J727" s="496"/>
      <c r="K727" s="481"/>
    </row>
    <row r="728" ht="15.6" spans="1:11">
      <c r="A728" s="481"/>
      <c r="B728" s="488"/>
      <c r="C728" s="625" t="s">
        <v>92</v>
      </c>
      <c r="D728" s="626"/>
      <c r="E728" s="626"/>
      <c r="F728" s="626"/>
      <c r="G728" s="626"/>
      <c r="H728" s="627"/>
      <c r="I728" s="628">
        <f>ROUND((SUM(+I703+I711+I719+I726)),2)</f>
        <v>119997.54</v>
      </c>
      <c r="J728" s="496"/>
      <c r="K728" s="481"/>
    </row>
    <row r="729" ht="15.6" spans="1:11">
      <c r="A729" s="481"/>
      <c r="B729" s="488"/>
      <c r="C729" s="481"/>
      <c r="D729" s="481"/>
      <c r="E729" s="481"/>
      <c r="F729" s="623"/>
      <c r="G729" s="624"/>
      <c r="H729" s="481"/>
      <c r="I729" s="481"/>
      <c r="J729" s="496"/>
      <c r="K729" s="481"/>
    </row>
    <row r="730" ht="15.6" spans="1:11">
      <c r="A730" s="638"/>
      <c r="B730" s="629"/>
      <c r="C730" s="630" t="s">
        <v>148</v>
      </c>
      <c r="D730" s="631"/>
      <c r="E730" s="632"/>
      <c r="F730" s="633"/>
      <c r="G730" s="634"/>
      <c r="H730" s="635">
        <f>FID</f>
        <v>0</v>
      </c>
      <c r="I730" s="636">
        <f>ROUND(I728*H730,2)</f>
        <v>0</v>
      </c>
      <c r="J730" s="637"/>
      <c r="K730" s="638"/>
    </row>
    <row r="731" ht="15.6" spans="1:11">
      <c r="A731" s="481"/>
      <c r="B731" s="488"/>
      <c r="C731" s="625" t="s">
        <v>149</v>
      </c>
      <c r="D731" s="626"/>
      <c r="E731" s="626"/>
      <c r="F731" s="626"/>
      <c r="G731" s="626"/>
      <c r="H731" s="627"/>
      <c r="I731" s="628">
        <f>ROUND(I730+I728,2)</f>
        <v>119997.54</v>
      </c>
      <c r="J731" s="496"/>
      <c r="K731" s="481"/>
    </row>
    <row r="732" ht="15.6" spans="1:11">
      <c r="A732" s="481"/>
      <c r="B732" s="488"/>
      <c r="C732" s="481"/>
      <c r="D732" s="481"/>
      <c r="E732" s="481"/>
      <c r="F732" s="623"/>
      <c r="G732" s="624"/>
      <c r="H732" s="481"/>
      <c r="I732" s="481"/>
      <c r="J732" s="496"/>
      <c r="K732" s="481"/>
    </row>
    <row r="733" ht="15.6" spans="1:11">
      <c r="A733" s="638"/>
      <c r="B733" s="629"/>
      <c r="C733" s="639" t="s">
        <v>150</v>
      </c>
      <c r="D733" s="640"/>
      <c r="E733" s="641"/>
      <c r="F733" s="642"/>
      <c r="G733" s="643"/>
      <c r="H733" s="644">
        <v>0.22</v>
      </c>
      <c r="I733" s="645">
        <f>ROUND($I$731*H733,2)</f>
        <v>26399.46</v>
      </c>
      <c r="J733" s="637"/>
      <c r="K733" s="638"/>
    </row>
    <row r="734" ht="15.6" spans="1:11">
      <c r="A734" s="638"/>
      <c r="B734" s="629"/>
      <c r="C734" s="646" t="s">
        <v>151</v>
      </c>
      <c r="D734" s="647"/>
      <c r="E734" s="648"/>
      <c r="F734" s="642"/>
      <c r="G734" s="643"/>
      <c r="H734" s="649">
        <v>0.03</v>
      </c>
      <c r="I734" s="645">
        <f t="shared" ref="I734:I735" si="19">ROUND($I$731*H734,2)</f>
        <v>3599.93</v>
      </c>
      <c r="J734" s="637"/>
      <c r="K734" s="638"/>
    </row>
    <row r="735" ht="15.6" spans="1:11">
      <c r="A735" s="638"/>
      <c r="B735" s="629"/>
      <c r="C735" s="646" t="s">
        <v>152</v>
      </c>
      <c r="D735" s="647"/>
      <c r="E735" s="648"/>
      <c r="F735" s="650"/>
      <c r="G735" s="651"/>
      <c r="H735" s="649">
        <v>0.05</v>
      </c>
      <c r="I735" s="645">
        <f t="shared" si="19"/>
        <v>5999.88</v>
      </c>
      <c r="J735" s="637"/>
      <c r="K735" s="638"/>
    </row>
    <row r="736" ht="15.6" spans="1:11">
      <c r="A736" s="481"/>
      <c r="B736" s="488"/>
      <c r="C736" s="652" t="s">
        <v>153</v>
      </c>
      <c r="D736" s="653"/>
      <c r="E736" s="653"/>
      <c r="F736" s="653"/>
      <c r="G736" s="653"/>
      <c r="H736" s="654"/>
      <c r="I736" s="655">
        <f>ROUND(SUM(I733:I735),2)</f>
        <v>35999.27</v>
      </c>
      <c r="J736" s="496"/>
      <c r="K736" s="481"/>
    </row>
    <row r="737" ht="15.6" spans="1:11">
      <c r="A737" s="481"/>
      <c r="B737" s="488"/>
      <c r="C737" s="656"/>
      <c r="D737" s="656"/>
      <c r="E737" s="656"/>
      <c r="F737" s="656"/>
      <c r="G737" s="656"/>
      <c r="H737" s="656"/>
      <c r="I737" s="656"/>
      <c r="J737" s="496"/>
      <c r="K737" s="481"/>
    </row>
    <row r="738" ht="15.6" spans="1:11">
      <c r="A738" s="481"/>
      <c r="B738" s="488"/>
      <c r="C738" s="657" t="s">
        <v>154</v>
      </c>
      <c r="D738" s="658"/>
      <c r="E738" s="658"/>
      <c r="F738" s="658"/>
      <c r="G738" s="658"/>
      <c r="H738" s="659"/>
      <c r="I738" s="660">
        <f>SUM(I731+I736)</f>
        <v>155996.81</v>
      </c>
      <c r="J738" s="496"/>
      <c r="K738" s="481"/>
    </row>
    <row r="739" ht="15.6" spans="1:11">
      <c r="A739" s="481"/>
      <c r="B739" s="488"/>
      <c r="C739" s="656"/>
      <c r="D739" s="656"/>
      <c r="E739" s="656"/>
      <c r="F739" s="656"/>
      <c r="G739" s="656"/>
      <c r="H739" s="656"/>
      <c r="I739" s="656"/>
      <c r="J739" s="496"/>
      <c r="K739" s="481"/>
    </row>
    <row r="740" ht="15.6" spans="1:11">
      <c r="A740" s="481"/>
      <c r="B740" s="488"/>
      <c r="C740" s="661" t="s">
        <v>155</v>
      </c>
      <c r="D740" s="662"/>
      <c r="E740" s="663"/>
      <c r="F740" s="664"/>
      <c r="G740" s="665"/>
      <c r="H740" s="665"/>
      <c r="I740" s="666"/>
      <c r="J740" s="496"/>
      <c r="K740" s="481"/>
    </row>
    <row r="741" ht="15.6" spans="1:11">
      <c r="A741" s="481"/>
      <c r="B741" s="488"/>
      <c r="C741" s="667"/>
      <c r="D741" s="668"/>
      <c r="E741" s="669"/>
      <c r="F741" s="670"/>
      <c r="G741" s="671"/>
      <c r="H741" s="671"/>
      <c r="I741" s="672"/>
      <c r="J741" s="496"/>
      <c r="K741" s="481"/>
    </row>
    <row r="742" ht="15.6" spans="1:11">
      <c r="A742" s="481"/>
      <c r="B742" s="488"/>
      <c r="C742" s="667"/>
      <c r="D742" s="668"/>
      <c r="E742" s="669"/>
      <c r="F742" s="670" t="str">
        <f>REALIZO</f>
        <v> </v>
      </c>
      <c r="G742" s="671"/>
      <c r="H742" s="671"/>
      <c r="I742" s="672"/>
      <c r="J742" s="496"/>
      <c r="K742" s="481"/>
    </row>
    <row r="743" ht="15.6" spans="1:11">
      <c r="A743" s="481"/>
      <c r="B743" s="488"/>
      <c r="C743" s="667"/>
      <c r="D743" s="668"/>
      <c r="E743" s="669"/>
      <c r="F743" s="670"/>
      <c r="G743" s="673"/>
      <c r="H743" s="673"/>
      <c r="I743" s="674"/>
      <c r="J743" s="496"/>
      <c r="K743" s="481"/>
    </row>
    <row r="744" ht="15.75" customHeight="1" spans="1:11">
      <c r="A744" s="481"/>
      <c r="B744" s="488"/>
      <c r="C744" s="667"/>
      <c r="D744" s="668"/>
      <c r="E744" s="669"/>
      <c r="F744" s="670" t="s">
        <v>156</v>
      </c>
      <c r="G744" s="673"/>
      <c r="H744" s="673"/>
      <c r="I744" s="674"/>
      <c r="J744" s="496"/>
      <c r="K744" s="481"/>
    </row>
    <row r="745" ht="15.75" customHeight="1" spans="1:11">
      <c r="A745" s="481"/>
      <c r="B745" s="488"/>
      <c r="C745" s="667"/>
      <c r="D745" s="668"/>
      <c r="E745" s="669"/>
      <c r="F745" s="670" t="str">
        <f>APROBO</f>
        <v> </v>
      </c>
      <c r="G745" s="673"/>
      <c r="H745" s="673"/>
      <c r="I745" s="674"/>
      <c r="J745" s="496"/>
      <c r="K745" s="481"/>
    </row>
    <row r="746" ht="16.5" customHeight="1" spans="1:11">
      <c r="A746" s="481"/>
      <c r="B746" s="488"/>
      <c r="C746" s="675"/>
      <c r="D746" s="676"/>
      <c r="E746" s="677"/>
      <c r="F746" s="678" t="s">
        <v>157</v>
      </c>
      <c r="G746" s="679"/>
      <c r="H746" s="679"/>
      <c r="I746" s="680"/>
      <c r="J746" s="496"/>
      <c r="K746" s="481"/>
    </row>
    <row r="747" ht="16.5" customHeight="1" spans="1:11">
      <c r="A747" s="481"/>
      <c r="B747" s="681"/>
      <c r="C747" s="682"/>
      <c r="D747" s="682"/>
      <c r="E747" s="682"/>
      <c r="F747" s="683"/>
      <c r="G747" s="684"/>
      <c r="H747" s="682"/>
      <c r="I747" s="682"/>
      <c r="J747" s="685"/>
      <c r="K747" s="481"/>
    </row>
    <row r="748" ht="15.6" spans="1:11">
      <c r="A748" s="481"/>
      <c r="B748" s="481"/>
      <c r="C748" s="481"/>
      <c r="D748" s="481"/>
      <c r="E748" s="481"/>
      <c r="F748" s="623"/>
      <c r="G748" s="686"/>
      <c r="H748" s="481"/>
      <c r="I748" s="481"/>
      <c r="J748" s="481"/>
      <c r="K748" s="481"/>
    </row>
    <row r="749" ht="15.6" spans="1:11">
      <c r="A749" s="509"/>
      <c r="B749" s="510"/>
      <c r="C749" s="1044" t="s">
        <v>118</v>
      </c>
      <c r="D749" s="512" t="s">
        <v>119</v>
      </c>
      <c r="E749" s="513"/>
      <c r="F749" s="513"/>
      <c r="G749" s="513"/>
      <c r="H749" s="513"/>
      <c r="I749" s="514"/>
      <c r="J749" s="515"/>
      <c r="K749" s="509"/>
    </row>
    <row r="750" ht="15.6" spans="1:11">
      <c r="A750" s="481"/>
      <c r="B750" s="488"/>
      <c r="C750" s="516">
        <v>4</v>
      </c>
      <c r="D750" s="517" t="s">
        <v>212</v>
      </c>
      <c r="E750" s="518"/>
      <c r="F750" s="518"/>
      <c r="G750" s="518"/>
      <c r="H750" s="518"/>
      <c r="I750" s="519"/>
      <c r="J750" s="496"/>
      <c r="K750" s="481"/>
    </row>
    <row r="751" ht="15.6" spans="1:11">
      <c r="A751" s="509"/>
      <c r="B751" s="510"/>
      <c r="C751" s="1044" t="s">
        <v>121</v>
      </c>
      <c r="D751" s="512" t="s">
        <v>122</v>
      </c>
      <c r="E751" s="513"/>
      <c r="F751" s="513"/>
      <c r="G751" s="513"/>
      <c r="H751" s="513"/>
      <c r="I751" s="514"/>
      <c r="J751" s="515"/>
      <c r="K751" s="509"/>
    </row>
    <row r="752" ht="15.6" spans="1:11">
      <c r="A752" s="481"/>
      <c r="B752" s="488"/>
      <c r="C752" s="714">
        <v>4.01</v>
      </c>
      <c r="D752" s="517" t="s">
        <v>213</v>
      </c>
      <c r="E752" s="518"/>
      <c r="F752" s="518"/>
      <c r="G752" s="518"/>
      <c r="H752" s="518"/>
      <c r="I752" s="519"/>
      <c r="J752" s="496"/>
      <c r="K752" s="481"/>
    </row>
    <row r="753" ht="15.6" spans="1:11">
      <c r="A753" s="509"/>
      <c r="B753" s="510"/>
      <c r="C753" s="1045" t="s">
        <v>124</v>
      </c>
      <c r="D753" s="521" t="s">
        <v>125</v>
      </c>
      <c r="E753" s="522"/>
      <c r="F753" s="522"/>
      <c r="G753" s="522"/>
      <c r="H753" s="523"/>
      <c r="I753" s="524" t="s">
        <v>126</v>
      </c>
      <c r="J753" s="515"/>
      <c r="K753" s="509"/>
    </row>
    <row r="754" ht="15.6" spans="1:11">
      <c r="A754" s="481"/>
      <c r="B754" s="488"/>
      <c r="C754" s="525" t="s">
        <v>214</v>
      </c>
      <c r="D754" s="526"/>
      <c r="E754" s="527"/>
      <c r="F754" s="527"/>
      <c r="G754" s="527"/>
      <c r="H754" s="528"/>
      <c r="I754" s="529"/>
      <c r="J754" s="496"/>
      <c r="K754" s="481"/>
    </row>
    <row r="755" ht="15.6" spans="1:11">
      <c r="A755" s="509"/>
      <c r="B755" s="510"/>
      <c r="C755" s="1045" t="s">
        <v>127</v>
      </c>
      <c r="D755" s="715" t="s">
        <v>215</v>
      </c>
      <c r="E755" s="531"/>
      <c r="F755" s="531"/>
      <c r="G755" s="531"/>
      <c r="H755" s="532"/>
      <c r="I755" s="716" t="s">
        <v>34</v>
      </c>
      <c r="J755" s="515"/>
      <c r="K755" s="509"/>
    </row>
    <row r="756" ht="15.6" spans="1:11">
      <c r="A756" s="481"/>
      <c r="B756" s="488"/>
      <c r="C756" s="525" t="str">
        <f>+C754</f>
        <v>4.01.06</v>
      </c>
      <c r="D756" s="534"/>
      <c r="E756" s="535"/>
      <c r="F756" s="535"/>
      <c r="G756" s="535"/>
      <c r="H756" s="536"/>
      <c r="I756" s="537"/>
      <c r="J756" s="496"/>
      <c r="K756" s="481"/>
    </row>
    <row r="757" ht="15.6" spans="1:11">
      <c r="A757" s="481"/>
      <c r="B757" s="488"/>
      <c r="C757" s="482"/>
      <c r="D757" s="482"/>
      <c r="E757" s="482"/>
      <c r="F757" s="482"/>
      <c r="G757" s="482"/>
      <c r="H757" s="482"/>
      <c r="I757" s="482"/>
      <c r="J757" s="496"/>
      <c r="K757" s="481"/>
    </row>
    <row r="758" ht="15.6" spans="1:11">
      <c r="A758" s="481"/>
      <c r="B758" s="488"/>
      <c r="C758" s="542" t="s">
        <v>128</v>
      </c>
      <c r="D758" s="543"/>
      <c r="E758" s="543"/>
      <c r="F758" s="543"/>
      <c r="G758" s="543"/>
      <c r="H758" s="543"/>
      <c r="I758" s="544"/>
      <c r="J758" s="496"/>
      <c r="K758" s="481"/>
    </row>
    <row r="759" ht="15.6" spans="1:11">
      <c r="A759" s="481"/>
      <c r="B759" s="488"/>
      <c r="C759" s="545" t="s">
        <v>129</v>
      </c>
      <c r="D759" s="546"/>
      <c r="E759" s="546"/>
      <c r="F759" s="547" t="s">
        <v>126</v>
      </c>
      <c r="G759" s="547" t="s">
        <v>130</v>
      </c>
      <c r="H759" s="1046" t="s">
        <v>131</v>
      </c>
      <c r="I759" s="549" t="s">
        <v>132</v>
      </c>
      <c r="J759" s="496"/>
      <c r="K759" s="481"/>
    </row>
    <row r="760" ht="15.6" spans="1:11">
      <c r="A760" s="481"/>
      <c r="B760" s="488"/>
      <c r="C760" s="550" t="s">
        <v>216</v>
      </c>
      <c r="D760" s="551"/>
      <c r="E760" s="551"/>
      <c r="F760" s="552" t="s">
        <v>34</v>
      </c>
      <c r="G760" s="553">
        <v>73185</v>
      </c>
      <c r="H760" s="554">
        <v>1</v>
      </c>
      <c r="I760" s="555">
        <f>ROUND((+IF(C760="","",G760*H760)),2)</f>
        <v>73185</v>
      </c>
      <c r="J760" s="496"/>
      <c r="K760" s="481"/>
    </row>
    <row r="761" ht="15.6" spans="1:11">
      <c r="A761" s="481"/>
      <c r="B761" s="488"/>
      <c r="C761" s="556"/>
      <c r="D761" s="557"/>
      <c r="E761" s="557"/>
      <c r="F761" s="558" t="s">
        <v>136</v>
      </c>
      <c r="G761" s="559" t="s">
        <v>136</v>
      </c>
      <c r="H761" s="560"/>
      <c r="I761" s="561" t="str">
        <f t="shared" ref="I761:I763" si="20">+IF(C761="","",G761*H761)</f>
        <v/>
      </c>
      <c r="J761" s="496"/>
      <c r="K761" s="481"/>
    </row>
    <row r="762" ht="15.6" spans="1:11">
      <c r="A762" s="481"/>
      <c r="B762" s="488"/>
      <c r="C762" s="556"/>
      <c r="D762" s="557"/>
      <c r="E762" s="557"/>
      <c r="F762" s="558" t="s">
        <v>136</v>
      </c>
      <c r="G762" s="559" t="s">
        <v>136</v>
      </c>
      <c r="H762" s="560"/>
      <c r="I762" s="561" t="str">
        <f t="shared" si="20"/>
        <v/>
      </c>
      <c r="J762" s="496"/>
      <c r="K762" s="481"/>
    </row>
    <row r="763" ht="15.6" spans="1:11">
      <c r="A763" s="481"/>
      <c r="B763" s="488"/>
      <c r="C763" s="736"/>
      <c r="D763" s="737"/>
      <c r="E763" s="737"/>
      <c r="F763" s="565" t="s">
        <v>136</v>
      </c>
      <c r="G763" s="566" t="s">
        <v>136</v>
      </c>
      <c r="H763" s="567"/>
      <c r="I763" s="568" t="str">
        <f t="shared" si="20"/>
        <v/>
      </c>
      <c r="J763" s="496"/>
      <c r="K763" s="481"/>
    </row>
    <row r="764" ht="15.6" spans="1:11">
      <c r="A764" s="481"/>
      <c r="B764" s="488"/>
      <c r="C764" s="481"/>
      <c r="D764" s="481"/>
      <c r="E764" s="481"/>
      <c r="F764" s="695" t="s">
        <v>137</v>
      </c>
      <c r="G764" s="695"/>
      <c r="H764" s="696"/>
      <c r="I764" s="571">
        <f>+ROUND(SUM(I760:I763),2)</f>
        <v>73185</v>
      </c>
      <c r="J764" s="496"/>
      <c r="K764" s="481"/>
    </row>
    <row r="765" ht="15.6" spans="1:11">
      <c r="A765" s="481"/>
      <c r="B765" s="488"/>
      <c r="C765" s="481"/>
      <c r="D765" s="481"/>
      <c r="E765" s="481"/>
      <c r="F765" s="740"/>
      <c r="G765" s="740"/>
      <c r="H765" s="695"/>
      <c r="I765" s="741"/>
      <c r="J765" s="496"/>
      <c r="K765" s="481"/>
    </row>
    <row r="766" ht="15.6" spans="1:11">
      <c r="A766" s="481"/>
      <c r="B766" s="488"/>
      <c r="C766" s="542" t="s">
        <v>138</v>
      </c>
      <c r="D766" s="543"/>
      <c r="E766" s="543"/>
      <c r="F766" s="543"/>
      <c r="G766" s="543"/>
      <c r="H766" s="543"/>
      <c r="I766" s="544"/>
      <c r="J766" s="496"/>
      <c r="K766" s="481"/>
    </row>
    <row r="767" ht="15.6" spans="1:11">
      <c r="A767" s="481"/>
      <c r="B767" s="488"/>
      <c r="C767" s="577" t="s">
        <v>129</v>
      </c>
      <c r="D767" s="577"/>
      <c r="E767" s="577"/>
      <c r="F767" s="576" t="s">
        <v>126</v>
      </c>
      <c r="G767" s="576" t="s">
        <v>139</v>
      </c>
      <c r="H767" s="577" t="s">
        <v>131</v>
      </c>
      <c r="I767" s="577" t="s">
        <v>132</v>
      </c>
      <c r="J767" s="496"/>
      <c r="K767" s="481"/>
    </row>
    <row r="768" ht="15.6" spans="1:11">
      <c r="A768" s="481"/>
      <c r="B768" s="488"/>
      <c r="C768" s="718" t="s">
        <v>140</v>
      </c>
      <c r="D768" s="719"/>
      <c r="E768" s="719"/>
      <c r="F768" s="742" t="s">
        <v>20</v>
      </c>
      <c r="G768" s="728">
        <v>17534.81</v>
      </c>
      <c r="H768" s="729">
        <v>0.05</v>
      </c>
      <c r="I768" s="555">
        <f>+IF(C768="","",G768*H768)</f>
        <v>876.7405</v>
      </c>
      <c r="J768" s="496"/>
      <c r="K768" s="481"/>
    </row>
    <row r="769" ht="15.6" spans="1:11">
      <c r="A769" s="481"/>
      <c r="B769" s="488"/>
      <c r="C769" s="589" t="s">
        <v>211</v>
      </c>
      <c r="D769" s="590"/>
      <c r="E769" s="591"/>
      <c r="F769" s="742" t="s">
        <v>142</v>
      </c>
      <c r="G769" s="751">
        <v>12500</v>
      </c>
      <c r="H769" s="724">
        <v>0.5</v>
      </c>
      <c r="I769" s="561">
        <f>+IF(C769="","",G769*H769)</f>
        <v>6250</v>
      </c>
      <c r="J769" s="496"/>
      <c r="K769" s="481"/>
    </row>
    <row r="770" ht="15.6" spans="1:11">
      <c r="A770" s="481"/>
      <c r="B770" s="488"/>
      <c r="C770" s="589"/>
      <c r="D770" s="590"/>
      <c r="E770" s="591"/>
      <c r="F770" s="742"/>
      <c r="G770" s="721"/>
      <c r="H770" s="757"/>
      <c r="I770" s="561"/>
      <c r="J770" s="496"/>
      <c r="K770" s="481"/>
    </row>
    <row r="771" ht="15.6" spans="1:11">
      <c r="A771" s="481"/>
      <c r="B771" s="488"/>
      <c r="C771" s="738"/>
      <c r="D771" s="739"/>
      <c r="E771" s="739"/>
      <c r="F771" s="595" t="s">
        <v>136</v>
      </c>
      <c r="G771" s="596" t="s">
        <v>136</v>
      </c>
      <c r="H771" s="597"/>
      <c r="I771" s="743" t="str">
        <f>+IF(C771="","",G771*H771)</f>
        <v/>
      </c>
      <c r="J771" s="496"/>
      <c r="K771" s="481"/>
    </row>
    <row r="772" ht="15.6" spans="1:11">
      <c r="A772" s="481"/>
      <c r="B772" s="488"/>
      <c r="C772" s="481"/>
      <c r="D772" s="481"/>
      <c r="E772" s="481"/>
      <c r="F772" s="695" t="s">
        <v>143</v>
      </c>
      <c r="G772" s="695"/>
      <c r="H772" s="696"/>
      <c r="I772" s="598">
        <f>ROUND(+SUM(I768:I771),2)</f>
        <v>7126.74</v>
      </c>
      <c r="J772" s="496"/>
      <c r="K772" s="481"/>
    </row>
    <row r="773" ht="15.6" spans="1:11">
      <c r="A773" s="481"/>
      <c r="B773" s="488"/>
      <c r="C773" s="509"/>
      <c r="D773" s="509"/>
      <c r="E773" s="509"/>
      <c r="F773" s="509"/>
      <c r="G773" s="509"/>
      <c r="H773" s="509"/>
      <c r="I773" s="509"/>
      <c r="J773" s="496"/>
      <c r="K773" s="481"/>
    </row>
    <row r="774" ht="15.6" spans="1:11">
      <c r="A774" s="481"/>
      <c r="B774" s="488"/>
      <c r="C774" s="698" t="s">
        <v>144</v>
      </c>
      <c r="D774" s="699"/>
      <c r="E774" s="699"/>
      <c r="F774" s="699"/>
      <c r="G774" s="699"/>
      <c r="H774" s="699"/>
      <c r="I774" s="700"/>
      <c r="J774" s="496"/>
      <c r="K774" s="599"/>
    </row>
    <row r="775" ht="15.6" spans="1:11">
      <c r="A775" s="701"/>
      <c r="B775" s="600"/>
      <c r="C775" s="702" t="s">
        <v>129</v>
      </c>
      <c r="D775" s="606"/>
      <c r="E775" s="606"/>
      <c r="F775" s="604" t="s">
        <v>126</v>
      </c>
      <c r="G775" s="1047" t="s">
        <v>139</v>
      </c>
      <c r="H775" s="606" t="s">
        <v>131</v>
      </c>
      <c r="I775" s="607" t="s">
        <v>132</v>
      </c>
      <c r="J775" s="608"/>
      <c r="K775" s="609"/>
    </row>
    <row r="776" ht="15.6" spans="1:11">
      <c r="A776" s="481"/>
      <c r="B776" s="488"/>
      <c r="C776" s="703" t="s">
        <v>145</v>
      </c>
      <c r="D776" s="704"/>
      <c r="E776" s="704"/>
      <c r="F776" s="613" t="s">
        <v>146</v>
      </c>
      <c r="G776" s="614">
        <v>29224.69</v>
      </c>
      <c r="H776" s="615">
        <v>0.6</v>
      </c>
      <c r="I776" s="616">
        <f>(+IF(C776="","",(G776*H776)))</f>
        <v>17534.814</v>
      </c>
      <c r="J776" s="496"/>
      <c r="K776" s="599"/>
    </row>
    <row r="777" ht="15.6" spans="1:11">
      <c r="A777" s="481"/>
      <c r="B777" s="488"/>
      <c r="C777" s="703"/>
      <c r="D777" s="704"/>
      <c r="E777" s="704"/>
      <c r="F777" s="613"/>
      <c r="G777" s="614"/>
      <c r="H777" s="615"/>
      <c r="I777" s="616" t="str">
        <f>(+IF(C777="","",(G777*H777)))</f>
        <v/>
      </c>
      <c r="J777" s="496"/>
      <c r="K777" s="599"/>
    </row>
    <row r="778" ht="15.6" spans="1:11">
      <c r="A778" s="481"/>
      <c r="B778" s="488"/>
      <c r="C778" s="705"/>
      <c r="D778" s="706"/>
      <c r="E778" s="706"/>
      <c r="F778" s="707"/>
      <c r="G778" s="708"/>
      <c r="H778" s="709"/>
      <c r="I778" s="710"/>
      <c r="J778" s="496"/>
      <c r="K778" s="599"/>
    </row>
    <row r="779" ht="15.6" spans="1:11">
      <c r="A779" s="481"/>
      <c r="B779" s="488"/>
      <c r="C779" s="481"/>
      <c r="D779" s="481"/>
      <c r="E779" s="481"/>
      <c r="F779" s="569" t="s">
        <v>147</v>
      </c>
      <c r="G779" s="569"/>
      <c r="H779" s="570"/>
      <c r="I779" s="571">
        <f>+ROUND(SUM(I776:I778),2)</f>
        <v>17534.81</v>
      </c>
      <c r="J779" s="496"/>
      <c r="K779" s="599"/>
    </row>
    <row r="780" ht="15.6" spans="1:11">
      <c r="A780" s="481"/>
      <c r="B780" s="488"/>
      <c r="C780" s="481"/>
      <c r="D780" s="481"/>
      <c r="E780" s="481"/>
      <c r="F780" s="623"/>
      <c r="G780" s="624"/>
      <c r="H780" s="481"/>
      <c r="I780" s="481"/>
      <c r="J780" s="496"/>
      <c r="K780" s="481"/>
    </row>
    <row r="781" ht="15.6" spans="1:11">
      <c r="A781" s="481"/>
      <c r="B781" s="488"/>
      <c r="C781" s="698" t="s">
        <v>162</v>
      </c>
      <c r="D781" s="699"/>
      <c r="E781" s="699"/>
      <c r="F781" s="699"/>
      <c r="G781" s="699"/>
      <c r="H781" s="699"/>
      <c r="I781" s="700"/>
      <c r="J781" s="496"/>
      <c r="K781" s="599"/>
    </row>
    <row r="782" ht="15.6" spans="1:11">
      <c r="A782" s="701"/>
      <c r="B782" s="600"/>
      <c r="C782" s="702" t="s">
        <v>129</v>
      </c>
      <c r="D782" s="606"/>
      <c r="E782" s="606"/>
      <c r="F782" s="604" t="s">
        <v>126</v>
      </c>
      <c r="G782" s="1047" t="s">
        <v>139</v>
      </c>
      <c r="H782" s="606" t="s">
        <v>131</v>
      </c>
      <c r="I782" s="607" t="s">
        <v>132</v>
      </c>
      <c r="J782" s="608"/>
      <c r="K782" s="609"/>
    </row>
    <row r="783" ht="15.6" spans="1:11">
      <c r="A783" s="481"/>
      <c r="B783" s="488"/>
      <c r="C783" s="703" t="s">
        <v>163</v>
      </c>
      <c r="D783" s="704"/>
      <c r="E783" s="704"/>
      <c r="F783" s="613" t="s">
        <v>164</v>
      </c>
      <c r="G783" s="614">
        <v>10464</v>
      </c>
      <c r="H783" s="615">
        <v>1</v>
      </c>
      <c r="I783" s="616">
        <f>(+IF(C783="","",(G783*H783)))</f>
        <v>10464</v>
      </c>
      <c r="J783" s="496"/>
      <c r="K783" s="599"/>
    </row>
    <row r="784" ht="15.6" spans="1:11">
      <c r="A784" s="481"/>
      <c r="B784" s="488"/>
      <c r="C784" s="705"/>
      <c r="D784" s="706"/>
      <c r="E784" s="706"/>
      <c r="F784" s="707"/>
      <c r="G784" s="708"/>
      <c r="H784" s="709"/>
      <c r="I784" s="710"/>
      <c r="J784" s="496"/>
      <c r="K784" s="599"/>
    </row>
    <row r="785" ht="15.6" spans="1:11">
      <c r="A785" s="481"/>
      <c r="B785" s="488"/>
      <c r="C785" s="481"/>
      <c r="D785" s="481"/>
      <c r="E785" s="481"/>
      <c r="F785" s="569" t="s">
        <v>165</v>
      </c>
      <c r="G785" s="569"/>
      <c r="H785" s="570"/>
      <c r="I785" s="571">
        <f>+ROUND(SUM(I783:I784),2)</f>
        <v>10464</v>
      </c>
      <c r="J785" s="496"/>
      <c r="K785" s="599"/>
    </row>
    <row r="786" ht="15.6" spans="1:11">
      <c r="A786" s="481"/>
      <c r="B786" s="488"/>
      <c r="C786" s="481"/>
      <c r="D786" s="481"/>
      <c r="E786" s="481"/>
      <c r="F786" s="623"/>
      <c r="G786" s="624"/>
      <c r="H786" s="481"/>
      <c r="I786" s="481"/>
      <c r="J786" s="496"/>
      <c r="K786" s="481"/>
    </row>
    <row r="787" ht="15.6" spans="1:11">
      <c r="A787" s="481"/>
      <c r="B787" s="488"/>
      <c r="C787" s="625" t="s">
        <v>92</v>
      </c>
      <c r="D787" s="626"/>
      <c r="E787" s="626"/>
      <c r="F787" s="626"/>
      <c r="G787" s="626"/>
      <c r="H787" s="627"/>
      <c r="I787" s="628">
        <f>ROUND((SUM(+I764+I772+I779+I785)),2)</f>
        <v>108310.55</v>
      </c>
      <c r="J787" s="496"/>
      <c r="K787" s="481"/>
    </row>
    <row r="788" ht="15.6" spans="1:11">
      <c r="A788" s="481"/>
      <c r="B788" s="488"/>
      <c r="C788" s="481"/>
      <c r="D788" s="481"/>
      <c r="E788" s="481"/>
      <c r="F788" s="623"/>
      <c r="G788" s="624"/>
      <c r="H788" s="481"/>
      <c r="I788" s="481"/>
      <c r="J788" s="496"/>
      <c r="K788" s="481"/>
    </row>
    <row r="789" ht="15.6" spans="1:11">
      <c r="A789" s="638"/>
      <c r="B789" s="629"/>
      <c r="C789" s="630" t="s">
        <v>148</v>
      </c>
      <c r="D789" s="631"/>
      <c r="E789" s="632"/>
      <c r="F789" s="633"/>
      <c r="G789" s="634"/>
      <c r="H789" s="635">
        <v>0.05</v>
      </c>
      <c r="I789" s="636">
        <f>ROUND(I787*H789,2)</f>
        <v>5415.53</v>
      </c>
      <c r="J789" s="637"/>
      <c r="K789" s="638"/>
    </row>
    <row r="790" ht="15.6" spans="1:11">
      <c r="A790" s="481"/>
      <c r="B790" s="488"/>
      <c r="C790" s="625" t="s">
        <v>149</v>
      </c>
      <c r="D790" s="626"/>
      <c r="E790" s="626"/>
      <c r="F790" s="626"/>
      <c r="G790" s="626"/>
      <c r="H790" s="627"/>
      <c r="I790" s="628">
        <f>ROUND(I789+I787,2)</f>
        <v>113726.08</v>
      </c>
      <c r="J790" s="496"/>
      <c r="K790" s="481"/>
    </row>
    <row r="791" ht="15.6" spans="1:11">
      <c r="A791" s="481"/>
      <c r="B791" s="488"/>
      <c r="C791" s="481"/>
      <c r="D791" s="481"/>
      <c r="E791" s="481"/>
      <c r="F791" s="623"/>
      <c r="G791" s="624"/>
      <c r="H791" s="481"/>
      <c r="I791" s="481"/>
      <c r="J791" s="496"/>
      <c r="K791" s="481"/>
    </row>
    <row r="792" ht="15.6" spans="1:11">
      <c r="A792" s="638"/>
      <c r="B792" s="629"/>
      <c r="C792" s="639" t="s">
        <v>150</v>
      </c>
      <c r="D792" s="640"/>
      <c r="E792" s="641"/>
      <c r="F792" s="642"/>
      <c r="G792" s="643"/>
      <c r="H792" s="644">
        <v>0.22</v>
      </c>
      <c r="I792" s="645">
        <f>ROUND($I$790*H792,2)</f>
        <v>25019.74</v>
      </c>
      <c r="J792" s="637"/>
      <c r="K792" s="638"/>
    </row>
    <row r="793" ht="15.6" spans="1:11">
      <c r="A793" s="638"/>
      <c r="B793" s="629"/>
      <c r="C793" s="646" t="s">
        <v>151</v>
      </c>
      <c r="D793" s="647"/>
      <c r="E793" s="648"/>
      <c r="F793" s="642"/>
      <c r="G793" s="643"/>
      <c r="H793" s="649">
        <v>0.03</v>
      </c>
      <c r="I793" s="645">
        <f t="shared" ref="I793:I794" si="21">ROUND($I$790*H793,2)</f>
        <v>3411.78</v>
      </c>
      <c r="J793" s="637"/>
      <c r="K793" s="638"/>
    </row>
    <row r="794" ht="15.6" spans="1:11">
      <c r="A794" s="638"/>
      <c r="B794" s="629"/>
      <c r="C794" s="646" t="s">
        <v>152</v>
      </c>
      <c r="D794" s="647"/>
      <c r="E794" s="648"/>
      <c r="F794" s="650"/>
      <c r="G794" s="651"/>
      <c r="H794" s="649">
        <v>0.05</v>
      </c>
      <c r="I794" s="645">
        <f t="shared" si="21"/>
        <v>5686.3</v>
      </c>
      <c r="J794" s="637"/>
      <c r="K794" s="638"/>
    </row>
    <row r="795" ht="15.6" spans="1:11">
      <c r="A795" s="481"/>
      <c r="B795" s="488"/>
      <c r="C795" s="652" t="s">
        <v>153</v>
      </c>
      <c r="D795" s="653"/>
      <c r="E795" s="653"/>
      <c r="F795" s="653"/>
      <c r="G795" s="653"/>
      <c r="H795" s="654"/>
      <c r="I795" s="655">
        <f>ROUND(SUM(I792:I794),2)</f>
        <v>34117.82</v>
      </c>
      <c r="J795" s="496"/>
      <c r="K795" s="481"/>
    </row>
    <row r="796" ht="15.6" spans="1:11">
      <c r="A796" s="481"/>
      <c r="B796" s="488"/>
      <c r="C796" s="656"/>
      <c r="D796" s="656"/>
      <c r="E796" s="656"/>
      <c r="F796" s="656"/>
      <c r="G796" s="656"/>
      <c r="H796" s="656"/>
      <c r="I796" s="656"/>
      <c r="J796" s="496"/>
      <c r="K796" s="481"/>
    </row>
    <row r="797" ht="15.6" spans="1:11">
      <c r="A797" s="481"/>
      <c r="B797" s="488"/>
      <c r="C797" s="657" t="s">
        <v>154</v>
      </c>
      <c r="D797" s="658"/>
      <c r="E797" s="658"/>
      <c r="F797" s="658"/>
      <c r="G797" s="658"/>
      <c r="H797" s="659"/>
      <c r="I797" s="660">
        <f>SUM(I790+I795)</f>
        <v>147843.9</v>
      </c>
      <c r="J797" s="496"/>
      <c r="K797" s="481"/>
    </row>
    <row r="798" ht="15.6" spans="1:11">
      <c r="A798" s="481"/>
      <c r="B798" s="488"/>
      <c r="C798" s="656"/>
      <c r="D798" s="656"/>
      <c r="E798" s="656"/>
      <c r="F798" s="656"/>
      <c r="G798" s="656"/>
      <c r="H798" s="656"/>
      <c r="I798" s="656"/>
      <c r="J798" s="496"/>
      <c r="K798" s="481"/>
    </row>
    <row r="799" ht="15.6" spans="1:11">
      <c r="A799" s="481"/>
      <c r="B799" s="488"/>
      <c r="C799" s="661" t="s">
        <v>155</v>
      </c>
      <c r="D799" s="662"/>
      <c r="E799" s="663"/>
      <c r="F799" s="664"/>
      <c r="G799" s="665"/>
      <c r="H799" s="665"/>
      <c r="I799" s="666"/>
      <c r="J799" s="496"/>
      <c r="K799" s="481"/>
    </row>
    <row r="800" ht="15.6" spans="1:11">
      <c r="A800" s="481"/>
      <c r="B800" s="488"/>
      <c r="C800" s="667"/>
      <c r="D800" s="668"/>
      <c r="E800" s="669"/>
      <c r="F800" s="670"/>
      <c r="G800" s="671"/>
      <c r="H800" s="671"/>
      <c r="I800" s="672"/>
      <c r="J800" s="496"/>
      <c r="K800" s="481"/>
    </row>
    <row r="801" ht="15.6" spans="1:11">
      <c r="A801" s="481"/>
      <c r="B801" s="488"/>
      <c r="C801" s="667"/>
      <c r="D801" s="668"/>
      <c r="E801" s="669"/>
      <c r="F801" s="670" t="str">
        <f>REALIZO</f>
        <v> </v>
      </c>
      <c r="G801" s="671"/>
      <c r="H801" s="671"/>
      <c r="I801" s="672"/>
      <c r="J801" s="496"/>
      <c r="K801" s="481"/>
    </row>
    <row r="802" ht="15.6" spans="1:11">
      <c r="A802" s="481"/>
      <c r="B802" s="488"/>
      <c r="C802" s="667"/>
      <c r="D802" s="668"/>
      <c r="E802" s="669"/>
      <c r="F802" s="670"/>
      <c r="G802" s="673"/>
      <c r="H802" s="673"/>
      <c r="I802" s="674"/>
      <c r="J802" s="496"/>
      <c r="K802" s="481"/>
    </row>
    <row r="803" ht="15.6" spans="1:11">
      <c r="A803" s="481"/>
      <c r="B803" s="488"/>
      <c r="C803" s="667"/>
      <c r="D803" s="668"/>
      <c r="E803" s="669"/>
      <c r="F803" s="670" t="s">
        <v>156</v>
      </c>
      <c r="G803" s="673"/>
      <c r="H803" s="673"/>
      <c r="I803" s="674"/>
      <c r="J803" s="496"/>
      <c r="K803" s="481"/>
    </row>
    <row r="804" ht="15.6" spans="1:11">
      <c r="A804" s="481"/>
      <c r="B804" s="488"/>
      <c r="C804" s="667"/>
      <c r="D804" s="668"/>
      <c r="E804" s="669"/>
      <c r="F804" s="670" t="str">
        <f>APROBO</f>
        <v> </v>
      </c>
      <c r="G804" s="673"/>
      <c r="H804" s="673"/>
      <c r="I804" s="674"/>
      <c r="J804" s="496"/>
      <c r="K804" s="481"/>
    </row>
    <row r="805" ht="15.6" spans="1:11">
      <c r="A805" s="481"/>
      <c r="B805" s="488"/>
      <c r="C805" s="675"/>
      <c r="D805" s="676"/>
      <c r="E805" s="677"/>
      <c r="F805" s="678" t="s">
        <v>157</v>
      </c>
      <c r="G805" s="679"/>
      <c r="H805" s="679"/>
      <c r="I805" s="680"/>
      <c r="J805" s="496"/>
      <c r="K805" s="481"/>
    </row>
    <row r="806" ht="15.6" spans="1:11">
      <c r="A806" s="481"/>
      <c r="B806" s="681"/>
      <c r="C806" s="682"/>
      <c r="D806" s="682"/>
      <c r="E806" s="682"/>
      <c r="F806" s="683"/>
      <c r="G806" s="684"/>
      <c r="H806" s="682"/>
      <c r="I806" s="682"/>
      <c r="J806" s="685"/>
      <c r="K806" s="481"/>
    </row>
    <row r="807" ht="15.6" spans="1:11">
      <c r="A807" s="481"/>
      <c r="B807" s="481"/>
      <c r="C807" s="481"/>
      <c r="D807" s="481"/>
      <c r="E807" s="481"/>
      <c r="F807" s="623"/>
      <c r="G807" s="686"/>
      <c r="H807" s="481"/>
      <c r="I807" s="481"/>
      <c r="J807" s="481"/>
      <c r="K807" s="481"/>
    </row>
    <row r="808" ht="15.6" spans="1:11">
      <c r="A808" s="481"/>
      <c r="B808" s="509"/>
      <c r="C808" s="509"/>
      <c r="D808" s="509"/>
      <c r="E808" s="509"/>
      <c r="F808" s="509"/>
      <c r="G808" s="509"/>
      <c r="H808" s="509"/>
      <c r="I808" s="509"/>
      <c r="J808" s="481"/>
      <c r="K808" s="481"/>
    </row>
    <row r="809" ht="15.6" spans="1:11">
      <c r="A809" s="481"/>
      <c r="B809" s="483"/>
      <c r="C809" s="484"/>
      <c r="D809" s="484"/>
      <c r="E809" s="484"/>
      <c r="F809" s="485"/>
      <c r="G809" s="486"/>
      <c r="H809" s="484"/>
      <c r="I809" s="484"/>
      <c r="J809" s="487"/>
      <c r="K809" s="481"/>
    </row>
    <row r="810" ht="15.6" spans="1:11">
      <c r="A810" s="481"/>
      <c r="B810" s="488"/>
      <c r="C810" s="489"/>
      <c r="D810" s="490"/>
      <c r="E810" s="491" t="s">
        <v>0</v>
      </c>
      <c r="F810" s="492"/>
      <c r="G810" s="493"/>
      <c r="H810" s="494" t="s">
        <v>113</v>
      </c>
      <c r="I810" s="495"/>
      <c r="J810" s="496"/>
      <c r="K810" s="481"/>
    </row>
    <row r="811" ht="15.6" spans="1:11">
      <c r="A811" s="481"/>
      <c r="B811" s="488"/>
      <c r="C811" s="497"/>
      <c r="D811" s="498"/>
      <c r="E811" s="499"/>
      <c r="F811" s="500"/>
      <c r="G811" s="501"/>
      <c r="H811" s="502" t="s">
        <v>114</v>
      </c>
      <c r="I811" s="503"/>
      <c r="J811" s="496"/>
      <c r="K811" s="481"/>
    </row>
    <row r="812" ht="15.6" spans="1:11">
      <c r="A812" s="481"/>
      <c r="B812" s="488"/>
      <c r="C812" s="504" t="s">
        <v>115</v>
      </c>
      <c r="D812" s="505"/>
      <c r="E812" s="505"/>
      <c r="F812" s="505"/>
      <c r="G812" s="506"/>
      <c r="H812" s="502" t="s">
        <v>116</v>
      </c>
      <c r="I812" s="503"/>
      <c r="J812" s="496"/>
      <c r="K812" s="481"/>
    </row>
    <row r="813" ht="15.6" spans="1:11">
      <c r="A813" s="481"/>
      <c r="B813" s="488"/>
      <c r="C813" s="711" t="s">
        <v>117</v>
      </c>
      <c r="D813" s="712"/>
      <c r="E813" s="712"/>
      <c r="F813" s="712"/>
      <c r="G813" s="712"/>
      <c r="H813" s="712"/>
      <c r="I813" s="713"/>
      <c r="J813" s="496"/>
      <c r="K813" s="481"/>
    </row>
    <row r="814" ht="15.6" spans="1:11">
      <c r="A814" s="481"/>
      <c r="B814" s="488"/>
      <c r="C814" s="507"/>
      <c r="D814" s="507"/>
      <c r="E814" s="507"/>
      <c r="F814" s="508"/>
      <c r="G814" s="508"/>
      <c r="H814" s="507"/>
      <c r="I814" s="507"/>
      <c r="J814" s="496"/>
      <c r="K814" s="481"/>
    </row>
    <row r="815" ht="15.6" spans="1:11">
      <c r="A815" s="509"/>
      <c r="B815" s="510"/>
      <c r="C815" s="1044" t="s">
        <v>118</v>
      </c>
      <c r="D815" s="512" t="s">
        <v>119</v>
      </c>
      <c r="E815" s="513"/>
      <c r="F815" s="513"/>
      <c r="G815" s="513"/>
      <c r="H815" s="513"/>
      <c r="I815" s="514"/>
      <c r="J815" s="515"/>
      <c r="K815" s="509"/>
    </row>
    <row r="816" ht="15.6" spans="1:11">
      <c r="A816" s="481"/>
      <c r="B816" s="488"/>
      <c r="C816" s="516">
        <v>5</v>
      </c>
      <c r="D816" s="517" t="s">
        <v>182</v>
      </c>
      <c r="E816" s="518"/>
      <c r="F816" s="518"/>
      <c r="G816" s="518"/>
      <c r="H816" s="518"/>
      <c r="I816" s="519"/>
      <c r="J816" s="496"/>
      <c r="K816" s="481"/>
    </row>
    <row r="817" ht="15.6" spans="1:11">
      <c r="A817" s="509"/>
      <c r="B817" s="510"/>
      <c r="C817" s="1044" t="s">
        <v>121</v>
      </c>
      <c r="D817" s="512" t="s">
        <v>122</v>
      </c>
      <c r="E817" s="513"/>
      <c r="F817" s="513"/>
      <c r="G817" s="513"/>
      <c r="H817" s="513"/>
      <c r="I817" s="514"/>
      <c r="J817" s="515"/>
      <c r="K817" s="509"/>
    </row>
    <row r="818" ht="15.6" spans="1:11">
      <c r="A818" s="481"/>
      <c r="B818" s="488"/>
      <c r="C818" s="714">
        <v>5.02</v>
      </c>
      <c r="D818" s="517" t="s">
        <v>201</v>
      </c>
      <c r="E818" s="518"/>
      <c r="F818" s="518"/>
      <c r="G818" s="518"/>
      <c r="H818" s="518"/>
      <c r="I818" s="519"/>
      <c r="J818" s="496"/>
      <c r="K818" s="481"/>
    </row>
    <row r="819" ht="15.6" spans="1:11">
      <c r="A819" s="509"/>
      <c r="B819" s="510"/>
      <c r="C819" s="1045" t="s">
        <v>124</v>
      </c>
      <c r="D819" s="521" t="s">
        <v>125</v>
      </c>
      <c r="E819" s="522"/>
      <c r="F819" s="522"/>
      <c r="G819" s="522"/>
      <c r="H819" s="523"/>
      <c r="I819" s="524" t="s">
        <v>126</v>
      </c>
      <c r="J819" s="515"/>
      <c r="K819" s="509"/>
    </row>
    <row r="820" ht="15.6" spans="1:11">
      <c r="A820" s="481"/>
      <c r="B820" s="488"/>
      <c r="C820" s="525" t="s">
        <v>54</v>
      </c>
      <c r="D820" s="526"/>
      <c r="E820" s="527"/>
      <c r="F820" s="527"/>
      <c r="G820" s="527"/>
      <c r="H820" s="528"/>
      <c r="I820" s="529"/>
      <c r="J820" s="496"/>
      <c r="K820" s="481"/>
    </row>
    <row r="821" ht="15.6" spans="1:11">
      <c r="A821" s="509"/>
      <c r="B821" s="510"/>
      <c r="C821" s="1045" t="s">
        <v>127</v>
      </c>
      <c r="D821" s="715" t="s">
        <v>217</v>
      </c>
      <c r="E821" s="531"/>
      <c r="F821" s="531"/>
      <c r="G821" s="531"/>
      <c r="H821" s="532"/>
      <c r="I821" s="716" t="s">
        <v>41</v>
      </c>
      <c r="J821" s="515"/>
      <c r="K821" s="509"/>
    </row>
    <row r="822" ht="15.6" spans="1:11">
      <c r="A822" s="481"/>
      <c r="B822" s="488"/>
      <c r="C822" s="525" t="str">
        <f>+C820</f>
        <v>5.02.14</v>
      </c>
      <c r="D822" s="534"/>
      <c r="E822" s="535"/>
      <c r="F822" s="535"/>
      <c r="G822" s="535"/>
      <c r="H822" s="536"/>
      <c r="I822" s="537"/>
      <c r="J822" s="496"/>
      <c r="K822" s="481"/>
    </row>
    <row r="823" ht="15.6" spans="1:11">
      <c r="A823" s="481"/>
      <c r="B823" s="488"/>
      <c r="C823" s="482"/>
      <c r="D823" s="482"/>
      <c r="E823" s="482"/>
      <c r="F823" s="482"/>
      <c r="G823" s="482"/>
      <c r="H823" s="482"/>
      <c r="I823" s="482"/>
      <c r="J823" s="496"/>
      <c r="K823" s="481"/>
    </row>
    <row r="824" ht="15.6" spans="1:11">
      <c r="A824" s="481"/>
      <c r="B824" s="488"/>
      <c r="C824" s="542" t="s">
        <v>128</v>
      </c>
      <c r="D824" s="543"/>
      <c r="E824" s="543"/>
      <c r="F824" s="543"/>
      <c r="G824" s="543"/>
      <c r="H824" s="543"/>
      <c r="I824" s="544"/>
      <c r="J824" s="496"/>
      <c r="K824" s="481"/>
    </row>
    <row r="825" ht="15.6" spans="1:11">
      <c r="A825" s="481"/>
      <c r="B825" s="488"/>
      <c r="C825" s="545" t="s">
        <v>129</v>
      </c>
      <c r="D825" s="546"/>
      <c r="E825" s="546"/>
      <c r="F825" s="547" t="s">
        <v>126</v>
      </c>
      <c r="G825" s="547" t="s">
        <v>130</v>
      </c>
      <c r="H825" s="1046" t="s">
        <v>131</v>
      </c>
      <c r="I825" s="549" t="s">
        <v>132</v>
      </c>
      <c r="J825" s="496"/>
      <c r="K825" s="481"/>
    </row>
    <row r="826" ht="15.6" spans="1:11">
      <c r="A826" s="481"/>
      <c r="B826" s="488"/>
      <c r="C826" s="550" t="s">
        <v>176</v>
      </c>
      <c r="D826" s="551"/>
      <c r="E826" s="551"/>
      <c r="F826" s="552" t="s">
        <v>34</v>
      </c>
      <c r="G826" s="553">
        <v>713708.61</v>
      </c>
      <c r="H826" s="554">
        <v>0.1</v>
      </c>
      <c r="I826" s="555">
        <f>ROUND((+IF(C826="","",G826*H826)),2)</f>
        <v>71370.86</v>
      </c>
      <c r="J826" s="496"/>
      <c r="K826" s="481"/>
    </row>
    <row r="827" ht="15.6" spans="1:11">
      <c r="A827" s="481"/>
      <c r="B827" s="488"/>
      <c r="C827" s="556" t="s">
        <v>218</v>
      </c>
      <c r="D827" s="557"/>
      <c r="E827" s="557"/>
      <c r="F827" s="558" t="s">
        <v>34</v>
      </c>
      <c r="G827" s="559">
        <v>453833.25</v>
      </c>
      <c r="H827" s="560">
        <v>0.24</v>
      </c>
      <c r="I827" s="561">
        <f t="shared" ref="I827:I832" si="22">+IF(C827="","",G827*H827)</f>
        <v>108919.98</v>
      </c>
      <c r="J827" s="496"/>
      <c r="K827" s="481"/>
    </row>
    <row r="828" ht="15.6" spans="1:11">
      <c r="A828" s="481"/>
      <c r="B828" s="488"/>
      <c r="C828" s="556" t="s">
        <v>219</v>
      </c>
      <c r="D828" s="557"/>
      <c r="E828" s="557"/>
      <c r="F828" s="558" t="s">
        <v>31</v>
      </c>
      <c r="G828" s="559">
        <v>157324.44</v>
      </c>
      <c r="H828" s="560">
        <v>3.5</v>
      </c>
      <c r="I828" s="561">
        <f t="shared" si="22"/>
        <v>550635.54</v>
      </c>
      <c r="J828" s="496"/>
      <c r="K828" s="481"/>
    </row>
    <row r="829" ht="15.6" spans="1:11">
      <c r="A829" s="481"/>
      <c r="B829" s="488"/>
      <c r="C829" s="758" t="s">
        <v>220</v>
      </c>
      <c r="D829" s="759"/>
      <c r="E829" s="759"/>
      <c r="F829" s="558" t="s">
        <v>41</v>
      </c>
      <c r="G829" s="559">
        <v>346700</v>
      </c>
      <c r="H829" s="560">
        <v>1</v>
      </c>
      <c r="I829" s="561">
        <f t="shared" si="22"/>
        <v>346700</v>
      </c>
      <c r="J829" s="496"/>
      <c r="K829" s="481"/>
    </row>
    <row r="830" ht="15.6" spans="1:11">
      <c r="A830" s="481"/>
      <c r="B830" s="488"/>
      <c r="C830" s="556"/>
      <c r="D830" s="557"/>
      <c r="E830" s="557"/>
      <c r="F830" s="558" t="s">
        <v>136</v>
      </c>
      <c r="G830" s="559" t="s">
        <v>136</v>
      </c>
      <c r="H830" s="560"/>
      <c r="I830" s="561" t="str">
        <f t="shared" si="22"/>
        <v/>
      </c>
      <c r="J830" s="496"/>
      <c r="K830" s="481"/>
    </row>
    <row r="831" ht="15.6" spans="1:11">
      <c r="A831" s="481"/>
      <c r="B831" s="488"/>
      <c r="C831" s="556"/>
      <c r="D831" s="557"/>
      <c r="E831" s="557"/>
      <c r="F831" s="558" t="s">
        <v>136</v>
      </c>
      <c r="G831" s="559" t="s">
        <v>136</v>
      </c>
      <c r="H831" s="560"/>
      <c r="I831" s="561" t="str">
        <f t="shared" si="22"/>
        <v/>
      </c>
      <c r="J831" s="496"/>
      <c r="K831" s="481"/>
    </row>
    <row r="832" ht="15.6" spans="1:11">
      <c r="A832" s="481"/>
      <c r="B832" s="488"/>
      <c r="C832" s="736"/>
      <c r="D832" s="737"/>
      <c r="E832" s="737"/>
      <c r="F832" s="565" t="s">
        <v>136</v>
      </c>
      <c r="G832" s="566" t="s">
        <v>136</v>
      </c>
      <c r="H832" s="567"/>
      <c r="I832" s="568" t="str">
        <f t="shared" si="22"/>
        <v/>
      </c>
      <c r="J832" s="496"/>
      <c r="K832" s="481"/>
    </row>
    <row r="833" ht="15.6" spans="1:11">
      <c r="A833" s="481"/>
      <c r="B833" s="488"/>
      <c r="C833" s="481"/>
      <c r="D833" s="481"/>
      <c r="E833" s="481"/>
      <c r="F833" s="695" t="s">
        <v>137</v>
      </c>
      <c r="G833" s="695"/>
      <c r="H833" s="696"/>
      <c r="I833" s="571">
        <f>+ROUND(SUM(I826:I832),2)</f>
        <v>1077626.38</v>
      </c>
      <c r="J833" s="496"/>
      <c r="K833" s="481"/>
    </row>
    <row r="834" ht="15.6" spans="1:11">
      <c r="A834" s="481"/>
      <c r="B834" s="488"/>
      <c r="C834" s="482"/>
      <c r="D834" s="482"/>
      <c r="E834" s="482"/>
      <c r="F834" s="482"/>
      <c r="G834" s="482"/>
      <c r="H834" s="482"/>
      <c r="I834" s="482"/>
      <c r="J834" s="496"/>
      <c r="K834" s="481"/>
    </row>
    <row r="835" ht="15.6" spans="1:11">
      <c r="A835" s="481"/>
      <c r="B835" s="488"/>
      <c r="C835" s="698" t="s">
        <v>144</v>
      </c>
      <c r="D835" s="699"/>
      <c r="E835" s="699"/>
      <c r="F835" s="699"/>
      <c r="G835" s="699"/>
      <c r="H835" s="699"/>
      <c r="I835" s="700"/>
      <c r="J835" s="496"/>
      <c r="K835" s="599"/>
    </row>
    <row r="836" ht="15.6" spans="1:11">
      <c r="A836" s="701"/>
      <c r="B836" s="600"/>
      <c r="C836" s="702" t="s">
        <v>129</v>
      </c>
      <c r="D836" s="606"/>
      <c r="E836" s="606"/>
      <c r="F836" s="604" t="s">
        <v>126</v>
      </c>
      <c r="G836" s="1047" t="s">
        <v>139</v>
      </c>
      <c r="H836" s="606" t="s">
        <v>131</v>
      </c>
      <c r="I836" s="607" t="s">
        <v>132</v>
      </c>
      <c r="J836" s="608"/>
      <c r="K836" s="609"/>
    </row>
    <row r="837" ht="15.6" spans="1:11">
      <c r="A837" s="481"/>
      <c r="B837" s="488"/>
      <c r="C837" s="703" t="s">
        <v>189</v>
      </c>
      <c r="D837" s="704"/>
      <c r="E837" s="704"/>
      <c r="F837" s="613" t="s">
        <v>146</v>
      </c>
      <c r="G837" s="614">
        <v>40914.57</v>
      </c>
      <c r="H837" s="615">
        <v>16</v>
      </c>
      <c r="I837" s="616">
        <f>(+IF(C837="","",(G837*H837)))</f>
        <v>654633.12</v>
      </c>
      <c r="J837" s="496"/>
      <c r="K837" s="599"/>
    </row>
    <row r="838" ht="15.6" spans="1:11">
      <c r="A838" s="481"/>
      <c r="B838" s="488"/>
      <c r="C838" s="703"/>
      <c r="D838" s="704"/>
      <c r="E838" s="704"/>
      <c r="F838" s="613"/>
      <c r="G838" s="614"/>
      <c r="H838" s="615"/>
      <c r="I838" s="616" t="str">
        <f>(+IF(C838="","",(G838*H838)))</f>
        <v/>
      </c>
      <c r="J838" s="496"/>
      <c r="K838" s="599"/>
    </row>
    <row r="839" ht="15.6" spans="1:11">
      <c r="A839" s="481"/>
      <c r="B839" s="488"/>
      <c r="C839" s="703"/>
      <c r="D839" s="704"/>
      <c r="E839" s="704"/>
      <c r="F839" s="613"/>
      <c r="G839" s="614"/>
      <c r="H839" s="615"/>
      <c r="I839" s="616" t="str">
        <f>(+IF(C839="","",(G839*H839)))</f>
        <v/>
      </c>
      <c r="J839" s="496"/>
      <c r="K839" s="599"/>
    </row>
    <row r="840" ht="15.6" spans="1:11">
      <c r="A840" s="481"/>
      <c r="B840" s="488"/>
      <c r="C840" s="705"/>
      <c r="D840" s="706"/>
      <c r="E840" s="706"/>
      <c r="F840" s="707"/>
      <c r="G840" s="708"/>
      <c r="H840" s="709"/>
      <c r="I840" s="710"/>
      <c r="J840" s="496"/>
      <c r="K840" s="599"/>
    </row>
    <row r="841" ht="15.6" spans="1:11">
      <c r="A841" s="481"/>
      <c r="B841" s="488"/>
      <c r="C841" s="481"/>
      <c r="D841" s="481"/>
      <c r="E841" s="481"/>
      <c r="F841" s="569" t="s">
        <v>147</v>
      </c>
      <c r="G841" s="569"/>
      <c r="H841" s="570"/>
      <c r="I841" s="571">
        <f>+ROUND(SUM(I837:I840),2)</f>
        <v>654633.12</v>
      </c>
      <c r="J841" s="496"/>
      <c r="K841" s="599"/>
    </row>
    <row r="842" ht="15.6" spans="1:11">
      <c r="A842" s="481"/>
      <c r="B842" s="488"/>
      <c r="C842" s="481"/>
      <c r="D842" s="481"/>
      <c r="E842" s="481"/>
      <c r="F842" s="623"/>
      <c r="G842" s="624"/>
      <c r="H842" s="481"/>
      <c r="I842" s="481"/>
      <c r="J842" s="496"/>
      <c r="K842" s="481"/>
    </row>
    <row r="843" ht="15.6" spans="1:11">
      <c r="A843" s="481"/>
      <c r="B843" s="488"/>
      <c r="C843" s="625" t="s">
        <v>92</v>
      </c>
      <c r="D843" s="626"/>
      <c r="E843" s="626"/>
      <c r="F843" s="626"/>
      <c r="G843" s="626"/>
      <c r="H843" s="627"/>
      <c r="I843" s="628">
        <f>ROUND((SUM(+I833+I841)),2)</f>
        <v>1732259.5</v>
      </c>
      <c r="J843" s="496"/>
      <c r="K843" s="481"/>
    </row>
    <row r="844" ht="15.6" spans="1:11">
      <c r="A844" s="481"/>
      <c r="B844" s="488"/>
      <c r="C844" s="481"/>
      <c r="D844" s="481"/>
      <c r="E844" s="481"/>
      <c r="F844" s="623"/>
      <c r="G844" s="624"/>
      <c r="H844" s="481"/>
      <c r="I844" s="481"/>
      <c r="J844" s="496"/>
      <c r="K844" s="481"/>
    </row>
    <row r="845" ht="15.6" spans="1:11">
      <c r="A845" s="638"/>
      <c r="B845" s="629"/>
      <c r="C845" s="630" t="s">
        <v>148</v>
      </c>
      <c r="D845" s="631"/>
      <c r="E845" s="632"/>
      <c r="F845" s="633"/>
      <c r="G845" s="634"/>
      <c r="H845" s="635">
        <v>0.05</v>
      </c>
      <c r="I845" s="636">
        <f>ROUND(I843*H845,2)</f>
        <v>86612.98</v>
      </c>
      <c r="J845" s="637"/>
      <c r="K845" s="638"/>
    </row>
    <row r="846" ht="15.6" spans="1:11">
      <c r="A846" s="481"/>
      <c r="B846" s="488"/>
      <c r="C846" s="625" t="s">
        <v>149</v>
      </c>
      <c r="D846" s="626"/>
      <c r="E846" s="626"/>
      <c r="F846" s="626"/>
      <c r="G846" s="626"/>
      <c r="H846" s="627"/>
      <c r="I846" s="628">
        <f>ROUND(I845+I843,2)</f>
        <v>1818872.48</v>
      </c>
      <c r="J846" s="496"/>
      <c r="K846" s="481"/>
    </row>
    <row r="847" ht="15.6" spans="1:11">
      <c r="A847" s="481"/>
      <c r="B847" s="488"/>
      <c r="C847" s="481"/>
      <c r="D847" s="481"/>
      <c r="E847" s="481"/>
      <c r="F847" s="623"/>
      <c r="G847" s="624"/>
      <c r="H847" s="481"/>
      <c r="I847" s="481"/>
      <c r="J847" s="496"/>
      <c r="K847" s="481"/>
    </row>
    <row r="848" ht="15.6" spans="1:11">
      <c r="A848" s="638"/>
      <c r="B848" s="629"/>
      <c r="C848" s="639" t="s">
        <v>150</v>
      </c>
      <c r="D848" s="640"/>
      <c r="E848" s="641"/>
      <c r="F848" s="642"/>
      <c r="G848" s="643"/>
      <c r="H848" s="644">
        <v>0.22</v>
      </c>
      <c r="I848" s="645">
        <f>ROUND($I$846*H848,2)</f>
        <v>400151.95</v>
      </c>
      <c r="J848" s="637"/>
      <c r="K848" s="638"/>
    </row>
    <row r="849" ht="15.6" spans="1:11">
      <c r="A849" s="638"/>
      <c r="B849" s="629"/>
      <c r="C849" s="646" t="s">
        <v>151</v>
      </c>
      <c r="D849" s="647"/>
      <c r="E849" s="648"/>
      <c r="F849" s="642"/>
      <c r="G849" s="643"/>
      <c r="H849" s="649">
        <v>0.03</v>
      </c>
      <c r="I849" s="645">
        <f t="shared" ref="I849:I850" si="23">ROUND($I$846*H849,2)</f>
        <v>54566.17</v>
      </c>
      <c r="J849" s="637"/>
      <c r="K849" s="638"/>
    </row>
    <row r="850" ht="15.6" spans="1:11">
      <c r="A850" s="638"/>
      <c r="B850" s="629"/>
      <c r="C850" s="646" t="s">
        <v>152</v>
      </c>
      <c r="D850" s="647"/>
      <c r="E850" s="648"/>
      <c r="F850" s="650"/>
      <c r="G850" s="651"/>
      <c r="H850" s="649">
        <v>0.05</v>
      </c>
      <c r="I850" s="645">
        <f t="shared" si="23"/>
        <v>90943.62</v>
      </c>
      <c r="J850" s="637"/>
      <c r="K850" s="638"/>
    </row>
    <row r="851" ht="15.6" spans="1:11">
      <c r="A851" s="481"/>
      <c r="B851" s="488"/>
      <c r="C851" s="652" t="s">
        <v>153</v>
      </c>
      <c r="D851" s="653"/>
      <c r="E851" s="653"/>
      <c r="F851" s="653"/>
      <c r="G851" s="653"/>
      <c r="H851" s="654"/>
      <c r="I851" s="655">
        <f>ROUND(SUM(I848:I850),2)</f>
        <v>545661.74</v>
      </c>
      <c r="J851" s="496"/>
      <c r="K851" s="481"/>
    </row>
    <row r="852" ht="15.6" spans="1:11">
      <c r="A852" s="481"/>
      <c r="B852" s="488"/>
      <c r="C852" s="656"/>
      <c r="D852" s="656"/>
      <c r="E852" s="656"/>
      <c r="F852" s="656"/>
      <c r="G852" s="656"/>
      <c r="H852" s="656"/>
      <c r="I852" s="656"/>
      <c r="J852" s="496"/>
      <c r="K852" s="481"/>
    </row>
    <row r="853" ht="15.6" spans="1:11">
      <c r="A853" s="481"/>
      <c r="B853" s="488"/>
      <c r="C853" s="657" t="s">
        <v>154</v>
      </c>
      <c r="D853" s="658"/>
      <c r="E853" s="658"/>
      <c r="F853" s="658"/>
      <c r="G853" s="658"/>
      <c r="H853" s="659"/>
      <c r="I853" s="660">
        <f>SUM(I846+I851)</f>
        <v>2364534.22</v>
      </c>
      <c r="J853" s="496"/>
      <c r="K853" s="481"/>
    </row>
    <row r="854" ht="15.6" spans="1:11">
      <c r="A854" s="481"/>
      <c r="B854" s="488"/>
      <c r="C854" s="656"/>
      <c r="D854" s="656"/>
      <c r="E854" s="656"/>
      <c r="F854" s="656"/>
      <c r="G854" s="656"/>
      <c r="H854" s="656"/>
      <c r="I854" s="656"/>
      <c r="J854" s="496"/>
      <c r="K854" s="481"/>
    </row>
    <row r="855" ht="15.6" spans="1:11">
      <c r="A855" s="481"/>
      <c r="B855" s="488"/>
      <c r="C855" s="661" t="s">
        <v>155</v>
      </c>
      <c r="D855" s="662"/>
      <c r="E855" s="663"/>
      <c r="F855" s="664"/>
      <c r="G855" s="665"/>
      <c r="H855" s="665"/>
      <c r="I855" s="666"/>
      <c r="J855" s="496"/>
      <c r="K855" s="481"/>
    </row>
    <row r="856" ht="15.6" spans="1:11">
      <c r="A856" s="481"/>
      <c r="B856" s="488"/>
      <c r="C856" s="667"/>
      <c r="D856" s="668"/>
      <c r="E856" s="669"/>
      <c r="F856" s="670"/>
      <c r="G856" s="671"/>
      <c r="H856" s="671"/>
      <c r="I856" s="672"/>
      <c r="J856" s="496"/>
      <c r="K856" s="481"/>
    </row>
    <row r="857" ht="15.6" spans="1:11">
      <c r="A857" s="481"/>
      <c r="B857" s="488"/>
      <c r="C857" s="667"/>
      <c r="D857" s="668"/>
      <c r="E857" s="669"/>
      <c r="F857" s="670" t="str">
        <f>REALIZO</f>
        <v> </v>
      </c>
      <c r="G857" s="671"/>
      <c r="H857" s="671"/>
      <c r="I857" s="672"/>
      <c r="J857" s="496"/>
      <c r="K857" s="481"/>
    </row>
    <row r="858" ht="15.6" spans="1:11">
      <c r="A858" s="481"/>
      <c r="B858" s="488"/>
      <c r="C858" s="667"/>
      <c r="D858" s="668"/>
      <c r="E858" s="669"/>
      <c r="F858" s="670"/>
      <c r="G858" s="673"/>
      <c r="H858" s="673"/>
      <c r="I858" s="674"/>
      <c r="J858" s="496"/>
      <c r="K858" s="481"/>
    </row>
    <row r="859" ht="15.6" spans="1:11">
      <c r="A859" s="481"/>
      <c r="B859" s="488"/>
      <c r="C859" s="667"/>
      <c r="D859" s="668"/>
      <c r="E859" s="669"/>
      <c r="F859" s="670" t="s">
        <v>156</v>
      </c>
      <c r="G859" s="673"/>
      <c r="H859" s="673"/>
      <c r="I859" s="674"/>
      <c r="J859" s="496"/>
      <c r="K859" s="481"/>
    </row>
    <row r="860" ht="15.6" spans="1:11">
      <c r="A860" s="481"/>
      <c r="B860" s="488"/>
      <c r="C860" s="667"/>
      <c r="D860" s="668"/>
      <c r="E860" s="669"/>
      <c r="F860" s="670" t="str">
        <f>APROBO</f>
        <v> </v>
      </c>
      <c r="G860" s="673"/>
      <c r="H860" s="673"/>
      <c r="I860" s="674"/>
      <c r="J860" s="496"/>
      <c r="K860" s="481"/>
    </row>
    <row r="861" ht="15.6" spans="1:11">
      <c r="A861" s="481"/>
      <c r="B861" s="488"/>
      <c r="C861" s="675"/>
      <c r="D861" s="676"/>
      <c r="E861" s="677"/>
      <c r="F861" s="678" t="s">
        <v>157</v>
      </c>
      <c r="G861" s="679"/>
      <c r="H861" s="679"/>
      <c r="I861" s="680"/>
      <c r="J861" s="496"/>
      <c r="K861" s="481"/>
    </row>
    <row r="862" ht="15.6" spans="1:11">
      <c r="A862" s="481"/>
      <c r="B862" s="681"/>
      <c r="C862" s="682"/>
      <c r="D862" s="682"/>
      <c r="E862" s="682"/>
      <c r="F862" s="683"/>
      <c r="G862" s="684"/>
      <c r="H862" s="682"/>
      <c r="I862" s="682"/>
      <c r="J862" s="685"/>
      <c r="K862" s="481"/>
    </row>
    <row r="863" ht="15.6" spans="1:11">
      <c r="A863" s="481"/>
      <c r="B863" s="481"/>
      <c r="C863" s="481"/>
      <c r="D863" s="481"/>
      <c r="E863" s="481"/>
      <c r="F863" s="623"/>
      <c r="G863" s="686"/>
      <c r="H863" s="481"/>
      <c r="I863" s="481"/>
      <c r="J863" s="481"/>
      <c r="K863" s="481"/>
    </row>
    <row r="864" ht="15.6" spans="1:11">
      <c r="A864" s="481"/>
      <c r="B864" s="509"/>
      <c r="C864" s="509"/>
      <c r="D864" s="509"/>
      <c r="E864" s="509"/>
      <c r="F864" s="509"/>
      <c r="G864" s="509"/>
      <c r="H864" s="509"/>
      <c r="I864" s="509"/>
      <c r="J864" s="481"/>
      <c r="K864" s="481"/>
    </row>
    <row r="865" ht="15.6" spans="1:11">
      <c r="A865" s="481"/>
      <c r="B865" s="483"/>
      <c r="C865" s="484"/>
      <c r="D865" s="484"/>
      <c r="E865" s="484"/>
      <c r="F865" s="485"/>
      <c r="G865" s="486"/>
      <c r="H865" s="484"/>
      <c r="I865" s="484"/>
      <c r="J865" s="487"/>
      <c r="K865" s="481"/>
    </row>
    <row r="866" ht="15.6" spans="1:11">
      <c r="A866" s="481"/>
      <c r="B866" s="488"/>
      <c r="C866" s="489"/>
      <c r="D866" s="490"/>
      <c r="E866" s="491" t="s">
        <v>0</v>
      </c>
      <c r="F866" s="492"/>
      <c r="G866" s="493"/>
      <c r="H866" s="494" t="s">
        <v>113</v>
      </c>
      <c r="I866" s="495"/>
      <c r="J866" s="496"/>
      <c r="K866" s="481"/>
    </row>
    <row r="867" ht="15.6" spans="1:11">
      <c r="A867" s="481"/>
      <c r="B867" s="488"/>
      <c r="C867" s="497"/>
      <c r="D867" s="498"/>
      <c r="E867" s="499"/>
      <c r="F867" s="500"/>
      <c r="G867" s="501"/>
      <c r="H867" s="502" t="s">
        <v>114</v>
      </c>
      <c r="I867" s="503"/>
      <c r="J867" s="496"/>
      <c r="K867" s="481"/>
    </row>
    <row r="868" ht="15.6" spans="1:11">
      <c r="A868" s="481"/>
      <c r="B868" s="488"/>
      <c r="C868" s="504" t="s">
        <v>115</v>
      </c>
      <c r="D868" s="505"/>
      <c r="E868" s="505"/>
      <c r="F868" s="505"/>
      <c r="G868" s="506"/>
      <c r="H868" s="502" t="s">
        <v>116</v>
      </c>
      <c r="I868" s="503"/>
      <c r="J868" s="496"/>
      <c r="K868" s="481"/>
    </row>
    <row r="869" ht="15.6" spans="1:11">
      <c r="A869" s="481"/>
      <c r="B869" s="488"/>
      <c r="C869" s="711" t="s">
        <v>117</v>
      </c>
      <c r="D869" s="712"/>
      <c r="E869" s="712"/>
      <c r="F869" s="712"/>
      <c r="G869" s="712"/>
      <c r="H869" s="712"/>
      <c r="I869" s="713"/>
      <c r="J869" s="496"/>
      <c r="K869" s="481"/>
    </row>
    <row r="870" ht="15.6" spans="1:11">
      <c r="A870" s="481"/>
      <c r="B870" s="488"/>
      <c r="C870" s="507"/>
      <c r="D870" s="507"/>
      <c r="E870" s="507"/>
      <c r="F870" s="508"/>
      <c r="G870" s="508"/>
      <c r="H870" s="507"/>
      <c r="I870" s="507"/>
      <c r="J870" s="496"/>
      <c r="K870" s="481"/>
    </row>
    <row r="871" ht="15.6" spans="1:11">
      <c r="A871" s="509"/>
      <c r="B871" s="510"/>
      <c r="C871" s="1044" t="s">
        <v>118</v>
      </c>
      <c r="D871" s="512" t="s">
        <v>119</v>
      </c>
      <c r="E871" s="513"/>
      <c r="F871" s="513"/>
      <c r="G871" s="513"/>
      <c r="H871" s="513"/>
      <c r="I871" s="514"/>
      <c r="J871" s="515"/>
      <c r="K871" s="509"/>
    </row>
    <row r="872" ht="15.6" spans="1:11">
      <c r="A872" s="481"/>
      <c r="B872" s="488"/>
      <c r="C872" s="516">
        <v>5</v>
      </c>
      <c r="D872" s="517" t="s">
        <v>182</v>
      </c>
      <c r="E872" s="518"/>
      <c r="F872" s="518"/>
      <c r="G872" s="518"/>
      <c r="H872" s="518"/>
      <c r="I872" s="519"/>
      <c r="J872" s="496"/>
      <c r="K872" s="481"/>
    </row>
    <row r="873" ht="15.6" spans="1:11">
      <c r="A873" s="509"/>
      <c r="B873" s="510"/>
      <c r="C873" s="1044" t="s">
        <v>121</v>
      </c>
      <c r="D873" s="512" t="s">
        <v>122</v>
      </c>
      <c r="E873" s="513"/>
      <c r="F873" s="513"/>
      <c r="G873" s="513"/>
      <c r="H873" s="513"/>
      <c r="I873" s="514"/>
      <c r="J873" s="515"/>
      <c r="K873" s="509"/>
    </row>
    <row r="874" ht="15.6" spans="1:11">
      <c r="A874" s="481"/>
      <c r="B874" s="488"/>
      <c r="C874" s="714">
        <v>5.01</v>
      </c>
      <c r="D874" s="517" t="s">
        <v>221</v>
      </c>
      <c r="E874" s="518"/>
      <c r="F874" s="518"/>
      <c r="G874" s="518"/>
      <c r="H874" s="518"/>
      <c r="I874" s="519"/>
      <c r="J874" s="496"/>
      <c r="K874" s="481"/>
    </row>
    <row r="875" ht="15.6" spans="1:11">
      <c r="A875" s="509"/>
      <c r="B875" s="510"/>
      <c r="C875" s="1045" t="s">
        <v>124</v>
      </c>
      <c r="D875" s="521" t="s">
        <v>125</v>
      </c>
      <c r="E875" s="522"/>
      <c r="F875" s="522"/>
      <c r="G875" s="522"/>
      <c r="H875" s="523"/>
      <c r="I875" s="524" t="s">
        <v>126</v>
      </c>
      <c r="J875" s="515"/>
      <c r="K875" s="509"/>
    </row>
    <row r="876" ht="15.6" spans="1:11">
      <c r="A876" s="481"/>
      <c r="B876" s="488"/>
      <c r="C876" s="525" t="s">
        <v>56</v>
      </c>
      <c r="D876" s="526"/>
      <c r="E876" s="527"/>
      <c r="F876" s="527"/>
      <c r="G876" s="527"/>
      <c r="H876" s="528"/>
      <c r="I876" s="529"/>
      <c r="J876" s="496"/>
      <c r="K876" s="481"/>
    </row>
    <row r="877" ht="15.6" spans="1:11">
      <c r="A877" s="509"/>
      <c r="B877" s="510"/>
      <c r="C877" s="1045" t="s">
        <v>127</v>
      </c>
      <c r="D877" s="715" t="s">
        <v>222</v>
      </c>
      <c r="E877" s="531"/>
      <c r="F877" s="531"/>
      <c r="G877" s="531"/>
      <c r="H877" s="532"/>
      <c r="I877" s="716" t="s">
        <v>28</v>
      </c>
      <c r="J877" s="515"/>
      <c r="K877" s="509"/>
    </row>
    <row r="878" ht="15.6" spans="1:11">
      <c r="A878" s="481"/>
      <c r="B878" s="488"/>
      <c r="C878" s="525" t="str">
        <f>+C876</f>
        <v>5.01.28</v>
      </c>
      <c r="D878" s="534"/>
      <c r="E878" s="535"/>
      <c r="F878" s="535"/>
      <c r="G878" s="535"/>
      <c r="H878" s="536"/>
      <c r="I878" s="537"/>
      <c r="J878" s="496"/>
      <c r="K878" s="481"/>
    </row>
    <row r="879" ht="15.6" spans="1:11">
      <c r="A879" s="481"/>
      <c r="B879" s="488"/>
      <c r="C879" s="482"/>
      <c r="D879" s="482"/>
      <c r="E879" s="482"/>
      <c r="F879" s="482"/>
      <c r="G879" s="482"/>
      <c r="H879" s="482"/>
      <c r="I879" s="482"/>
      <c r="J879" s="496"/>
      <c r="K879" s="481"/>
    </row>
    <row r="880" ht="15.6" spans="1:11">
      <c r="A880" s="481"/>
      <c r="B880" s="488"/>
      <c r="C880" s="542" t="s">
        <v>128</v>
      </c>
      <c r="D880" s="543"/>
      <c r="E880" s="543"/>
      <c r="F880" s="543"/>
      <c r="G880" s="543"/>
      <c r="H880" s="543"/>
      <c r="I880" s="544"/>
      <c r="J880" s="496"/>
      <c r="K880" s="481"/>
    </row>
    <row r="881" ht="15.6" spans="1:11">
      <c r="A881" s="481"/>
      <c r="B881" s="488"/>
      <c r="C881" s="545" t="s">
        <v>129</v>
      </c>
      <c r="D881" s="546"/>
      <c r="E881" s="546"/>
      <c r="F881" s="547" t="s">
        <v>126</v>
      </c>
      <c r="G881" s="547" t="s">
        <v>130</v>
      </c>
      <c r="H881" s="1046" t="s">
        <v>131</v>
      </c>
      <c r="I881" s="549" t="s">
        <v>132</v>
      </c>
      <c r="J881" s="496"/>
      <c r="K881" s="481"/>
    </row>
    <row r="882" ht="15.6" spans="1:11">
      <c r="A882" s="481"/>
      <c r="B882" s="488"/>
      <c r="C882" s="550" t="s">
        <v>223</v>
      </c>
      <c r="D882" s="551"/>
      <c r="E882" s="551"/>
      <c r="F882" s="552" t="s">
        <v>28</v>
      </c>
      <c r="G882" s="553">
        <v>157913.75</v>
      </c>
      <c r="H882" s="554">
        <v>1.03</v>
      </c>
      <c r="I882" s="723">
        <f>ROUND((+IF(C882="","",G882*H882)),2)</f>
        <v>162651.16</v>
      </c>
      <c r="J882" s="496"/>
      <c r="K882" s="481"/>
    </row>
    <row r="883" ht="15.6" spans="1:11">
      <c r="A883" s="481"/>
      <c r="B883" s="488"/>
      <c r="C883" s="556" t="s">
        <v>197</v>
      </c>
      <c r="D883" s="557"/>
      <c r="E883" s="557"/>
      <c r="F883" s="558" t="s">
        <v>198</v>
      </c>
      <c r="G883" s="559">
        <v>52600</v>
      </c>
      <c r="H883" s="560">
        <v>0.05</v>
      </c>
      <c r="I883" s="561">
        <f>+IF(C883="","",G883*H883)</f>
        <v>2630</v>
      </c>
      <c r="J883" s="496"/>
      <c r="K883" s="481"/>
    </row>
    <row r="884" ht="15.6" spans="1:11">
      <c r="A884" s="481"/>
      <c r="B884" s="488"/>
      <c r="C884" s="556" t="s">
        <v>199</v>
      </c>
      <c r="D884" s="557"/>
      <c r="E884" s="557"/>
      <c r="F884" s="558" t="s">
        <v>41</v>
      </c>
      <c r="G884" s="559">
        <v>30941.5</v>
      </c>
      <c r="H884" s="560">
        <v>0.1</v>
      </c>
      <c r="I884" s="561">
        <f>+IF(C884="","",G884*H884)</f>
        <v>3094.15</v>
      </c>
      <c r="J884" s="496"/>
      <c r="K884" s="481"/>
    </row>
    <row r="885" ht="15.6" spans="1:11">
      <c r="A885" s="481"/>
      <c r="B885" s="488"/>
      <c r="C885" s="556"/>
      <c r="D885" s="557"/>
      <c r="E885" s="557"/>
      <c r="F885" s="558" t="s">
        <v>136</v>
      </c>
      <c r="G885" s="559" t="s">
        <v>136</v>
      </c>
      <c r="H885" s="560"/>
      <c r="I885" s="561" t="str">
        <f>+IF(C885="","",G885*H885)</f>
        <v/>
      </c>
      <c r="J885" s="496"/>
      <c r="K885" s="481"/>
    </row>
    <row r="886" ht="15.6" spans="1:11">
      <c r="A886" s="481"/>
      <c r="B886" s="488"/>
      <c r="C886" s="556"/>
      <c r="D886" s="557"/>
      <c r="E886" s="557"/>
      <c r="F886" s="558" t="s">
        <v>136</v>
      </c>
      <c r="G886" s="559" t="s">
        <v>136</v>
      </c>
      <c r="H886" s="560"/>
      <c r="I886" s="561" t="str">
        <f>+IF(C886="","",G886*H886)</f>
        <v/>
      </c>
      <c r="J886" s="496"/>
      <c r="K886" s="481"/>
    </row>
    <row r="887" ht="15.6" spans="1:11">
      <c r="A887" s="481"/>
      <c r="B887" s="488"/>
      <c r="C887" s="736"/>
      <c r="D887" s="737"/>
      <c r="E887" s="737"/>
      <c r="F887" s="565" t="s">
        <v>136</v>
      </c>
      <c r="G887" s="566" t="s">
        <v>136</v>
      </c>
      <c r="H887" s="567"/>
      <c r="I887" s="568" t="str">
        <f>+IF(C887="","",G887*H887)</f>
        <v/>
      </c>
      <c r="J887" s="496"/>
      <c r="K887" s="481"/>
    </row>
    <row r="888" ht="15.6" spans="1:11">
      <c r="A888" s="481"/>
      <c r="B888" s="488"/>
      <c r="C888" s="481"/>
      <c r="D888" s="481"/>
      <c r="E888" s="481"/>
      <c r="F888" s="695" t="s">
        <v>137</v>
      </c>
      <c r="G888" s="695"/>
      <c r="H888" s="696"/>
      <c r="I888" s="571">
        <f>+ROUND(SUM(I882:I887),2)</f>
        <v>168375.31</v>
      </c>
      <c r="J888" s="496"/>
      <c r="K888" s="481"/>
    </row>
    <row r="889" ht="15.6" spans="1:11">
      <c r="A889" s="481"/>
      <c r="B889" s="488"/>
      <c r="C889" s="481"/>
      <c r="D889" s="481"/>
      <c r="E889" s="481"/>
      <c r="F889" s="740"/>
      <c r="G889" s="740"/>
      <c r="H889" s="695"/>
      <c r="I889" s="741"/>
      <c r="J889" s="496"/>
      <c r="K889" s="481"/>
    </row>
    <row r="890" ht="15.6" spans="1:11">
      <c r="A890" s="481"/>
      <c r="B890" s="488"/>
      <c r="C890" s="542" t="s">
        <v>138</v>
      </c>
      <c r="D890" s="543"/>
      <c r="E890" s="543"/>
      <c r="F890" s="543"/>
      <c r="G890" s="543"/>
      <c r="H890" s="543"/>
      <c r="I890" s="544"/>
      <c r="J890" s="496"/>
      <c r="K890" s="481"/>
    </row>
    <row r="891" ht="15.6" spans="1:11">
      <c r="A891" s="481"/>
      <c r="B891" s="488"/>
      <c r="C891" s="577" t="s">
        <v>129</v>
      </c>
      <c r="D891" s="577"/>
      <c r="E891" s="577"/>
      <c r="F891" s="576" t="s">
        <v>126</v>
      </c>
      <c r="G891" s="576" t="s">
        <v>139</v>
      </c>
      <c r="H891" s="577" t="s">
        <v>131</v>
      </c>
      <c r="I891" s="577" t="s">
        <v>132</v>
      </c>
      <c r="J891" s="496"/>
      <c r="K891" s="481"/>
    </row>
    <row r="892" ht="15.6" spans="1:11">
      <c r="A892" s="481"/>
      <c r="B892" s="488"/>
      <c r="C892" s="718" t="s">
        <v>140</v>
      </c>
      <c r="D892" s="719"/>
      <c r="E892" s="719"/>
      <c r="F892" s="742" t="s">
        <v>20</v>
      </c>
      <c r="G892" s="728">
        <v>42083.56</v>
      </c>
      <c r="H892" s="729">
        <v>0.05</v>
      </c>
      <c r="I892" s="555">
        <f>+IF(C892="","",G892*H892)</f>
        <v>2104.178</v>
      </c>
      <c r="J892" s="496"/>
      <c r="K892" s="481"/>
    </row>
    <row r="893" ht="15.6" spans="1:11">
      <c r="A893" s="481"/>
      <c r="B893" s="488"/>
      <c r="C893" s="589"/>
      <c r="D893" s="590"/>
      <c r="E893" s="591"/>
      <c r="F893" s="742" t="s">
        <v>136</v>
      </c>
      <c r="G893" s="721" t="s">
        <v>136</v>
      </c>
      <c r="H893" s="724"/>
      <c r="I893" s="561" t="str">
        <f>+IF(C893="","",G893*H893)</f>
        <v/>
      </c>
      <c r="J893" s="496"/>
      <c r="K893" s="481"/>
    </row>
    <row r="894" ht="15.6" spans="1:11">
      <c r="A894" s="481"/>
      <c r="B894" s="488"/>
      <c r="C894" s="738"/>
      <c r="D894" s="739"/>
      <c r="E894" s="739"/>
      <c r="F894" s="595" t="s">
        <v>136</v>
      </c>
      <c r="G894" s="596" t="s">
        <v>136</v>
      </c>
      <c r="H894" s="597"/>
      <c r="I894" s="743" t="str">
        <f>+IF(C894="","",G894*H894)</f>
        <v/>
      </c>
      <c r="J894" s="496"/>
      <c r="K894" s="481"/>
    </row>
    <row r="895" ht="15.6" spans="1:11">
      <c r="A895" s="481"/>
      <c r="B895" s="488"/>
      <c r="C895" s="481"/>
      <c r="D895" s="481"/>
      <c r="E895" s="481"/>
      <c r="F895" s="695" t="s">
        <v>143</v>
      </c>
      <c r="G895" s="695"/>
      <c r="H895" s="696"/>
      <c r="I895" s="598">
        <f>ROUND(+SUM(I892:I894),2)</f>
        <v>2104.18</v>
      </c>
      <c r="J895" s="496"/>
      <c r="K895" s="481"/>
    </row>
    <row r="896" ht="15.6" spans="1:11">
      <c r="A896" s="481"/>
      <c r="B896" s="488"/>
      <c r="C896" s="509"/>
      <c r="D896" s="509"/>
      <c r="E896" s="509"/>
      <c r="F896" s="509"/>
      <c r="G896" s="509"/>
      <c r="H896" s="509"/>
      <c r="I896" s="509"/>
      <c r="J896" s="496"/>
      <c r="K896" s="481"/>
    </row>
    <row r="897" ht="15.6" spans="1:11">
      <c r="A897" s="481"/>
      <c r="B897" s="488"/>
      <c r="C897" s="698" t="s">
        <v>144</v>
      </c>
      <c r="D897" s="699"/>
      <c r="E897" s="699"/>
      <c r="F897" s="699"/>
      <c r="G897" s="699"/>
      <c r="H897" s="699"/>
      <c r="I897" s="700"/>
      <c r="J897" s="496"/>
      <c r="K897" s="599"/>
    </row>
    <row r="898" ht="15.6" spans="1:11">
      <c r="A898" s="701"/>
      <c r="B898" s="600"/>
      <c r="C898" s="702" t="s">
        <v>129</v>
      </c>
      <c r="D898" s="606"/>
      <c r="E898" s="606"/>
      <c r="F898" s="604" t="s">
        <v>126</v>
      </c>
      <c r="G898" s="1047" t="s">
        <v>139</v>
      </c>
      <c r="H898" s="606" t="s">
        <v>131</v>
      </c>
      <c r="I898" s="607" t="s">
        <v>132</v>
      </c>
      <c r="J898" s="608"/>
      <c r="K898" s="609"/>
    </row>
    <row r="899" ht="15.6" spans="1:11">
      <c r="A899" s="481"/>
      <c r="B899" s="488"/>
      <c r="C899" s="703" t="s">
        <v>200</v>
      </c>
      <c r="D899" s="704"/>
      <c r="E899" s="704"/>
      <c r="F899" s="613" t="s">
        <v>146</v>
      </c>
      <c r="G899" s="614">
        <v>35069.63</v>
      </c>
      <c r="H899" s="615">
        <v>1.2</v>
      </c>
      <c r="I899" s="616">
        <f>(+IF(C899="","",(G899*H899)))</f>
        <v>42083.556</v>
      </c>
      <c r="J899" s="496"/>
      <c r="K899" s="599"/>
    </row>
    <row r="900" ht="15.6" spans="1:11">
      <c r="A900" s="481"/>
      <c r="B900" s="488"/>
      <c r="C900" s="703"/>
      <c r="D900" s="704"/>
      <c r="E900" s="704"/>
      <c r="F900" s="613"/>
      <c r="G900" s="614"/>
      <c r="H900" s="615"/>
      <c r="I900" s="616"/>
      <c r="J900" s="496"/>
      <c r="K900" s="599"/>
    </row>
    <row r="901" ht="15.6" spans="1:11">
      <c r="A901" s="481"/>
      <c r="B901" s="488"/>
      <c r="C901" s="703"/>
      <c r="D901" s="704"/>
      <c r="E901" s="704"/>
      <c r="F901" s="613"/>
      <c r="G901" s="614"/>
      <c r="H901" s="615"/>
      <c r="I901" s="616"/>
      <c r="J901" s="496"/>
      <c r="K901" s="599"/>
    </row>
    <row r="902" ht="15.6" spans="1:11">
      <c r="A902" s="481"/>
      <c r="B902" s="488"/>
      <c r="C902" s="705"/>
      <c r="D902" s="706"/>
      <c r="E902" s="706"/>
      <c r="F902" s="707"/>
      <c r="G902" s="708"/>
      <c r="H902" s="709"/>
      <c r="I902" s="710"/>
      <c r="J902" s="496"/>
      <c r="K902" s="599"/>
    </row>
    <row r="903" ht="15.6" spans="1:11">
      <c r="A903" s="481"/>
      <c r="B903" s="488"/>
      <c r="C903" s="481"/>
      <c r="D903" s="481"/>
      <c r="E903" s="481"/>
      <c r="F903" s="569" t="s">
        <v>147</v>
      </c>
      <c r="G903" s="569"/>
      <c r="H903" s="570"/>
      <c r="I903" s="571">
        <f>+ROUND(SUM(I899:I902),2)</f>
        <v>42083.56</v>
      </c>
      <c r="J903" s="496"/>
      <c r="K903" s="599"/>
    </row>
    <row r="904" ht="15.6" spans="1:11">
      <c r="A904" s="481"/>
      <c r="B904" s="488"/>
      <c r="C904" s="481"/>
      <c r="D904" s="481"/>
      <c r="E904" s="481"/>
      <c r="F904" s="623"/>
      <c r="G904" s="624"/>
      <c r="H904" s="481"/>
      <c r="I904" s="481"/>
      <c r="J904" s="496"/>
      <c r="K904" s="481"/>
    </row>
    <row r="905" ht="15.6" spans="1:11">
      <c r="A905" s="481"/>
      <c r="B905" s="488"/>
      <c r="C905" s="625" t="s">
        <v>92</v>
      </c>
      <c r="D905" s="626"/>
      <c r="E905" s="626"/>
      <c r="F905" s="626"/>
      <c r="G905" s="626"/>
      <c r="H905" s="627"/>
      <c r="I905" s="628">
        <f>ROUND((SUM(+I888+I895+I903)),2)</f>
        <v>212563.05</v>
      </c>
      <c r="J905" s="496"/>
      <c r="K905" s="481"/>
    </row>
    <row r="906" ht="15.6" spans="1:11">
      <c r="A906" s="481"/>
      <c r="B906" s="488"/>
      <c r="C906" s="481"/>
      <c r="D906" s="481"/>
      <c r="E906" s="481"/>
      <c r="F906" s="623"/>
      <c r="G906" s="624"/>
      <c r="H906" s="481"/>
      <c r="I906" s="481"/>
      <c r="J906" s="496"/>
      <c r="K906" s="481"/>
    </row>
    <row r="907" ht="15.6" spans="1:11">
      <c r="A907" s="638"/>
      <c r="B907" s="629"/>
      <c r="C907" s="630" t="s">
        <v>148</v>
      </c>
      <c r="D907" s="631"/>
      <c r="E907" s="632"/>
      <c r="F907" s="633"/>
      <c r="G907" s="634"/>
      <c r="H907" s="635">
        <v>0.05</v>
      </c>
      <c r="I907" s="636">
        <f>ROUND(I905*H907,2)</f>
        <v>10628.15</v>
      </c>
      <c r="J907" s="637"/>
      <c r="K907" s="638"/>
    </row>
    <row r="908" ht="15.6" spans="1:11">
      <c r="A908" s="481"/>
      <c r="B908" s="488"/>
      <c r="C908" s="625" t="s">
        <v>149</v>
      </c>
      <c r="D908" s="626"/>
      <c r="E908" s="626"/>
      <c r="F908" s="626"/>
      <c r="G908" s="626"/>
      <c r="H908" s="627"/>
      <c r="I908" s="628">
        <f>ROUND(I907+I905,2)</f>
        <v>223191.2</v>
      </c>
      <c r="J908" s="496"/>
      <c r="K908" s="481"/>
    </row>
    <row r="909" ht="15.6" spans="1:11">
      <c r="A909" s="481"/>
      <c r="B909" s="488"/>
      <c r="C909" s="481"/>
      <c r="D909" s="481"/>
      <c r="E909" s="481"/>
      <c r="F909" s="623"/>
      <c r="G909" s="624"/>
      <c r="H909" s="481"/>
      <c r="I909" s="481"/>
      <c r="J909" s="496"/>
      <c r="K909" s="481"/>
    </row>
    <row r="910" ht="15.6" spans="1:11">
      <c r="A910" s="638"/>
      <c r="B910" s="629"/>
      <c r="C910" s="639" t="s">
        <v>150</v>
      </c>
      <c r="D910" s="640"/>
      <c r="E910" s="641"/>
      <c r="F910" s="642"/>
      <c r="G910" s="643"/>
      <c r="H910" s="644">
        <v>0.22</v>
      </c>
      <c r="I910" s="645">
        <f>ROUND($I$908*H910,2)</f>
        <v>49102.06</v>
      </c>
      <c r="J910" s="637"/>
      <c r="K910" s="638"/>
    </row>
    <row r="911" ht="15.6" spans="1:11">
      <c r="A911" s="638"/>
      <c r="B911" s="629"/>
      <c r="C911" s="646" t="s">
        <v>151</v>
      </c>
      <c r="D911" s="647"/>
      <c r="E911" s="648"/>
      <c r="F911" s="642"/>
      <c r="G911" s="643"/>
      <c r="H911" s="649">
        <v>0.03</v>
      </c>
      <c r="I911" s="645">
        <f t="shared" ref="I911:I912" si="24">ROUND($I$908*H911,2)</f>
        <v>6695.74</v>
      </c>
      <c r="J911" s="637"/>
      <c r="K911" s="638"/>
    </row>
    <row r="912" ht="15.6" spans="1:11">
      <c r="A912" s="638"/>
      <c r="B912" s="629"/>
      <c r="C912" s="646" t="s">
        <v>152</v>
      </c>
      <c r="D912" s="647"/>
      <c r="E912" s="648"/>
      <c r="F912" s="650"/>
      <c r="G912" s="651"/>
      <c r="H912" s="649">
        <v>0.05</v>
      </c>
      <c r="I912" s="645">
        <f t="shared" si="24"/>
        <v>11159.56</v>
      </c>
      <c r="J912" s="637"/>
      <c r="K912" s="638"/>
    </row>
    <row r="913" ht="15.6" spans="1:11">
      <c r="A913" s="481"/>
      <c r="B913" s="488"/>
      <c r="C913" s="652" t="s">
        <v>153</v>
      </c>
      <c r="D913" s="653"/>
      <c r="E913" s="653"/>
      <c r="F913" s="653"/>
      <c r="G913" s="653"/>
      <c r="H913" s="654"/>
      <c r="I913" s="655">
        <f>ROUND(SUM(I910:I912),2)</f>
        <v>66957.36</v>
      </c>
      <c r="J913" s="496"/>
      <c r="K913" s="481"/>
    </row>
    <row r="914" ht="15.6" spans="1:11">
      <c r="A914" s="481"/>
      <c r="B914" s="488"/>
      <c r="C914" s="656"/>
      <c r="D914" s="656"/>
      <c r="E914" s="656"/>
      <c r="F914" s="656"/>
      <c r="G914" s="656"/>
      <c r="H914" s="656"/>
      <c r="I914" s="656"/>
      <c r="J914" s="496"/>
      <c r="K914" s="481"/>
    </row>
    <row r="915" ht="15.6" spans="1:11">
      <c r="A915" s="481"/>
      <c r="B915" s="488"/>
      <c r="C915" s="657" t="s">
        <v>154</v>
      </c>
      <c r="D915" s="658"/>
      <c r="E915" s="658"/>
      <c r="F915" s="658"/>
      <c r="G915" s="658"/>
      <c r="H915" s="659"/>
      <c r="I915" s="660">
        <f>SUM(I908+I913)</f>
        <v>290148.56</v>
      </c>
      <c r="J915" s="496"/>
      <c r="K915" s="481"/>
    </row>
    <row r="916" ht="15.6" spans="1:11">
      <c r="A916" s="481"/>
      <c r="B916" s="488"/>
      <c r="C916" s="656"/>
      <c r="D916" s="656"/>
      <c r="E916" s="656"/>
      <c r="F916" s="656"/>
      <c r="G916" s="656"/>
      <c r="H916" s="656"/>
      <c r="I916" s="656"/>
      <c r="J916" s="496"/>
      <c r="K916" s="481"/>
    </row>
    <row r="917" ht="15.6" spans="1:11">
      <c r="A917" s="481"/>
      <c r="B917" s="488"/>
      <c r="C917" s="661" t="s">
        <v>155</v>
      </c>
      <c r="D917" s="662"/>
      <c r="E917" s="663"/>
      <c r="F917" s="664"/>
      <c r="G917" s="665"/>
      <c r="H917" s="665"/>
      <c r="I917" s="666"/>
      <c r="J917" s="496"/>
      <c r="K917" s="481"/>
    </row>
    <row r="918" ht="15.6" spans="1:11">
      <c r="A918" s="481"/>
      <c r="B918" s="488"/>
      <c r="C918" s="667"/>
      <c r="D918" s="668"/>
      <c r="E918" s="669"/>
      <c r="F918" s="670"/>
      <c r="G918" s="671"/>
      <c r="H918" s="671"/>
      <c r="I918" s="672"/>
      <c r="J918" s="496"/>
      <c r="K918" s="481"/>
    </row>
    <row r="919" ht="15.6" spans="1:11">
      <c r="A919" s="481"/>
      <c r="B919" s="488"/>
      <c r="C919" s="667"/>
      <c r="D919" s="668"/>
      <c r="E919" s="669"/>
      <c r="F919" s="670" t="str">
        <f>REALIZO</f>
        <v> </v>
      </c>
      <c r="G919" s="671"/>
      <c r="H919" s="671"/>
      <c r="I919" s="672"/>
      <c r="J919" s="496"/>
      <c r="K919" s="481"/>
    </row>
    <row r="920" ht="15.6" spans="1:11">
      <c r="A920" s="481"/>
      <c r="B920" s="488"/>
      <c r="C920" s="667"/>
      <c r="D920" s="668"/>
      <c r="E920" s="669"/>
      <c r="F920" s="670"/>
      <c r="G920" s="673"/>
      <c r="H920" s="673"/>
      <c r="I920" s="674"/>
      <c r="J920" s="496"/>
      <c r="K920" s="481"/>
    </row>
    <row r="921" ht="15.6" spans="1:11">
      <c r="A921" s="481"/>
      <c r="B921" s="488"/>
      <c r="C921" s="667"/>
      <c r="D921" s="668"/>
      <c r="E921" s="669"/>
      <c r="F921" s="670" t="s">
        <v>156</v>
      </c>
      <c r="G921" s="673"/>
      <c r="H921" s="673"/>
      <c r="I921" s="674"/>
      <c r="J921" s="496"/>
      <c r="K921" s="481"/>
    </row>
    <row r="922" ht="15.6" spans="1:11">
      <c r="A922" s="481"/>
      <c r="B922" s="488"/>
      <c r="C922" s="667"/>
      <c r="D922" s="668"/>
      <c r="E922" s="669"/>
      <c r="F922" s="670" t="str">
        <f>APROBO</f>
        <v> </v>
      </c>
      <c r="G922" s="673"/>
      <c r="H922" s="673"/>
      <c r="I922" s="674"/>
      <c r="J922" s="496"/>
      <c r="K922" s="481"/>
    </row>
    <row r="923" ht="15.6" spans="1:11">
      <c r="A923" s="481"/>
      <c r="B923" s="488"/>
      <c r="C923" s="675"/>
      <c r="D923" s="676"/>
      <c r="E923" s="677"/>
      <c r="F923" s="678" t="s">
        <v>157</v>
      </c>
      <c r="G923" s="679"/>
      <c r="H923" s="679"/>
      <c r="I923" s="680"/>
      <c r="J923" s="496"/>
      <c r="K923" s="481"/>
    </row>
    <row r="924" ht="15.6" spans="1:11">
      <c r="A924" s="481"/>
      <c r="B924" s="681"/>
      <c r="C924" s="682"/>
      <c r="D924" s="682"/>
      <c r="E924" s="682"/>
      <c r="F924" s="683"/>
      <c r="G924" s="684"/>
      <c r="H924" s="682"/>
      <c r="I924" s="682"/>
      <c r="J924" s="685"/>
      <c r="K924" s="481"/>
    </row>
    <row r="925" ht="15.6" spans="1:11">
      <c r="A925" s="481"/>
      <c r="B925" s="481"/>
      <c r="C925" s="481"/>
      <c r="D925" s="481"/>
      <c r="E925" s="481"/>
      <c r="F925" s="623"/>
      <c r="G925" s="686"/>
      <c r="H925" s="481"/>
      <c r="I925" s="481"/>
      <c r="J925" s="481"/>
      <c r="K925" s="481"/>
    </row>
    <row r="926" ht="15.6" spans="1:11">
      <c r="A926" s="481"/>
      <c r="B926" s="482"/>
      <c r="C926" s="482"/>
      <c r="D926" s="482"/>
      <c r="E926" s="482"/>
      <c r="F926" s="482"/>
      <c r="G926" s="482"/>
      <c r="H926" s="482"/>
      <c r="I926" s="482"/>
      <c r="J926" s="481"/>
      <c r="K926" s="481"/>
    </row>
    <row r="927" ht="15.6" spans="1:11">
      <c r="A927" s="481"/>
      <c r="B927" s="483"/>
      <c r="C927" s="484"/>
      <c r="D927" s="484"/>
      <c r="E927" s="484"/>
      <c r="F927" s="485"/>
      <c r="G927" s="486"/>
      <c r="H927" s="484"/>
      <c r="I927" s="484"/>
      <c r="J927" s="487"/>
      <c r="K927" s="481"/>
    </row>
    <row r="928" ht="15.6" spans="1:11">
      <c r="A928" s="481"/>
      <c r="B928" s="488"/>
      <c r="C928" s="489"/>
      <c r="D928" s="490"/>
      <c r="E928" s="491" t="s">
        <v>0</v>
      </c>
      <c r="F928" s="492"/>
      <c r="G928" s="493"/>
      <c r="H928" s="494" t="s">
        <v>113</v>
      </c>
      <c r="I928" s="495"/>
      <c r="J928" s="496"/>
      <c r="K928" s="481"/>
    </row>
    <row r="929" ht="15.6" spans="1:11">
      <c r="A929" s="481"/>
      <c r="B929" s="488"/>
      <c r="C929" s="497"/>
      <c r="D929" s="498"/>
      <c r="E929" s="499"/>
      <c r="F929" s="500"/>
      <c r="G929" s="501"/>
      <c r="H929" s="502" t="s">
        <v>114</v>
      </c>
      <c r="I929" s="503"/>
      <c r="J929" s="496"/>
      <c r="K929" s="481"/>
    </row>
    <row r="930" ht="15.6" spans="1:11">
      <c r="A930" s="481"/>
      <c r="B930" s="488"/>
      <c r="C930" s="504" t="s">
        <v>115</v>
      </c>
      <c r="D930" s="505"/>
      <c r="E930" s="505"/>
      <c r="F930" s="505"/>
      <c r="G930" s="506"/>
      <c r="H930" s="502" t="s">
        <v>116</v>
      </c>
      <c r="I930" s="503"/>
      <c r="J930" s="496"/>
      <c r="K930" s="481"/>
    </row>
    <row r="931" ht="15.6" spans="1:11">
      <c r="A931" s="481"/>
      <c r="B931" s="488"/>
      <c r="C931" s="504" t="s">
        <v>117</v>
      </c>
      <c r="D931" s="505"/>
      <c r="E931" s="505"/>
      <c r="F931" s="505"/>
      <c r="G931" s="505"/>
      <c r="H931" s="505"/>
      <c r="I931" s="506"/>
      <c r="J931" s="496"/>
      <c r="K931" s="481"/>
    </row>
    <row r="932" ht="15.6" spans="1:11">
      <c r="A932" s="481"/>
      <c r="B932" s="488"/>
      <c r="C932" s="507"/>
      <c r="D932" s="507"/>
      <c r="E932" s="507"/>
      <c r="F932" s="508"/>
      <c r="G932" s="508"/>
      <c r="H932" s="507"/>
      <c r="I932" s="507"/>
      <c r="J932" s="496"/>
      <c r="K932" s="481"/>
    </row>
    <row r="933" ht="15.6" spans="1:11">
      <c r="A933" s="509"/>
      <c r="B933" s="510"/>
      <c r="C933" s="1044" t="s">
        <v>118</v>
      </c>
      <c r="D933" s="512" t="s">
        <v>119</v>
      </c>
      <c r="E933" s="513"/>
      <c r="F933" s="513"/>
      <c r="G933" s="513"/>
      <c r="H933" s="513"/>
      <c r="I933" s="514"/>
      <c r="J933" s="515"/>
      <c r="K933" s="509"/>
    </row>
    <row r="934" ht="15.6" spans="1:11">
      <c r="A934" s="481"/>
      <c r="B934" s="488"/>
      <c r="C934" s="516">
        <v>5</v>
      </c>
      <c r="D934" s="517" t="s">
        <v>182</v>
      </c>
      <c r="E934" s="518"/>
      <c r="F934" s="518"/>
      <c r="G934" s="518"/>
      <c r="H934" s="518"/>
      <c r="I934" s="519"/>
      <c r="J934" s="496"/>
      <c r="K934" s="481"/>
    </row>
    <row r="935" ht="15.6" spans="1:11">
      <c r="A935" s="509"/>
      <c r="B935" s="510"/>
      <c r="C935" s="1044" t="s">
        <v>121</v>
      </c>
      <c r="D935" s="512" t="s">
        <v>122</v>
      </c>
      <c r="E935" s="513"/>
      <c r="F935" s="513"/>
      <c r="G935" s="513"/>
      <c r="H935" s="513"/>
      <c r="I935" s="514"/>
      <c r="J935" s="515"/>
      <c r="K935" s="509"/>
    </row>
    <row r="936" ht="15.6" spans="1:11">
      <c r="A936" s="481"/>
      <c r="B936" s="488"/>
      <c r="C936" s="714">
        <v>5.02</v>
      </c>
      <c r="D936" s="517" t="s">
        <v>201</v>
      </c>
      <c r="E936" s="518"/>
      <c r="F936" s="518"/>
      <c r="G936" s="518"/>
      <c r="H936" s="518"/>
      <c r="I936" s="519"/>
      <c r="J936" s="496"/>
      <c r="K936" s="481"/>
    </row>
    <row r="937" ht="15.6" spans="1:11">
      <c r="A937" s="509"/>
      <c r="B937" s="510"/>
      <c r="C937" s="1045" t="s">
        <v>124</v>
      </c>
      <c r="D937" s="521" t="s">
        <v>125</v>
      </c>
      <c r="E937" s="522"/>
      <c r="F937" s="522"/>
      <c r="G937" s="522"/>
      <c r="H937" s="523"/>
      <c r="I937" s="524" t="s">
        <v>126</v>
      </c>
      <c r="J937" s="515"/>
      <c r="K937" s="509"/>
    </row>
    <row r="938" ht="15.6" spans="1:11">
      <c r="A938" s="481"/>
      <c r="B938" s="488"/>
      <c r="C938" s="525" t="s">
        <v>58</v>
      </c>
      <c r="D938" s="526"/>
      <c r="E938" s="527"/>
      <c r="F938" s="527"/>
      <c r="G938" s="527"/>
      <c r="H938" s="528"/>
      <c r="I938" s="529"/>
      <c r="J938" s="496"/>
      <c r="K938" s="481"/>
    </row>
    <row r="939" ht="22.8" customHeight="1" spans="1:11">
      <c r="A939" s="509"/>
      <c r="B939" s="510"/>
      <c r="C939" s="1045" t="s">
        <v>127</v>
      </c>
      <c r="D939" s="715" t="s">
        <v>224</v>
      </c>
      <c r="E939" s="531"/>
      <c r="F939" s="531"/>
      <c r="G939" s="531"/>
      <c r="H939" s="532"/>
      <c r="I939" s="716" t="s">
        <v>41</v>
      </c>
      <c r="J939" s="515"/>
      <c r="K939" s="509"/>
    </row>
    <row r="940" ht="25.2" customHeight="1" spans="1:11">
      <c r="A940" s="481"/>
      <c r="B940" s="488"/>
      <c r="C940" s="525" t="str">
        <f>+C938</f>
        <v>5.02.20</v>
      </c>
      <c r="D940" s="534"/>
      <c r="E940" s="535"/>
      <c r="F940" s="535"/>
      <c r="G940" s="535"/>
      <c r="H940" s="536"/>
      <c r="I940" s="537"/>
      <c r="J940" s="496"/>
      <c r="K940" s="481"/>
    </row>
    <row r="941" ht="15.6" spans="1:11">
      <c r="A941" s="481"/>
      <c r="B941" s="488"/>
      <c r="C941" s="572"/>
      <c r="D941" s="572"/>
      <c r="E941" s="572"/>
      <c r="F941" s="572"/>
      <c r="G941" s="572"/>
      <c r="H941" s="572"/>
      <c r="I941" s="572"/>
      <c r="J941" s="496"/>
      <c r="K941" s="481"/>
    </row>
    <row r="942" ht="15.6" spans="1:11">
      <c r="A942" s="481"/>
      <c r="B942" s="488"/>
      <c r="C942" s="542" t="s">
        <v>128</v>
      </c>
      <c r="D942" s="543"/>
      <c r="E942" s="543"/>
      <c r="F942" s="543"/>
      <c r="G942" s="543"/>
      <c r="H942" s="543"/>
      <c r="I942" s="544"/>
      <c r="J942" s="496"/>
      <c r="K942" s="481"/>
    </row>
    <row r="943" ht="15.6" spans="1:11">
      <c r="A943" s="481"/>
      <c r="B943" s="488"/>
      <c r="C943" s="573" t="s">
        <v>129</v>
      </c>
      <c r="D943" s="574"/>
      <c r="E943" s="760"/>
      <c r="F943" s="547" t="s">
        <v>126</v>
      </c>
      <c r="G943" s="547" t="s">
        <v>130</v>
      </c>
      <c r="H943" s="1046" t="s">
        <v>131</v>
      </c>
      <c r="I943" s="549" t="s">
        <v>132</v>
      </c>
      <c r="J943" s="496"/>
      <c r="K943" s="481"/>
    </row>
    <row r="944" ht="15.6" spans="1:11">
      <c r="A944" s="481"/>
      <c r="B944" s="488"/>
      <c r="C944" s="761" t="s">
        <v>225</v>
      </c>
      <c r="D944" s="762"/>
      <c r="E944" s="763"/>
      <c r="F944" s="552" t="s">
        <v>178</v>
      </c>
      <c r="G944" s="553">
        <v>4558.67</v>
      </c>
      <c r="H944" s="554">
        <v>75</v>
      </c>
      <c r="I944" s="555">
        <f>ROUND((+IF(C944="","",G944*H944)),2)</f>
        <v>341900.25</v>
      </c>
      <c r="J944" s="496"/>
      <c r="K944" s="481"/>
    </row>
    <row r="945" ht="15.6" spans="1:11">
      <c r="A945" s="481"/>
      <c r="B945" s="488"/>
      <c r="C945" s="748" t="s">
        <v>226</v>
      </c>
      <c r="D945" s="749"/>
      <c r="E945" s="750"/>
      <c r="F945" s="558" t="s">
        <v>34</v>
      </c>
      <c r="G945" s="559">
        <v>556652.92</v>
      </c>
      <c r="H945" s="560">
        <v>1.1</v>
      </c>
      <c r="I945" s="561">
        <f t="shared" ref="I945:I950" si="25">+IF(C945="","",G945*H945)</f>
        <v>612318.212</v>
      </c>
      <c r="J945" s="496"/>
      <c r="K945" s="481"/>
    </row>
    <row r="946" ht="15.6" spans="1:11">
      <c r="A946" s="481"/>
      <c r="B946" s="488"/>
      <c r="C946" s="748" t="s">
        <v>227</v>
      </c>
      <c r="D946" s="749"/>
      <c r="E946" s="750"/>
      <c r="F946" s="558" t="s">
        <v>28</v>
      </c>
      <c r="G946" s="559">
        <v>5950</v>
      </c>
      <c r="H946" s="560">
        <v>4</v>
      </c>
      <c r="I946" s="561">
        <f t="shared" si="25"/>
        <v>23800</v>
      </c>
      <c r="J946" s="496"/>
      <c r="K946" s="481"/>
    </row>
    <row r="947" ht="15.6" spans="1:11">
      <c r="A947" s="481"/>
      <c r="B947" s="488"/>
      <c r="C947" s="748" t="s">
        <v>228</v>
      </c>
      <c r="D947" s="749"/>
      <c r="E947" s="750"/>
      <c r="F947" s="558" t="s">
        <v>28</v>
      </c>
      <c r="G947" s="559">
        <v>11503.33</v>
      </c>
      <c r="H947" s="560">
        <v>2.5</v>
      </c>
      <c r="I947" s="561">
        <f t="shared" si="25"/>
        <v>28758.325</v>
      </c>
      <c r="J947" s="496"/>
      <c r="K947" s="481"/>
    </row>
    <row r="948" ht="15.6" spans="1:11">
      <c r="A948" s="481"/>
      <c r="B948" s="488"/>
      <c r="C948" s="748" t="s">
        <v>229</v>
      </c>
      <c r="D948" s="749"/>
      <c r="E948" s="750"/>
      <c r="F948" s="558" t="s">
        <v>41</v>
      </c>
      <c r="G948" s="559">
        <v>7250</v>
      </c>
      <c r="H948" s="560">
        <v>1.2</v>
      </c>
      <c r="I948" s="561">
        <f t="shared" si="25"/>
        <v>8700</v>
      </c>
      <c r="J948" s="496"/>
      <c r="K948" s="481"/>
    </row>
    <row r="949" ht="15.6" spans="1:11">
      <c r="A949" s="481"/>
      <c r="B949" s="488"/>
      <c r="C949" s="748" t="s">
        <v>230</v>
      </c>
      <c r="D949" s="749"/>
      <c r="E949" s="750"/>
      <c r="F949" s="558" t="s">
        <v>135</v>
      </c>
      <c r="G949" s="559">
        <v>5443</v>
      </c>
      <c r="H949" s="560">
        <v>0.2</v>
      </c>
      <c r="I949" s="561">
        <f t="shared" si="25"/>
        <v>1088.6</v>
      </c>
      <c r="J949" s="496"/>
      <c r="K949" s="481"/>
    </row>
    <row r="950" ht="15.6" spans="1:11">
      <c r="A950" s="481"/>
      <c r="B950" s="488"/>
      <c r="C950" s="764" t="s">
        <v>231</v>
      </c>
      <c r="D950" s="765"/>
      <c r="E950" s="766"/>
      <c r="F950" s="565" t="s">
        <v>41</v>
      </c>
      <c r="G950" s="566">
        <v>328500</v>
      </c>
      <c r="H950" s="567">
        <v>2</v>
      </c>
      <c r="I950" s="568">
        <f t="shared" si="25"/>
        <v>657000</v>
      </c>
      <c r="J950" s="496"/>
      <c r="K950" s="481"/>
    </row>
    <row r="951" ht="15.6" spans="1:11">
      <c r="A951" s="481"/>
      <c r="B951" s="488"/>
      <c r="C951" s="481"/>
      <c r="D951" s="481"/>
      <c r="E951" s="481"/>
      <c r="F951" s="569" t="s">
        <v>137</v>
      </c>
      <c r="G951" s="569"/>
      <c r="H951" s="570"/>
      <c r="I951" s="571">
        <f>+ROUND(SUM(I944:I950),2)</f>
        <v>1673565.39</v>
      </c>
      <c r="J951" s="496"/>
      <c r="K951" s="481"/>
    </row>
    <row r="952" ht="15.6" spans="1:11">
      <c r="A952" s="481"/>
      <c r="B952" s="488"/>
      <c r="C952" s="482"/>
      <c r="D952" s="482"/>
      <c r="E952" s="482"/>
      <c r="F952" s="482"/>
      <c r="G952" s="482"/>
      <c r="H952" s="482"/>
      <c r="I952" s="482"/>
      <c r="J952" s="496"/>
      <c r="K952" s="481"/>
    </row>
    <row r="953" ht="15.6" spans="1:11">
      <c r="A953" s="481"/>
      <c r="B953" s="488"/>
      <c r="C953" s="542" t="s">
        <v>138</v>
      </c>
      <c r="D953" s="543"/>
      <c r="E953" s="543"/>
      <c r="F953" s="543"/>
      <c r="G953" s="543"/>
      <c r="H953" s="543"/>
      <c r="I953" s="544"/>
      <c r="J953" s="496"/>
      <c r="K953" s="481"/>
    </row>
    <row r="954" ht="15.6" spans="1:11">
      <c r="A954" s="481"/>
      <c r="B954" s="488"/>
      <c r="C954" s="573" t="s">
        <v>129</v>
      </c>
      <c r="D954" s="574"/>
      <c r="E954" s="575"/>
      <c r="F954" s="576" t="s">
        <v>126</v>
      </c>
      <c r="G954" s="576" t="s">
        <v>139</v>
      </c>
      <c r="H954" s="577" t="s">
        <v>131</v>
      </c>
      <c r="I954" s="577" t="s">
        <v>132</v>
      </c>
      <c r="J954" s="496"/>
      <c r="K954" s="481"/>
    </row>
    <row r="955" ht="15.6" spans="1:11">
      <c r="A955" s="481"/>
      <c r="B955" s="488"/>
      <c r="C955" s="578" t="s">
        <v>140</v>
      </c>
      <c r="D955" s="579"/>
      <c r="E955" s="580"/>
      <c r="F955" s="720" t="s">
        <v>20</v>
      </c>
      <c r="G955" s="721">
        <v>143201</v>
      </c>
      <c r="H955" s="767">
        <v>0.05</v>
      </c>
      <c r="I955" s="561">
        <f>+IF(C955="","",G955*H955)</f>
        <v>7160.05</v>
      </c>
      <c r="J955" s="496"/>
      <c r="K955" s="481"/>
    </row>
    <row r="956" ht="15.6" spans="1:11">
      <c r="A956" s="481"/>
      <c r="B956" s="488"/>
      <c r="C956" s="592"/>
      <c r="D956" s="593"/>
      <c r="E956" s="594"/>
      <c r="F956" s="720" t="s">
        <v>136</v>
      </c>
      <c r="G956" s="721" t="s">
        <v>136</v>
      </c>
      <c r="H956" s="726"/>
      <c r="I956" s="568" t="str">
        <f>+IF(C956="","",G956*H956)</f>
        <v/>
      </c>
      <c r="J956" s="496"/>
      <c r="K956" s="481"/>
    </row>
    <row r="957" ht="15.6" spans="1:11">
      <c r="A957" s="481"/>
      <c r="B957" s="488"/>
      <c r="C957" s="481"/>
      <c r="D957" s="481"/>
      <c r="E957" s="481"/>
      <c r="F957" s="569" t="s">
        <v>143</v>
      </c>
      <c r="G957" s="569"/>
      <c r="H957" s="570"/>
      <c r="I957" s="598">
        <f>ROUND(+SUM(I955:I956),2)</f>
        <v>7160.05</v>
      </c>
      <c r="J957" s="496"/>
      <c r="K957" s="481"/>
    </row>
    <row r="958" ht="15.6" spans="1:11">
      <c r="A958" s="481"/>
      <c r="B958" s="488"/>
      <c r="C958" s="482"/>
      <c r="D958" s="482"/>
      <c r="E958" s="482"/>
      <c r="F958" s="482"/>
      <c r="G958" s="482"/>
      <c r="H958" s="482"/>
      <c r="I958" s="482"/>
      <c r="J958" s="496"/>
      <c r="K958" s="481"/>
    </row>
    <row r="959" ht="15.6" spans="1:11">
      <c r="A959" s="481"/>
      <c r="B959" s="488"/>
      <c r="C959" s="542" t="s">
        <v>144</v>
      </c>
      <c r="D959" s="543"/>
      <c r="E959" s="543"/>
      <c r="F959" s="543"/>
      <c r="G959" s="543"/>
      <c r="H959" s="543"/>
      <c r="I959" s="544"/>
      <c r="J959" s="496"/>
      <c r="K959" s="599"/>
    </row>
    <row r="960" ht="15.6" spans="1:11">
      <c r="A960" s="701"/>
      <c r="B960" s="600"/>
      <c r="C960" s="601" t="s">
        <v>129</v>
      </c>
      <c r="D960" s="602"/>
      <c r="E960" s="603"/>
      <c r="F960" s="604" t="s">
        <v>126</v>
      </c>
      <c r="G960" s="1047" t="s">
        <v>139</v>
      </c>
      <c r="H960" s="606" t="s">
        <v>131</v>
      </c>
      <c r="I960" s="607" t="s">
        <v>132</v>
      </c>
      <c r="J960" s="608"/>
      <c r="K960" s="609"/>
    </row>
    <row r="961" ht="15.6" spans="1:11">
      <c r="A961" s="481"/>
      <c r="B961" s="488"/>
      <c r="C961" s="610" t="s">
        <v>189</v>
      </c>
      <c r="D961" s="611"/>
      <c r="E961" s="612"/>
      <c r="F961" s="613" t="s">
        <v>146</v>
      </c>
      <c r="G961" s="614">
        <v>40914.57</v>
      </c>
      <c r="H961" s="615">
        <v>3.5</v>
      </c>
      <c r="I961" s="616">
        <f>(+IF(C961="","",(G961*H961)))</f>
        <v>143200.995</v>
      </c>
      <c r="J961" s="496"/>
      <c r="K961" s="599"/>
    </row>
    <row r="962" ht="15.6" spans="1:11">
      <c r="A962" s="481"/>
      <c r="B962" s="488"/>
      <c r="C962" s="617"/>
      <c r="D962" s="618"/>
      <c r="E962" s="619"/>
      <c r="F962" s="613"/>
      <c r="G962" s="614"/>
      <c r="H962" s="615"/>
      <c r="I962" s="616"/>
      <c r="J962" s="496"/>
      <c r="K962" s="599"/>
    </row>
    <row r="963" ht="15.6" spans="1:11">
      <c r="A963" s="481"/>
      <c r="B963" s="488"/>
      <c r="C963" s="617"/>
      <c r="D963" s="618"/>
      <c r="E963" s="619"/>
      <c r="F963" s="613"/>
      <c r="G963" s="614"/>
      <c r="H963" s="615"/>
      <c r="I963" s="616" t="str">
        <f>(+IF(C963="","",(G963*H963)))</f>
        <v/>
      </c>
      <c r="J963" s="496"/>
      <c r="K963" s="599"/>
    </row>
    <row r="964" ht="15.6" spans="1:11">
      <c r="A964" s="481"/>
      <c r="B964" s="488"/>
      <c r="C964" s="620"/>
      <c r="D964" s="621"/>
      <c r="E964" s="622"/>
      <c r="F964" s="707"/>
      <c r="G964" s="708"/>
      <c r="H964" s="709"/>
      <c r="I964" s="710"/>
      <c r="J964" s="496"/>
      <c r="K964" s="599"/>
    </row>
    <row r="965" ht="15.6" spans="1:11">
      <c r="A965" s="481"/>
      <c r="B965" s="488"/>
      <c r="C965" s="481"/>
      <c r="D965" s="481"/>
      <c r="E965" s="481"/>
      <c r="F965" s="569" t="s">
        <v>147</v>
      </c>
      <c r="G965" s="569"/>
      <c r="H965" s="570"/>
      <c r="I965" s="571">
        <f>+ROUND(SUM(I961:I964),2)</f>
        <v>143201</v>
      </c>
      <c r="J965" s="496"/>
      <c r="K965" s="599"/>
    </row>
    <row r="966" ht="15.6" spans="1:11">
      <c r="A966" s="481"/>
      <c r="B966" s="488"/>
      <c r="C966" s="481"/>
      <c r="D966" s="481"/>
      <c r="E966" s="481"/>
      <c r="F966" s="623"/>
      <c r="G966" s="624"/>
      <c r="H966" s="481"/>
      <c r="I966" s="481"/>
      <c r="J966" s="496"/>
      <c r="K966" s="481"/>
    </row>
    <row r="967" ht="15.6" spans="1:11">
      <c r="A967" s="481"/>
      <c r="B967" s="488"/>
      <c r="C967" s="625" t="s">
        <v>92</v>
      </c>
      <c r="D967" s="626"/>
      <c r="E967" s="626"/>
      <c r="F967" s="626"/>
      <c r="G967" s="626"/>
      <c r="H967" s="627"/>
      <c r="I967" s="628">
        <f>ROUND((SUM(+I951+I957+I965)),2)</f>
        <v>1823926.44</v>
      </c>
      <c r="J967" s="496"/>
      <c r="K967" s="481"/>
    </row>
    <row r="968" ht="15.6" spans="1:11">
      <c r="A968" s="481"/>
      <c r="B968" s="488"/>
      <c r="C968" s="481"/>
      <c r="D968" s="481"/>
      <c r="E968" s="481"/>
      <c r="F968" s="623"/>
      <c r="G968" s="624"/>
      <c r="H968" s="481"/>
      <c r="I968" s="481"/>
      <c r="J968" s="496"/>
      <c r="K968" s="481"/>
    </row>
    <row r="969" ht="15.6" spans="1:11">
      <c r="A969" s="638"/>
      <c r="B969" s="629"/>
      <c r="C969" s="630" t="s">
        <v>148</v>
      </c>
      <c r="D969" s="631"/>
      <c r="E969" s="632"/>
      <c r="F969" s="633"/>
      <c r="G969" s="634"/>
      <c r="H969" s="635">
        <v>0.05</v>
      </c>
      <c r="I969" s="636">
        <f>ROUND(I967*H969,2)</f>
        <v>91196.32</v>
      </c>
      <c r="J969" s="637"/>
      <c r="K969" s="638"/>
    </row>
    <row r="970" ht="15.6" spans="1:11">
      <c r="A970" s="481"/>
      <c r="B970" s="488"/>
      <c r="C970" s="625" t="s">
        <v>149</v>
      </c>
      <c r="D970" s="626"/>
      <c r="E970" s="626"/>
      <c r="F970" s="626"/>
      <c r="G970" s="626"/>
      <c r="H970" s="627"/>
      <c r="I970" s="628">
        <f>ROUND(I969+I967,2)</f>
        <v>1915122.76</v>
      </c>
      <c r="J970" s="496"/>
      <c r="K970" s="481"/>
    </row>
    <row r="971" ht="15.6" spans="1:11">
      <c r="A971" s="481"/>
      <c r="B971" s="488"/>
      <c r="C971" s="481"/>
      <c r="D971" s="481"/>
      <c r="E971" s="481"/>
      <c r="F971" s="623"/>
      <c r="G971" s="624"/>
      <c r="H971" s="481"/>
      <c r="I971" s="481"/>
      <c r="J971" s="496"/>
      <c r="K971" s="481"/>
    </row>
    <row r="972" ht="15.6" spans="1:11">
      <c r="A972" s="638"/>
      <c r="B972" s="629"/>
      <c r="C972" s="639" t="s">
        <v>150</v>
      </c>
      <c r="D972" s="640"/>
      <c r="E972" s="641"/>
      <c r="F972" s="642"/>
      <c r="G972" s="643"/>
      <c r="H972" s="644">
        <v>0.22</v>
      </c>
      <c r="I972" s="645">
        <f>ROUND($I$970*H972,2)</f>
        <v>421327.01</v>
      </c>
      <c r="J972" s="637"/>
      <c r="K972" s="638"/>
    </row>
    <row r="973" ht="15.6" spans="1:11">
      <c r="A973" s="638"/>
      <c r="B973" s="629"/>
      <c r="C973" s="646" t="s">
        <v>151</v>
      </c>
      <c r="D973" s="647"/>
      <c r="E973" s="648"/>
      <c r="F973" s="642"/>
      <c r="G973" s="643"/>
      <c r="H973" s="649">
        <v>0.03</v>
      </c>
      <c r="I973" s="645">
        <f t="shared" ref="I973:I974" si="26">ROUND($I$970*H973,2)</f>
        <v>57453.68</v>
      </c>
      <c r="J973" s="637"/>
      <c r="K973" s="638"/>
    </row>
    <row r="974" ht="15.6" spans="1:11">
      <c r="A974" s="638"/>
      <c r="B974" s="629"/>
      <c r="C974" s="646" t="s">
        <v>152</v>
      </c>
      <c r="D974" s="647"/>
      <c r="E974" s="648"/>
      <c r="F974" s="650"/>
      <c r="G974" s="651"/>
      <c r="H974" s="649">
        <v>0.05</v>
      </c>
      <c r="I974" s="645">
        <f t="shared" si="26"/>
        <v>95756.14</v>
      </c>
      <c r="J974" s="637"/>
      <c r="K974" s="638"/>
    </row>
    <row r="975" ht="15.6" spans="1:11">
      <c r="A975" s="481"/>
      <c r="B975" s="488"/>
      <c r="C975" s="652" t="s">
        <v>153</v>
      </c>
      <c r="D975" s="653"/>
      <c r="E975" s="653"/>
      <c r="F975" s="653"/>
      <c r="G975" s="653"/>
      <c r="H975" s="654"/>
      <c r="I975" s="655">
        <f>ROUND(SUM(I972:I974),2)</f>
        <v>574536.83</v>
      </c>
      <c r="J975" s="496"/>
      <c r="K975" s="481"/>
    </row>
    <row r="976" ht="15.6" spans="1:11">
      <c r="A976" s="481"/>
      <c r="B976" s="488"/>
      <c r="C976" s="656"/>
      <c r="D976" s="656"/>
      <c r="E976" s="656"/>
      <c r="F976" s="656"/>
      <c r="G976" s="656"/>
      <c r="H976" s="656"/>
      <c r="I976" s="656"/>
      <c r="J976" s="496"/>
      <c r="K976" s="481"/>
    </row>
    <row r="977" ht="15.6" spans="1:11">
      <c r="A977" s="481"/>
      <c r="B977" s="488"/>
      <c r="C977" s="657" t="s">
        <v>154</v>
      </c>
      <c r="D977" s="658"/>
      <c r="E977" s="658"/>
      <c r="F977" s="658"/>
      <c r="G977" s="658"/>
      <c r="H977" s="659"/>
      <c r="I977" s="660">
        <f>SUM(I970+I975)</f>
        <v>2489659.59</v>
      </c>
      <c r="J977" s="496"/>
      <c r="K977" s="481"/>
    </row>
    <row r="978" ht="15.6" spans="1:11">
      <c r="A978" s="481"/>
      <c r="B978" s="488"/>
      <c r="C978" s="656"/>
      <c r="D978" s="656"/>
      <c r="E978" s="656"/>
      <c r="F978" s="656"/>
      <c r="G978" s="656"/>
      <c r="H978" s="656"/>
      <c r="I978" s="656"/>
      <c r="J978" s="496"/>
      <c r="K978" s="481"/>
    </row>
    <row r="979" ht="15.6" spans="1:11">
      <c r="A979" s="481"/>
      <c r="B979" s="488"/>
      <c r="C979" s="661" t="s">
        <v>155</v>
      </c>
      <c r="D979" s="662"/>
      <c r="E979" s="663"/>
      <c r="F979" s="664"/>
      <c r="G979" s="665"/>
      <c r="H979" s="665"/>
      <c r="I979" s="666"/>
      <c r="J979" s="496"/>
      <c r="K979" s="481"/>
    </row>
    <row r="980" ht="15.6" spans="1:11">
      <c r="A980" s="481"/>
      <c r="B980" s="488"/>
      <c r="C980" s="667"/>
      <c r="D980" s="668"/>
      <c r="E980" s="669"/>
      <c r="F980" s="670"/>
      <c r="G980" s="671"/>
      <c r="H980" s="671"/>
      <c r="I980" s="672"/>
      <c r="J980" s="496"/>
      <c r="K980" s="481"/>
    </row>
    <row r="981" ht="15.6" spans="1:11">
      <c r="A981" s="481"/>
      <c r="B981" s="488"/>
      <c r="C981" s="667"/>
      <c r="D981" s="668"/>
      <c r="E981" s="669"/>
      <c r="F981" s="670" t="str">
        <f>REALIZO</f>
        <v> </v>
      </c>
      <c r="G981" s="671"/>
      <c r="H981" s="671"/>
      <c r="I981" s="672"/>
      <c r="J981" s="496"/>
      <c r="K981" s="481"/>
    </row>
    <row r="982" ht="15.6" spans="1:11">
      <c r="A982" s="481"/>
      <c r="B982" s="488"/>
      <c r="C982" s="667"/>
      <c r="D982" s="668"/>
      <c r="E982" s="669"/>
      <c r="F982" s="670"/>
      <c r="G982" s="673"/>
      <c r="H982" s="673"/>
      <c r="I982" s="674"/>
      <c r="J982" s="496"/>
      <c r="K982" s="481"/>
    </row>
    <row r="983" ht="15.6" spans="1:11">
      <c r="A983" s="481"/>
      <c r="B983" s="488"/>
      <c r="C983" s="667"/>
      <c r="D983" s="668"/>
      <c r="E983" s="669"/>
      <c r="F983" s="670" t="s">
        <v>156</v>
      </c>
      <c r="G983" s="673"/>
      <c r="H983" s="673"/>
      <c r="I983" s="674"/>
      <c r="J983" s="496"/>
      <c r="K983" s="481"/>
    </row>
    <row r="984" ht="15.6" spans="1:11">
      <c r="A984" s="481"/>
      <c r="B984" s="488"/>
      <c r="C984" s="667"/>
      <c r="D984" s="668"/>
      <c r="E984" s="669"/>
      <c r="F984" s="670" t="str">
        <f>APROBO</f>
        <v> </v>
      </c>
      <c r="G984" s="673"/>
      <c r="H984" s="673"/>
      <c r="I984" s="674"/>
      <c r="J984" s="496"/>
      <c r="K984" s="481"/>
    </row>
    <row r="985" ht="15.6" spans="1:11">
      <c r="A985" s="481"/>
      <c r="B985" s="488"/>
      <c r="C985" s="675"/>
      <c r="D985" s="676"/>
      <c r="E985" s="677"/>
      <c r="F985" s="678" t="s">
        <v>157</v>
      </c>
      <c r="G985" s="679"/>
      <c r="H985" s="679"/>
      <c r="I985" s="680"/>
      <c r="J985" s="496"/>
      <c r="K985" s="481"/>
    </row>
    <row r="986" ht="15.6" spans="1:11">
      <c r="A986" s="481"/>
      <c r="B986" s="681"/>
      <c r="C986" s="682"/>
      <c r="D986" s="682"/>
      <c r="E986" s="682"/>
      <c r="F986" s="683"/>
      <c r="G986" s="684"/>
      <c r="H986" s="682"/>
      <c r="I986" s="682"/>
      <c r="J986" s="685"/>
      <c r="K986" s="481"/>
    </row>
    <row r="987" ht="15.6" spans="1:11">
      <c r="A987" s="481"/>
      <c r="B987" s="481"/>
      <c r="C987" s="481"/>
      <c r="D987" s="481"/>
      <c r="E987" s="481"/>
      <c r="F987" s="623"/>
      <c r="G987" s="686"/>
      <c r="H987" s="481"/>
      <c r="I987" s="481"/>
      <c r="J987" s="481"/>
      <c r="K987" s="481"/>
    </row>
    <row r="988" ht="15.6" spans="1:11">
      <c r="A988" s="481"/>
      <c r="B988" s="509"/>
      <c r="C988" s="509"/>
      <c r="D988" s="509"/>
      <c r="E988" s="509"/>
      <c r="F988" s="509"/>
      <c r="G988" s="509"/>
      <c r="H988" s="509"/>
      <c r="I988" s="509"/>
      <c r="J988" s="481"/>
      <c r="K988" s="481"/>
    </row>
    <row r="989" ht="15.6" spans="1:11">
      <c r="A989" s="481"/>
      <c r="B989" s="483"/>
      <c r="C989" s="484"/>
      <c r="D989" s="484"/>
      <c r="E989" s="484"/>
      <c r="F989" s="485"/>
      <c r="G989" s="486"/>
      <c r="H989" s="484"/>
      <c r="I989" s="484"/>
      <c r="J989" s="487"/>
      <c r="K989" s="481"/>
    </row>
    <row r="990" ht="15.6" spans="1:11">
      <c r="A990" s="481"/>
      <c r="B990" s="488"/>
      <c r="C990" s="489"/>
      <c r="D990" s="490"/>
      <c r="E990" s="491" t="s">
        <v>0</v>
      </c>
      <c r="F990" s="492"/>
      <c r="G990" s="493"/>
      <c r="H990" s="494" t="s">
        <v>113</v>
      </c>
      <c r="I990" s="495"/>
      <c r="J990" s="496"/>
      <c r="K990" s="481"/>
    </row>
    <row r="991" ht="15.6" spans="1:11">
      <c r="A991" s="481"/>
      <c r="B991" s="488"/>
      <c r="C991" s="497"/>
      <c r="D991" s="498"/>
      <c r="E991" s="499"/>
      <c r="F991" s="500"/>
      <c r="G991" s="501"/>
      <c r="H991" s="502" t="s">
        <v>114</v>
      </c>
      <c r="I991" s="503"/>
      <c r="J991" s="496"/>
      <c r="K991" s="481"/>
    </row>
    <row r="992" ht="15.6" spans="1:11">
      <c r="A992" s="481"/>
      <c r="B992" s="488"/>
      <c r="C992" s="504" t="s">
        <v>115</v>
      </c>
      <c r="D992" s="505"/>
      <c r="E992" s="505"/>
      <c r="F992" s="505"/>
      <c r="G992" s="506"/>
      <c r="H992" s="502" t="s">
        <v>116</v>
      </c>
      <c r="I992" s="503"/>
      <c r="J992" s="496"/>
      <c r="K992" s="481"/>
    </row>
    <row r="993" ht="15.6" spans="1:11">
      <c r="A993" s="481"/>
      <c r="B993" s="488"/>
      <c r="C993" s="711" t="s">
        <v>117</v>
      </c>
      <c r="D993" s="712"/>
      <c r="E993" s="712"/>
      <c r="F993" s="712"/>
      <c r="G993" s="712"/>
      <c r="H993" s="712"/>
      <c r="I993" s="713"/>
      <c r="J993" s="496"/>
      <c r="K993" s="481"/>
    </row>
    <row r="994" ht="15.6" spans="1:11">
      <c r="A994" s="481"/>
      <c r="B994" s="488"/>
      <c r="C994" s="507"/>
      <c r="D994" s="507"/>
      <c r="E994" s="507"/>
      <c r="F994" s="508"/>
      <c r="G994" s="508"/>
      <c r="H994" s="507"/>
      <c r="I994" s="507"/>
      <c r="J994" s="496"/>
      <c r="K994" s="481"/>
    </row>
    <row r="995" ht="15.6" spans="1:11">
      <c r="A995" s="509"/>
      <c r="B995" s="510"/>
      <c r="C995" s="1044" t="s">
        <v>118</v>
      </c>
      <c r="D995" s="512" t="s">
        <v>119</v>
      </c>
      <c r="E995" s="513"/>
      <c r="F995" s="513"/>
      <c r="G995" s="513"/>
      <c r="H995" s="513"/>
      <c r="I995" s="514"/>
      <c r="J995" s="515"/>
      <c r="K995" s="509"/>
    </row>
    <row r="996" ht="15.6" spans="1:11">
      <c r="A996" s="481"/>
      <c r="B996" s="488"/>
      <c r="C996" s="516">
        <v>4</v>
      </c>
      <c r="D996" s="517" t="s">
        <v>212</v>
      </c>
      <c r="E996" s="518"/>
      <c r="F996" s="518"/>
      <c r="G996" s="518"/>
      <c r="H996" s="518"/>
      <c r="I996" s="519"/>
      <c r="J996" s="496"/>
      <c r="K996" s="481"/>
    </row>
    <row r="997" ht="15.6" spans="1:11">
      <c r="A997" s="509"/>
      <c r="B997" s="510"/>
      <c r="C997" s="1044" t="s">
        <v>121</v>
      </c>
      <c r="D997" s="512" t="s">
        <v>122</v>
      </c>
      <c r="E997" s="513"/>
      <c r="F997" s="513"/>
      <c r="G997" s="513"/>
      <c r="H997" s="513"/>
      <c r="I997" s="514"/>
      <c r="J997" s="515"/>
      <c r="K997" s="509"/>
    </row>
    <row r="998" ht="15.6" spans="1:11">
      <c r="A998" s="481"/>
      <c r="B998" s="488"/>
      <c r="C998" s="714">
        <v>4.02</v>
      </c>
      <c r="D998" s="517" t="s">
        <v>232</v>
      </c>
      <c r="E998" s="518"/>
      <c r="F998" s="518"/>
      <c r="G998" s="518"/>
      <c r="H998" s="518"/>
      <c r="I998" s="519"/>
      <c r="J998" s="496"/>
      <c r="K998" s="481"/>
    </row>
    <row r="999" ht="15.6" spans="1:11">
      <c r="A999" s="509"/>
      <c r="B999" s="510"/>
      <c r="C999" s="1045" t="s">
        <v>124</v>
      </c>
      <c r="D999" s="521" t="s">
        <v>125</v>
      </c>
      <c r="E999" s="522"/>
      <c r="F999" s="522"/>
      <c r="G999" s="522"/>
      <c r="H999" s="523"/>
      <c r="I999" s="524" t="s">
        <v>126</v>
      </c>
      <c r="J999" s="515"/>
      <c r="K999" s="509"/>
    </row>
    <row r="1000" ht="15.6" spans="1:11">
      <c r="A1000" s="481"/>
      <c r="B1000" s="488"/>
      <c r="C1000" s="525" t="s">
        <v>63</v>
      </c>
      <c r="D1000" s="526"/>
      <c r="E1000" s="527"/>
      <c r="F1000" s="527"/>
      <c r="G1000" s="527"/>
      <c r="H1000" s="528"/>
      <c r="I1000" s="529"/>
      <c r="J1000" s="496"/>
      <c r="K1000" s="481"/>
    </row>
    <row r="1001" ht="15.6" spans="1:11">
      <c r="A1001" s="509"/>
      <c r="B1001" s="510"/>
      <c r="C1001" s="1045" t="s">
        <v>127</v>
      </c>
      <c r="D1001" s="715" t="s">
        <v>64</v>
      </c>
      <c r="E1001" s="531"/>
      <c r="F1001" s="531"/>
      <c r="G1001" s="531"/>
      <c r="H1001" s="532"/>
      <c r="I1001" s="716" t="s">
        <v>28</v>
      </c>
      <c r="J1001" s="515"/>
      <c r="K1001" s="509"/>
    </row>
    <row r="1002" ht="15.6" spans="1:11">
      <c r="A1002" s="481"/>
      <c r="B1002" s="488"/>
      <c r="C1002" s="525" t="str">
        <f>+C1000</f>
        <v>4.02.04</v>
      </c>
      <c r="D1002" s="534"/>
      <c r="E1002" s="535"/>
      <c r="F1002" s="535"/>
      <c r="G1002" s="535"/>
      <c r="H1002" s="536"/>
      <c r="I1002" s="537"/>
      <c r="J1002" s="496"/>
      <c r="K1002" s="481"/>
    </row>
    <row r="1003" ht="15.6" spans="1:11">
      <c r="A1003" s="481"/>
      <c r="B1003" s="488"/>
      <c r="C1003" s="482"/>
      <c r="D1003" s="482"/>
      <c r="E1003" s="482"/>
      <c r="F1003" s="482"/>
      <c r="G1003" s="482"/>
      <c r="H1003" s="482"/>
      <c r="I1003" s="482"/>
      <c r="J1003" s="496"/>
      <c r="K1003" s="481"/>
    </row>
    <row r="1004" ht="15.6" spans="1:11">
      <c r="A1004" s="481"/>
      <c r="B1004" s="488"/>
      <c r="C1004" s="542" t="s">
        <v>128</v>
      </c>
      <c r="D1004" s="543"/>
      <c r="E1004" s="543"/>
      <c r="F1004" s="543"/>
      <c r="G1004" s="543"/>
      <c r="H1004" s="543"/>
      <c r="I1004" s="544"/>
      <c r="J1004" s="496"/>
      <c r="K1004" s="481"/>
    </row>
    <row r="1005" ht="15.6" spans="1:11">
      <c r="A1005" s="481"/>
      <c r="B1005" s="488"/>
      <c r="C1005" s="545" t="s">
        <v>129</v>
      </c>
      <c r="D1005" s="546"/>
      <c r="E1005" s="546"/>
      <c r="F1005" s="547" t="s">
        <v>126</v>
      </c>
      <c r="G1005" s="547" t="s">
        <v>130</v>
      </c>
      <c r="H1005" s="1046" t="s">
        <v>131</v>
      </c>
      <c r="I1005" s="549" t="s">
        <v>132</v>
      </c>
      <c r="J1005" s="496"/>
      <c r="K1005" s="481"/>
    </row>
    <row r="1006" ht="15.6" spans="1:11">
      <c r="A1006" s="481"/>
      <c r="B1006" s="488"/>
      <c r="C1006" s="550" t="s">
        <v>233</v>
      </c>
      <c r="D1006" s="551"/>
      <c r="E1006" s="551"/>
      <c r="F1006" s="552" t="s">
        <v>28</v>
      </c>
      <c r="G1006" s="553">
        <v>11533</v>
      </c>
      <c r="H1006" s="554">
        <v>1.05</v>
      </c>
      <c r="I1006" s="555">
        <f>ROUND((+IF(C1006="","",G1006*H1006)),2)</f>
        <v>12109.65</v>
      </c>
      <c r="J1006" s="496"/>
      <c r="K1006" s="481"/>
    </row>
    <row r="1007" ht="15.6" spans="1:11">
      <c r="A1007" s="481"/>
      <c r="B1007" s="488"/>
      <c r="C1007" s="556" t="s">
        <v>234</v>
      </c>
      <c r="D1007" s="557"/>
      <c r="E1007" s="557"/>
      <c r="F1007" s="558" t="s">
        <v>41</v>
      </c>
      <c r="G1007" s="559">
        <v>124538.9</v>
      </c>
      <c r="H1007" s="560">
        <v>0.01</v>
      </c>
      <c r="I1007" s="561">
        <f t="shared" ref="I1007:I1014" si="27">+IF(C1007="","",G1007*H1007)</f>
        <v>1245.389</v>
      </c>
      <c r="J1007" s="496"/>
      <c r="K1007" s="481"/>
    </row>
    <row r="1008" ht="15.6" spans="1:11">
      <c r="A1008" s="481"/>
      <c r="B1008" s="488"/>
      <c r="C1008" s="556"/>
      <c r="D1008" s="557"/>
      <c r="E1008" s="557"/>
      <c r="F1008" s="558" t="s">
        <v>136</v>
      </c>
      <c r="G1008" s="559" t="s">
        <v>136</v>
      </c>
      <c r="H1008" s="560"/>
      <c r="I1008" s="561" t="str">
        <f t="shared" si="27"/>
        <v/>
      </c>
      <c r="J1008" s="496"/>
      <c r="K1008" s="481"/>
    </row>
    <row r="1009" ht="15.6" spans="1:11">
      <c r="A1009" s="481"/>
      <c r="B1009" s="488"/>
      <c r="C1009" s="556"/>
      <c r="D1009" s="557"/>
      <c r="E1009" s="557"/>
      <c r="F1009" s="558" t="s">
        <v>136</v>
      </c>
      <c r="G1009" s="559" t="s">
        <v>136</v>
      </c>
      <c r="H1009" s="560"/>
      <c r="I1009" s="561" t="str">
        <f t="shared" si="27"/>
        <v/>
      </c>
      <c r="J1009" s="496"/>
      <c r="K1009" s="481"/>
    </row>
    <row r="1010" ht="15.6" spans="1:11">
      <c r="A1010" s="481"/>
      <c r="B1010" s="488"/>
      <c r="C1010" s="556"/>
      <c r="D1010" s="557"/>
      <c r="E1010" s="557"/>
      <c r="F1010" s="558" t="s">
        <v>136</v>
      </c>
      <c r="G1010" s="559" t="s">
        <v>136</v>
      </c>
      <c r="H1010" s="560"/>
      <c r="I1010" s="561" t="str">
        <f t="shared" si="27"/>
        <v/>
      </c>
      <c r="J1010" s="496"/>
      <c r="K1010" s="481"/>
    </row>
    <row r="1011" ht="15.6" spans="1:11">
      <c r="A1011" s="481"/>
      <c r="B1011" s="488"/>
      <c r="C1011" s="556"/>
      <c r="D1011" s="557"/>
      <c r="E1011" s="557"/>
      <c r="F1011" s="558" t="s">
        <v>136</v>
      </c>
      <c r="G1011" s="559" t="s">
        <v>136</v>
      </c>
      <c r="H1011" s="560"/>
      <c r="I1011" s="561" t="str">
        <f t="shared" si="27"/>
        <v/>
      </c>
      <c r="J1011" s="496"/>
      <c r="K1011" s="481"/>
    </row>
    <row r="1012" ht="15.6" spans="1:11">
      <c r="A1012" s="481"/>
      <c r="B1012" s="488"/>
      <c r="C1012" s="556"/>
      <c r="D1012" s="557"/>
      <c r="E1012" s="557"/>
      <c r="F1012" s="558" t="s">
        <v>136</v>
      </c>
      <c r="G1012" s="559" t="s">
        <v>136</v>
      </c>
      <c r="H1012" s="560"/>
      <c r="I1012" s="561" t="str">
        <f t="shared" si="27"/>
        <v/>
      </c>
      <c r="J1012" s="496"/>
      <c r="K1012" s="481"/>
    </row>
    <row r="1013" ht="15.6" spans="1:11">
      <c r="A1013" s="481"/>
      <c r="B1013" s="488"/>
      <c r="C1013" s="556"/>
      <c r="D1013" s="557"/>
      <c r="E1013" s="557"/>
      <c r="F1013" s="558" t="s">
        <v>136</v>
      </c>
      <c r="G1013" s="559" t="s">
        <v>136</v>
      </c>
      <c r="H1013" s="560"/>
      <c r="I1013" s="561" t="str">
        <f t="shared" si="27"/>
        <v/>
      </c>
      <c r="J1013" s="496"/>
      <c r="K1013" s="481"/>
    </row>
    <row r="1014" ht="15.6" spans="1:11">
      <c r="A1014" s="481"/>
      <c r="B1014" s="488"/>
      <c r="C1014" s="736"/>
      <c r="D1014" s="737"/>
      <c r="E1014" s="737"/>
      <c r="F1014" s="565" t="s">
        <v>136</v>
      </c>
      <c r="G1014" s="566" t="s">
        <v>136</v>
      </c>
      <c r="H1014" s="567"/>
      <c r="I1014" s="568" t="str">
        <f t="shared" si="27"/>
        <v/>
      </c>
      <c r="J1014" s="496"/>
      <c r="K1014" s="481"/>
    </row>
    <row r="1015" ht="15.6" spans="1:11">
      <c r="A1015" s="481"/>
      <c r="B1015" s="488"/>
      <c r="C1015" s="481"/>
      <c r="D1015" s="481"/>
      <c r="E1015" s="481"/>
      <c r="F1015" s="695" t="s">
        <v>137</v>
      </c>
      <c r="G1015" s="695"/>
      <c r="H1015" s="696"/>
      <c r="I1015" s="571">
        <f>+ROUND(SUM(I1006:I1014),2)</f>
        <v>13355.04</v>
      </c>
      <c r="J1015" s="496"/>
      <c r="K1015" s="481"/>
    </row>
    <row r="1016" ht="15.6" spans="1:11">
      <c r="A1016" s="481"/>
      <c r="B1016" s="488"/>
      <c r="C1016" s="481"/>
      <c r="D1016" s="481"/>
      <c r="E1016" s="481"/>
      <c r="F1016" s="740"/>
      <c r="G1016" s="740"/>
      <c r="H1016" s="695"/>
      <c r="I1016" s="741"/>
      <c r="J1016" s="496"/>
      <c r="K1016" s="481"/>
    </row>
    <row r="1017" ht="15.6" spans="1:11">
      <c r="A1017" s="481"/>
      <c r="B1017" s="488"/>
      <c r="C1017" s="542" t="s">
        <v>138</v>
      </c>
      <c r="D1017" s="543"/>
      <c r="E1017" s="543"/>
      <c r="F1017" s="543"/>
      <c r="G1017" s="543"/>
      <c r="H1017" s="543"/>
      <c r="I1017" s="544"/>
      <c r="J1017" s="496"/>
      <c r="K1017" s="481"/>
    </row>
    <row r="1018" ht="15.6" spans="1:11">
      <c r="A1018" s="481"/>
      <c r="B1018" s="488"/>
      <c r="C1018" s="577" t="s">
        <v>129</v>
      </c>
      <c r="D1018" s="577"/>
      <c r="E1018" s="577"/>
      <c r="F1018" s="576" t="s">
        <v>126</v>
      </c>
      <c r="G1018" s="576" t="s">
        <v>139</v>
      </c>
      <c r="H1018" s="577" t="s">
        <v>131</v>
      </c>
      <c r="I1018" s="577" t="s">
        <v>132</v>
      </c>
      <c r="J1018" s="496"/>
      <c r="K1018" s="481"/>
    </row>
    <row r="1019" ht="15.6" spans="1:11">
      <c r="A1019" s="481"/>
      <c r="B1019" s="488"/>
      <c r="C1019" s="718" t="s">
        <v>140</v>
      </c>
      <c r="D1019" s="719"/>
      <c r="E1019" s="719"/>
      <c r="F1019" s="742" t="s">
        <v>20</v>
      </c>
      <c r="G1019" s="728">
        <v>6908.72</v>
      </c>
      <c r="H1019" s="729">
        <v>0.05</v>
      </c>
      <c r="I1019" s="555">
        <f>+IF(C1019="","",G1019*H1019)</f>
        <v>345.436</v>
      </c>
      <c r="J1019" s="496"/>
      <c r="K1019" s="481"/>
    </row>
    <row r="1020" ht="15.6" spans="1:11">
      <c r="A1020" s="481"/>
      <c r="B1020" s="488"/>
      <c r="C1020" s="589"/>
      <c r="D1020" s="590"/>
      <c r="E1020" s="591"/>
      <c r="F1020" s="742"/>
      <c r="G1020" s="721"/>
      <c r="H1020" s="724"/>
      <c r="I1020" s="561" t="str">
        <f>+IF(C1020="","",G1020*H1020)</f>
        <v/>
      </c>
      <c r="J1020" s="496"/>
      <c r="K1020" s="481"/>
    </row>
    <row r="1021" ht="15.6" spans="1:11">
      <c r="A1021" s="481"/>
      <c r="B1021" s="488"/>
      <c r="C1021" s="738"/>
      <c r="D1021" s="739"/>
      <c r="E1021" s="739"/>
      <c r="F1021" s="595" t="s">
        <v>136</v>
      </c>
      <c r="G1021" s="596" t="s">
        <v>136</v>
      </c>
      <c r="H1021" s="597"/>
      <c r="I1021" s="743" t="str">
        <f>+IF(C1021="","",G1021*H1021)</f>
        <v/>
      </c>
      <c r="J1021" s="496"/>
      <c r="K1021" s="481"/>
    </row>
    <row r="1022" ht="15.6" spans="1:11">
      <c r="A1022" s="481"/>
      <c r="B1022" s="488"/>
      <c r="C1022" s="481"/>
      <c r="D1022" s="481"/>
      <c r="E1022" s="481"/>
      <c r="F1022" s="695" t="s">
        <v>143</v>
      </c>
      <c r="G1022" s="695"/>
      <c r="H1022" s="696"/>
      <c r="I1022" s="598">
        <f>ROUND(+SUM(I1019:I1021),2)</f>
        <v>345.44</v>
      </c>
      <c r="J1022" s="496"/>
      <c r="K1022" s="481"/>
    </row>
    <row r="1023" ht="15.6" spans="1:11">
      <c r="A1023" s="481"/>
      <c r="B1023" s="488"/>
      <c r="C1023" s="509"/>
      <c r="D1023" s="509"/>
      <c r="E1023" s="509"/>
      <c r="F1023" s="509"/>
      <c r="G1023" s="509"/>
      <c r="H1023" s="509"/>
      <c r="I1023" s="509"/>
      <c r="J1023" s="496"/>
      <c r="K1023" s="481"/>
    </row>
    <row r="1024" ht="15.6" spans="1:11">
      <c r="A1024" s="481"/>
      <c r="B1024" s="488"/>
      <c r="C1024" s="698" t="s">
        <v>144</v>
      </c>
      <c r="D1024" s="699"/>
      <c r="E1024" s="699"/>
      <c r="F1024" s="699"/>
      <c r="G1024" s="699"/>
      <c r="H1024" s="699"/>
      <c r="I1024" s="700"/>
      <c r="J1024" s="496"/>
      <c r="K1024" s="599"/>
    </row>
    <row r="1025" ht="15.6" spans="1:11">
      <c r="A1025" s="701"/>
      <c r="B1025" s="600"/>
      <c r="C1025" s="702" t="s">
        <v>129</v>
      </c>
      <c r="D1025" s="606"/>
      <c r="E1025" s="606"/>
      <c r="F1025" s="604" t="s">
        <v>126</v>
      </c>
      <c r="G1025" s="1047" t="s">
        <v>139</v>
      </c>
      <c r="H1025" s="606" t="s">
        <v>131</v>
      </c>
      <c r="I1025" s="607" t="s">
        <v>132</v>
      </c>
      <c r="J1025" s="608"/>
      <c r="K1025" s="609"/>
    </row>
    <row r="1026" ht="15.6" spans="1:11">
      <c r="A1026" s="481"/>
      <c r="B1026" s="488"/>
      <c r="C1026" s="703" t="s">
        <v>200</v>
      </c>
      <c r="D1026" s="704"/>
      <c r="E1026" s="704"/>
      <c r="F1026" s="613" t="s">
        <v>146</v>
      </c>
      <c r="G1026" s="614">
        <v>35069.63</v>
      </c>
      <c r="H1026" s="615">
        <v>0.19700007612088</v>
      </c>
      <c r="I1026" s="616">
        <f>(+IF(C1026="","",(G1026*H1026)))</f>
        <v>6908.71977953109</v>
      </c>
      <c r="J1026" s="496"/>
      <c r="K1026" s="599"/>
    </row>
    <row r="1027" ht="15.6" spans="1:11">
      <c r="A1027" s="481"/>
      <c r="B1027" s="488"/>
      <c r="C1027" s="703"/>
      <c r="D1027" s="704"/>
      <c r="E1027" s="704"/>
      <c r="F1027" s="613"/>
      <c r="G1027" s="614" t="s">
        <v>136</v>
      </c>
      <c r="H1027" s="615"/>
      <c r="I1027" s="616" t="str">
        <f>(+IF(C1027="","",(G1027*H1027)))</f>
        <v/>
      </c>
      <c r="J1027" s="496"/>
      <c r="K1027" s="599"/>
    </row>
    <row r="1028" ht="15.6" spans="1:11">
      <c r="A1028" s="481"/>
      <c r="B1028" s="488"/>
      <c r="C1028" s="703"/>
      <c r="D1028" s="704"/>
      <c r="E1028" s="704"/>
      <c r="F1028" s="613"/>
      <c r="G1028" s="614"/>
      <c r="H1028" s="615"/>
      <c r="I1028" s="616" t="str">
        <f>(+IF(C1028="","",(G1028*H1028)))</f>
        <v/>
      </c>
      <c r="J1028" s="496"/>
      <c r="K1028" s="599"/>
    </row>
    <row r="1029" ht="15.6" spans="1:11">
      <c r="A1029" s="481"/>
      <c r="B1029" s="488"/>
      <c r="C1029" s="705"/>
      <c r="D1029" s="706"/>
      <c r="E1029" s="706"/>
      <c r="F1029" s="707"/>
      <c r="G1029" s="708"/>
      <c r="H1029" s="709"/>
      <c r="I1029" s="710"/>
      <c r="J1029" s="496"/>
      <c r="K1029" s="599"/>
    </row>
    <row r="1030" ht="15.6" spans="1:11">
      <c r="A1030" s="481"/>
      <c r="B1030" s="488"/>
      <c r="C1030" s="481"/>
      <c r="D1030" s="481"/>
      <c r="E1030" s="481"/>
      <c r="F1030" s="569" t="s">
        <v>147</v>
      </c>
      <c r="G1030" s="569"/>
      <c r="H1030" s="570"/>
      <c r="I1030" s="571">
        <f>+ROUND(SUM(I1026:I1029),2)</f>
        <v>6908.72</v>
      </c>
      <c r="J1030" s="496"/>
      <c r="K1030" s="599"/>
    </row>
    <row r="1031" ht="15.6" spans="1:11">
      <c r="A1031" s="481"/>
      <c r="B1031" s="488"/>
      <c r="C1031" s="481"/>
      <c r="D1031" s="481"/>
      <c r="E1031" s="481"/>
      <c r="F1031" s="623"/>
      <c r="G1031" s="624"/>
      <c r="H1031" s="481"/>
      <c r="I1031" s="481"/>
      <c r="J1031" s="496"/>
      <c r="K1031" s="481"/>
    </row>
    <row r="1032" ht="15.6" spans="1:11">
      <c r="A1032" s="481"/>
      <c r="B1032" s="488"/>
      <c r="C1032" s="625" t="s">
        <v>92</v>
      </c>
      <c r="D1032" s="626"/>
      <c r="E1032" s="626"/>
      <c r="F1032" s="626"/>
      <c r="G1032" s="626"/>
      <c r="H1032" s="627"/>
      <c r="I1032" s="628">
        <f>ROUND((SUM(+I1015+I1022+I1030)),2)</f>
        <v>20609.2</v>
      </c>
      <c r="J1032" s="496"/>
      <c r="K1032" s="481"/>
    </row>
    <row r="1033" ht="15.6" spans="1:11">
      <c r="A1033" s="481"/>
      <c r="B1033" s="488"/>
      <c r="C1033" s="481"/>
      <c r="D1033" s="481"/>
      <c r="E1033" s="481"/>
      <c r="F1033" s="623"/>
      <c r="G1033" s="624"/>
      <c r="H1033" s="481"/>
      <c r="I1033" s="481"/>
      <c r="J1033" s="496"/>
      <c r="K1033" s="481"/>
    </row>
    <row r="1034" ht="15.6" spans="1:11">
      <c r="A1034" s="638"/>
      <c r="B1034" s="629"/>
      <c r="C1034" s="630" t="s">
        <v>148</v>
      </c>
      <c r="D1034" s="631"/>
      <c r="E1034" s="632"/>
      <c r="F1034" s="633"/>
      <c r="G1034" s="634"/>
      <c r="H1034" s="635">
        <v>0.05</v>
      </c>
      <c r="I1034" s="636">
        <f>ROUND(I1032*H1034,2)</f>
        <v>1030.46</v>
      </c>
      <c r="J1034" s="637"/>
      <c r="K1034" s="638"/>
    </row>
    <row r="1035" ht="15.6" spans="1:11">
      <c r="A1035" s="481"/>
      <c r="B1035" s="488"/>
      <c r="C1035" s="625" t="s">
        <v>149</v>
      </c>
      <c r="D1035" s="626"/>
      <c r="E1035" s="626"/>
      <c r="F1035" s="626"/>
      <c r="G1035" s="626"/>
      <c r="H1035" s="627"/>
      <c r="I1035" s="628">
        <f>ROUND(I1034+I1032,2)</f>
        <v>21639.66</v>
      </c>
      <c r="J1035" s="496"/>
      <c r="K1035" s="481"/>
    </row>
    <row r="1036" ht="15.6" spans="1:11">
      <c r="A1036" s="481"/>
      <c r="B1036" s="488"/>
      <c r="C1036" s="481"/>
      <c r="D1036" s="481"/>
      <c r="E1036" s="481"/>
      <c r="F1036" s="623"/>
      <c r="G1036" s="624"/>
      <c r="H1036" s="481"/>
      <c r="I1036" s="481"/>
      <c r="J1036" s="496"/>
      <c r="K1036" s="481"/>
    </row>
    <row r="1037" ht="15.6" spans="1:11">
      <c r="A1037" s="638"/>
      <c r="B1037" s="629"/>
      <c r="C1037" s="639" t="s">
        <v>150</v>
      </c>
      <c r="D1037" s="640"/>
      <c r="E1037" s="641"/>
      <c r="F1037" s="642"/>
      <c r="G1037" s="643"/>
      <c r="H1037" s="644">
        <v>0.22</v>
      </c>
      <c r="I1037" s="645">
        <f>ROUND($I$1035*H1037,2)</f>
        <v>4760.73</v>
      </c>
      <c r="J1037" s="637"/>
      <c r="K1037" s="638"/>
    </row>
    <row r="1038" ht="15.6" spans="1:11">
      <c r="A1038" s="638"/>
      <c r="B1038" s="629"/>
      <c r="C1038" s="646" t="s">
        <v>151</v>
      </c>
      <c r="D1038" s="647"/>
      <c r="E1038" s="648"/>
      <c r="F1038" s="642"/>
      <c r="G1038" s="643"/>
      <c r="H1038" s="649">
        <v>0.03</v>
      </c>
      <c r="I1038" s="645">
        <f t="shared" ref="I1038:I1039" si="28">ROUND($I$1035*H1038,2)</f>
        <v>649.19</v>
      </c>
      <c r="J1038" s="637"/>
      <c r="K1038" s="638"/>
    </row>
    <row r="1039" ht="15.6" spans="1:11">
      <c r="A1039" s="638"/>
      <c r="B1039" s="629"/>
      <c r="C1039" s="646" t="s">
        <v>152</v>
      </c>
      <c r="D1039" s="647"/>
      <c r="E1039" s="648"/>
      <c r="F1039" s="650"/>
      <c r="G1039" s="651"/>
      <c r="H1039" s="649">
        <v>0.05</v>
      </c>
      <c r="I1039" s="645">
        <f t="shared" si="28"/>
        <v>1081.98</v>
      </c>
      <c r="J1039" s="637"/>
      <c r="K1039" s="638"/>
    </row>
    <row r="1040" ht="15.6" spans="1:11">
      <c r="A1040" s="481"/>
      <c r="B1040" s="488"/>
      <c r="C1040" s="652" t="s">
        <v>153</v>
      </c>
      <c r="D1040" s="653"/>
      <c r="E1040" s="653"/>
      <c r="F1040" s="653"/>
      <c r="G1040" s="653"/>
      <c r="H1040" s="654"/>
      <c r="I1040" s="655">
        <f>ROUND(SUM(I1037:I1039),2)</f>
        <v>6491.9</v>
      </c>
      <c r="J1040" s="496"/>
      <c r="K1040" s="481"/>
    </row>
    <row r="1041" ht="15.6" spans="1:11">
      <c r="A1041" s="481"/>
      <c r="B1041" s="488"/>
      <c r="C1041" s="656"/>
      <c r="D1041" s="656"/>
      <c r="E1041" s="656"/>
      <c r="F1041" s="656"/>
      <c r="G1041" s="656"/>
      <c r="H1041" s="656"/>
      <c r="I1041" s="656"/>
      <c r="J1041" s="496"/>
      <c r="K1041" s="481"/>
    </row>
    <row r="1042" ht="15.6" spans="1:11">
      <c r="A1042" s="481"/>
      <c r="B1042" s="488"/>
      <c r="C1042" s="657" t="s">
        <v>154</v>
      </c>
      <c r="D1042" s="658"/>
      <c r="E1042" s="658"/>
      <c r="F1042" s="658"/>
      <c r="G1042" s="658"/>
      <c r="H1042" s="659"/>
      <c r="I1042" s="660">
        <f>SUM(I1035+I1040)</f>
        <v>28131.56</v>
      </c>
      <c r="J1042" s="496"/>
      <c r="K1042" s="481"/>
    </row>
    <row r="1043" ht="15.6" spans="1:11">
      <c r="A1043" s="481"/>
      <c r="B1043" s="488"/>
      <c r="C1043" s="656"/>
      <c r="D1043" s="656"/>
      <c r="E1043" s="656"/>
      <c r="F1043" s="656"/>
      <c r="G1043" s="656"/>
      <c r="H1043" s="656"/>
      <c r="I1043" s="656"/>
      <c r="J1043" s="496"/>
      <c r="K1043" s="481"/>
    </row>
    <row r="1044" ht="15.6" spans="1:11">
      <c r="A1044" s="481"/>
      <c r="B1044" s="488"/>
      <c r="C1044" s="661" t="s">
        <v>155</v>
      </c>
      <c r="D1044" s="662"/>
      <c r="E1044" s="663"/>
      <c r="F1044" s="664"/>
      <c r="G1044" s="665"/>
      <c r="H1044" s="665"/>
      <c r="I1044" s="666"/>
      <c r="J1044" s="496"/>
      <c r="K1044" s="481"/>
    </row>
    <row r="1045" ht="15.6" spans="1:11">
      <c r="A1045" s="481"/>
      <c r="B1045" s="488"/>
      <c r="C1045" s="667"/>
      <c r="D1045" s="668"/>
      <c r="E1045" s="669"/>
      <c r="F1045" s="670"/>
      <c r="G1045" s="671"/>
      <c r="H1045" s="671"/>
      <c r="I1045" s="672"/>
      <c r="J1045" s="496"/>
      <c r="K1045" s="481"/>
    </row>
    <row r="1046" ht="15.6" spans="1:11">
      <c r="A1046" s="481"/>
      <c r="B1046" s="488"/>
      <c r="C1046" s="667"/>
      <c r="D1046" s="668"/>
      <c r="E1046" s="669"/>
      <c r="F1046" s="670" t="str">
        <f>REALIZO</f>
        <v> </v>
      </c>
      <c r="G1046" s="671"/>
      <c r="H1046" s="671"/>
      <c r="I1046" s="672"/>
      <c r="J1046" s="496"/>
      <c r="K1046" s="481"/>
    </row>
    <row r="1047" ht="15.6" spans="1:11">
      <c r="A1047" s="481"/>
      <c r="B1047" s="488"/>
      <c r="C1047" s="667"/>
      <c r="D1047" s="668"/>
      <c r="E1047" s="669"/>
      <c r="F1047" s="670"/>
      <c r="G1047" s="673"/>
      <c r="H1047" s="673"/>
      <c r="I1047" s="674"/>
      <c r="J1047" s="496"/>
      <c r="K1047" s="481"/>
    </row>
    <row r="1048" ht="15.6" spans="1:11">
      <c r="A1048" s="481"/>
      <c r="B1048" s="488"/>
      <c r="C1048" s="667"/>
      <c r="D1048" s="668"/>
      <c r="E1048" s="669"/>
      <c r="F1048" s="670" t="s">
        <v>156</v>
      </c>
      <c r="G1048" s="673"/>
      <c r="H1048" s="673"/>
      <c r="I1048" s="674"/>
      <c r="J1048" s="496"/>
      <c r="K1048" s="481"/>
    </row>
    <row r="1049" ht="15.6" spans="1:11">
      <c r="A1049" s="481"/>
      <c r="B1049" s="488"/>
      <c r="C1049" s="667"/>
      <c r="D1049" s="668"/>
      <c r="E1049" s="669"/>
      <c r="F1049" s="670" t="str">
        <f>APROBO</f>
        <v> </v>
      </c>
      <c r="G1049" s="673"/>
      <c r="H1049" s="673"/>
      <c r="I1049" s="674"/>
      <c r="J1049" s="496"/>
      <c r="K1049" s="481"/>
    </row>
    <row r="1050" ht="15.6" spans="1:11">
      <c r="A1050" s="481"/>
      <c r="B1050" s="488"/>
      <c r="C1050" s="675"/>
      <c r="D1050" s="676"/>
      <c r="E1050" s="677"/>
      <c r="F1050" s="678" t="s">
        <v>157</v>
      </c>
      <c r="G1050" s="679"/>
      <c r="H1050" s="679"/>
      <c r="I1050" s="680"/>
      <c r="J1050" s="496"/>
      <c r="K1050" s="481"/>
    </row>
    <row r="1051" ht="15.6" spans="1:11">
      <c r="A1051" s="481"/>
      <c r="B1051" s="681"/>
      <c r="C1051" s="682"/>
      <c r="D1051" s="682"/>
      <c r="E1051" s="682"/>
      <c r="F1051" s="683"/>
      <c r="G1051" s="684"/>
      <c r="H1051" s="682"/>
      <c r="I1051" s="682"/>
      <c r="J1051" s="685"/>
      <c r="K1051" s="481"/>
    </row>
    <row r="1052" ht="15.6" spans="1:11">
      <c r="A1052" s="481"/>
      <c r="B1052" s="481"/>
      <c r="C1052" s="481"/>
      <c r="D1052" s="481"/>
      <c r="E1052" s="481"/>
      <c r="F1052" s="623"/>
      <c r="G1052" s="686"/>
      <c r="H1052" s="481"/>
      <c r="I1052" s="481"/>
      <c r="J1052" s="481"/>
      <c r="K1052" s="481"/>
    </row>
    <row r="1053" ht="15.6" spans="1:11">
      <c r="A1053" s="481"/>
      <c r="B1053" s="509"/>
      <c r="C1053" s="509"/>
      <c r="D1053" s="509"/>
      <c r="E1053" s="509"/>
      <c r="F1053" s="509"/>
      <c r="G1053" s="509"/>
      <c r="H1053" s="509"/>
      <c r="I1053" s="509"/>
      <c r="J1053" s="481"/>
      <c r="K1053" s="481"/>
    </row>
    <row r="1054" ht="15.6" spans="1:11">
      <c r="A1054" s="481"/>
      <c r="B1054" s="483"/>
      <c r="C1054" s="484"/>
      <c r="D1054" s="484"/>
      <c r="E1054" s="484"/>
      <c r="F1054" s="485"/>
      <c r="G1054" s="486"/>
      <c r="H1054" s="484"/>
      <c r="I1054" s="484"/>
      <c r="J1054" s="487"/>
      <c r="K1054" s="481"/>
    </row>
    <row r="1055" ht="15.6" spans="1:11">
      <c r="A1055" s="481"/>
      <c r="B1055" s="488"/>
      <c r="C1055" s="489"/>
      <c r="D1055" s="490"/>
      <c r="E1055" s="491" t="s">
        <v>0</v>
      </c>
      <c r="F1055" s="492"/>
      <c r="G1055" s="493"/>
      <c r="H1055" s="494" t="s">
        <v>113</v>
      </c>
      <c r="I1055" s="495"/>
      <c r="J1055" s="496"/>
      <c r="K1055" s="481"/>
    </row>
    <row r="1056" ht="15.6" spans="1:11">
      <c r="A1056" s="481"/>
      <c r="B1056" s="488"/>
      <c r="C1056" s="497"/>
      <c r="D1056" s="498"/>
      <c r="E1056" s="499"/>
      <c r="F1056" s="500"/>
      <c r="G1056" s="501"/>
      <c r="H1056" s="502" t="s">
        <v>114</v>
      </c>
      <c r="I1056" s="503"/>
      <c r="J1056" s="496"/>
      <c r="K1056" s="481"/>
    </row>
    <row r="1057" ht="15.6" spans="1:11">
      <c r="A1057" s="481"/>
      <c r="B1057" s="488"/>
      <c r="C1057" s="504" t="s">
        <v>115</v>
      </c>
      <c r="D1057" s="505"/>
      <c r="E1057" s="505"/>
      <c r="F1057" s="505"/>
      <c r="G1057" s="506"/>
      <c r="H1057" s="502" t="s">
        <v>116</v>
      </c>
      <c r="I1057" s="503"/>
      <c r="J1057" s="496"/>
      <c r="K1057" s="481"/>
    </row>
    <row r="1058" ht="15.6" spans="1:11">
      <c r="A1058" s="481"/>
      <c r="B1058" s="488"/>
      <c r="C1058" s="711" t="s">
        <v>117</v>
      </c>
      <c r="D1058" s="712"/>
      <c r="E1058" s="712"/>
      <c r="F1058" s="712"/>
      <c r="G1058" s="712"/>
      <c r="H1058" s="712"/>
      <c r="I1058" s="713"/>
      <c r="J1058" s="496"/>
      <c r="K1058" s="481"/>
    </row>
    <row r="1059" ht="15.6" spans="1:11">
      <c r="A1059" s="481"/>
      <c r="B1059" s="488"/>
      <c r="C1059" s="507"/>
      <c r="D1059" s="507"/>
      <c r="E1059" s="507"/>
      <c r="F1059" s="508"/>
      <c r="G1059" s="508"/>
      <c r="H1059" s="507"/>
      <c r="I1059" s="507"/>
      <c r="J1059" s="496"/>
      <c r="K1059" s="481"/>
    </row>
    <row r="1060" ht="15.6" spans="1:11">
      <c r="A1060" s="509"/>
      <c r="B1060" s="510"/>
      <c r="C1060" s="1044" t="s">
        <v>118</v>
      </c>
      <c r="D1060" s="512" t="s">
        <v>119</v>
      </c>
      <c r="E1060" s="513"/>
      <c r="F1060" s="513"/>
      <c r="G1060" s="513"/>
      <c r="H1060" s="513"/>
      <c r="I1060" s="514"/>
      <c r="J1060" s="515"/>
      <c r="K1060" s="509"/>
    </row>
    <row r="1061" ht="15.6" spans="1:11">
      <c r="A1061" s="481"/>
      <c r="B1061" s="488"/>
      <c r="C1061" s="516">
        <v>4</v>
      </c>
      <c r="D1061" s="517" t="s">
        <v>212</v>
      </c>
      <c r="E1061" s="518"/>
      <c r="F1061" s="518"/>
      <c r="G1061" s="518"/>
      <c r="H1061" s="518"/>
      <c r="I1061" s="519"/>
      <c r="J1061" s="496"/>
      <c r="K1061" s="481"/>
    </row>
    <row r="1062" ht="15.6" spans="1:11">
      <c r="A1062" s="509"/>
      <c r="B1062" s="510"/>
      <c r="C1062" s="1044" t="s">
        <v>121</v>
      </c>
      <c r="D1062" s="512" t="s">
        <v>122</v>
      </c>
      <c r="E1062" s="513"/>
      <c r="F1062" s="513"/>
      <c r="G1062" s="513"/>
      <c r="H1062" s="513"/>
      <c r="I1062" s="514"/>
      <c r="J1062" s="515"/>
      <c r="K1062" s="509"/>
    </row>
    <row r="1063" ht="15.6" spans="1:11">
      <c r="A1063" s="481"/>
      <c r="B1063" s="488"/>
      <c r="C1063" s="516">
        <v>4.01</v>
      </c>
      <c r="D1063" s="517" t="s">
        <v>213</v>
      </c>
      <c r="E1063" s="518"/>
      <c r="F1063" s="518"/>
      <c r="G1063" s="518"/>
      <c r="H1063" s="518"/>
      <c r="I1063" s="519"/>
      <c r="J1063" s="496"/>
      <c r="K1063" s="481"/>
    </row>
    <row r="1064" ht="15.6" spans="1:11">
      <c r="A1064" s="509"/>
      <c r="B1064" s="510"/>
      <c r="C1064" s="1045" t="s">
        <v>124</v>
      </c>
      <c r="D1064" s="521" t="s">
        <v>125</v>
      </c>
      <c r="E1064" s="522"/>
      <c r="F1064" s="522"/>
      <c r="G1064" s="522"/>
      <c r="H1064" s="523"/>
      <c r="I1064" s="524" t="s">
        <v>126</v>
      </c>
      <c r="J1064" s="515"/>
      <c r="K1064" s="509"/>
    </row>
    <row r="1065" ht="15.6" spans="1:11">
      <c r="A1065" s="481"/>
      <c r="B1065" s="488"/>
      <c r="C1065" s="525" t="s">
        <v>65</v>
      </c>
      <c r="D1065" s="526"/>
      <c r="E1065" s="527"/>
      <c r="F1065" s="527"/>
      <c r="G1065" s="527"/>
      <c r="H1065" s="528"/>
      <c r="I1065" s="529"/>
      <c r="J1065" s="496"/>
      <c r="K1065" s="481"/>
    </row>
    <row r="1066" ht="32.4" customHeight="1" spans="1:11">
      <c r="A1066" s="509"/>
      <c r="B1066" s="510"/>
      <c r="C1066" s="1045" t="s">
        <v>127</v>
      </c>
      <c r="D1066" s="715" t="s">
        <v>235</v>
      </c>
      <c r="E1066" s="531"/>
      <c r="F1066" s="531"/>
      <c r="G1066" s="531"/>
      <c r="H1066" s="532"/>
      <c r="I1066" s="716" t="s">
        <v>41</v>
      </c>
      <c r="J1066" s="515"/>
      <c r="K1066" s="509"/>
    </row>
    <row r="1067" ht="32.4" customHeight="1" spans="1:11">
      <c r="A1067" s="481"/>
      <c r="B1067" s="488"/>
      <c r="C1067" s="525" t="str">
        <f>+C1065</f>
        <v>4.01.32</v>
      </c>
      <c r="D1067" s="534"/>
      <c r="E1067" s="535"/>
      <c r="F1067" s="535"/>
      <c r="G1067" s="535"/>
      <c r="H1067" s="536"/>
      <c r="I1067" s="537"/>
      <c r="J1067" s="496"/>
      <c r="K1067" s="481"/>
    </row>
    <row r="1068" ht="15.6" spans="1:11">
      <c r="A1068" s="481"/>
      <c r="B1068" s="488"/>
      <c r="C1068" s="482"/>
      <c r="D1068" s="482"/>
      <c r="E1068" s="482"/>
      <c r="F1068" s="482"/>
      <c r="G1068" s="482"/>
      <c r="H1068" s="482"/>
      <c r="I1068" s="482"/>
      <c r="J1068" s="496"/>
      <c r="K1068" s="481"/>
    </row>
    <row r="1069" ht="15.6" spans="1:11">
      <c r="A1069" s="481"/>
      <c r="B1069" s="488"/>
      <c r="C1069" s="542" t="s">
        <v>128</v>
      </c>
      <c r="D1069" s="543"/>
      <c r="E1069" s="543"/>
      <c r="F1069" s="543"/>
      <c r="G1069" s="543"/>
      <c r="H1069" s="543"/>
      <c r="I1069" s="544"/>
      <c r="J1069" s="496"/>
      <c r="K1069" s="481"/>
    </row>
    <row r="1070" ht="15.6" spans="1:11">
      <c r="A1070" s="481"/>
      <c r="B1070" s="488"/>
      <c r="C1070" s="545" t="s">
        <v>129</v>
      </c>
      <c r="D1070" s="546"/>
      <c r="E1070" s="546"/>
      <c r="F1070" s="547" t="s">
        <v>126</v>
      </c>
      <c r="G1070" s="547" t="s">
        <v>130</v>
      </c>
      <c r="H1070" s="1046" t="s">
        <v>131</v>
      </c>
      <c r="I1070" s="549" t="s">
        <v>132</v>
      </c>
      <c r="J1070" s="496"/>
      <c r="K1070" s="481"/>
    </row>
    <row r="1071" ht="15.6" spans="1:11">
      <c r="A1071" s="481"/>
      <c r="B1071" s="488"/>
      <c r="C1071" s="550" t="s">
        <v>236</v>
      </c>
      <c r="D1071" s="551"/>
      <c r="E1071" s="551"/>
      <c r="F1071" s="552" t="s">
        <v>41</v>
      </c>
      <c r="G1071" s="553">
        <v>14889</v>
      </c>
      <c r="H1071" s="554">
        <v>1</v>
      </c>
      <c r="I1071" s="555">
        <f>ROUND((+IF(C1071="","",G1071*H1071)),2)</f>
        <v>14889</v>
      </c>
      <c r="J1071" s="496"/>
      <c r="K1071" s="481"/>
    </row>
    <row r="1072" ht="15.6" spans="1:11">
      <c r="A1072" s="481"/>
      <c r="B1072" s="488"/>
      <c r="C1072" s="556" t="s">
        <v>237</v>
      </c>
      <c r="D1072" s="557"/>
      <c r="E1072" s="557"/>
      <c r="F1072" s="558" t="s">
        <v>41</v>
      </c>
      <c r="G1072" s="559">
        <v>27537.5</v>
      </c>
      <c r="H1072" s="560">
        <v>2</v>
      </c>
      <c r="I1072" s="561">
        <f t="shared" ref="I1072:I1077" si="29">+IF(C1072="","",G1072*H1072)</f>
        <v>55075</v>
      </c>
      <c r="J1072" s="496"/>
      <c r="K1072" s="481"/>
    </row>
    <row r="1073" ht="15.6" spans="1:11">
      <c r="A1073" s="481"/>
      <c r="B1073" s="488"/>
      <c r="C1073" s="556" t="s">
        <v>238</v>
      </c>
      <c r="D1073" s="557"/>
      <c r="E1073" s="557"/>
      <c r="F1073" s="558" t="s">
        <v>28</v>
      </c>
      <c r="G1073" s="559">
        <v>5261</v>
      </c>
      <c r="H1073" s="560">
        <v>6</v>
      </c>
      <c r="I1073" s="561">
        <f t="shared" si="29"/>
        <v>31566</v>
      </c>
      <c r="J1073" s="496"/>
      <c r="K1073" s="481"/>
    </row>
    <row r="1074" ht="15.6" spans="1:11">
      <c r="A1074" s="481"/>
      <c r="B1074" s="488"/>
      <c r="C1074" s="556" t="s">
        <v>239</v>
      </c>
      <c r="D1074" s="557"/>
      <c r="E1074" s="557"/>
      <c r="F1074" s="558" t="s">
        <v>41</v>
      </c>
      <c r="G1074" s="559">
        <v>47048.43</v>
      </c>
      <c r="H1074" s="560">
        <v>1</v>
      </c>
      <c r="I1074" s="561">
        <f t="shared" si="29"/>
        <v>47048.43</v>
      </c>
      <c r="J1074" s="496"/>
      <c r="K1074" s="481"/>
    </row>
    <row r="1075" ht="15.6" spans="1:11">
      <c r="A1075" s="481"/>
      <c r="B1075" s="488"/>
      <c r="C1075" s="556" t="s">
        <v>240</v>
      </c>
      <c r="D1075" s="557"/>
      <c r="E1075" s="557"/>
      <c r="F1075" s="558" t="s">
        <v>41</v>
      </c>
      <c r="G1075" s="559">
        <v>102173.66</v>
      </c>
      <c r="H1075" s="560">
        <v>1</v>
      </c>
      <c r="I1075" s="561">
        <f t="shared" si="29"/>
        <v>102173.66</v>
      </c>
      <c r="J1075" s="496"/>
      <c r="K1075" s="481"/>
    </row>
    <row r="1076" ht="15.6" spans="1:11">
      <c r="A1076" s="481"/>
      <c r="B1076" s="488"/>
      <c r="C1076" s="556" t="s">
        <v>241</v>
      </c>
      <c r="D1076" s="557"/>
      <c r="E1076" s="557"/>
      <c r="F1076" s="558" t="s">
        <v>41</v>
      </c>
      <c r="G1076" s="559">
        <v>43000</v>
      </c>
      <c r="H1076" s="560">
        <v>1</v>
      </c>
      <c r="I1076" s="561">
        <f t="shared" si="29"/>
        <v>43000</v>
      </c>
      <c r="J1076" s="496"/>
      <c r="K1076" s="481"/>
    </row>
    <row r="1077" ht="15.6" spans="1:11">
      <c r="A1077" s="481"/>
      <c r="B1077" s="488"/>
      <c r="C1077" s="736" t="s">
        <v>242</v>
      </c>
      <c r="D1077" s="737"/>
      <c r="E1077" s="737"/>
      <c r="F1077" s="565" t="s">
        <v>41</v>
      </c>
      <c r="G1077" s="566">
        <v>172669</v>
      </c>
      <c r="H1077" s="567">
        <v>1</v>
      </c>
      <c r="I1077" s="568">
        <f t="shared" si="29"/>
        <v>172669</v>
      </c>
      <c r="J1077" s="496"/>
      <c r="K1077" s="481"/>
    </row>
    <row r="1078" ht="15.6" spans="1:11">
      <c r="A1078" s="481"/>
      <c r="B1078" s="488"/>
      <c r="C1078" s="481"/>
      <c r="D1078" s="481"/>
      <c r="E1078" s="481"/>
      <c r="F1078" s="695" t="s">
        <v>137</v>
      </c>
      <c r="G1078" s="695"/>
      <c r="H1078" s="696"/>
      <c r="I1078" s="571">
        <f>+ROUND(SUM(I1071:I1077),2)</f>
        <v>466421.09</v>
      </c>
      <c r="J1078" s="496"/>
      <c r="K1078" s="481"/>
    </row>
    <row r="1079" ht="15.6" spans="1:11">
      <c r="A1079" s="481"/>
      <c r="B1079" s="488"/>
      <c r="C1079" s="482"/>
      <c r="D1079" s="482"/>
      <c r="E1079" s="482"/>
      <c r="F1079" s="482"/>
      <c r="G1079" s="482"/>
      <c r="H1079" s="482"/>
      <c r="I1079" s="482"/>
      <c r="J1079" s="496"/>
      <c r="K1079" s="481"/>
    </row>
    <row r="1080" ht="15.6" spans="1:11">
      <c r="A1080" s="481"/>
      <c r="B1080" s="488"/>
      <c r="C1080" s="542" t="s">
        <v>138</v>
      </c>
      <c r="D1080" s="543"/>
      <c r="E1080" s="543"/>
      <c r="F1080" s="543"/>
      <c r="G1080" s="543"/>
      <c r="H1080" s="543"/>
      <c r="I1080" s="544"/>
      <c r="J1080" s="496"/>
      <c r="K1080" s="481"/>
    </row>
    <row r="1081" ht="15.6" spans="1:11">
      <c r="A1081" s="481"/>
      <c r="B1081" s="488"/>
      <c r="C1081" s="577" t="s">
        <v>129</v>
      </c>
      <c r="D1081" s="577"/>
      <c r="E1081" s="577"/>
      <c r="F1081" s="576" t="s">
        <v>126</v>
      </c>
      <c r="G1081" s="576" t="s">
        <v>139</v>
      </c>
      <c r="H1081" s="717" t="s">
        <v>131</v>
      </c>
      <c r="I1081" s="577" t="s">
        <v>132</v>
      </c>
      <c r="J1081" s="496"/>
      <c r="K1081" s="481"/>
    </row>
    <row r="1082" ht="15.6" spans="1:11">
      <c r="A1082" s="481"/>
      <c r="B1082" s="488"/>
      <c r="C1082" s="718" t="s">
        <v>140</v>
      </c>
      <c r="D1082" s="719"/>
      <c r="E1082" s="719"/>
      <c r="F1082" s="742" t="s">
        <v>20</v>
      </c>
      <c r="G1082" s="721">
        <v>45590.52</v>
      </c>
      <c r="H1082" s="722">
        <v>0.05</v>
      </c>
      <c r="I1082" s="723">
        <f>+IF(C1082="","",G1082*H1082)</f>
        <v>2279.526</v>
      </c>
      <c r="J1082" s="496"/>
      <c r="K1082" s="481"/>
    </row>
    <row r="1083" ht="15.6" spans="1:11">
      <c r="A1083" s="481"/>
      <c r="B1083" s="488"/>
      <c r="C1083" s="718"/>
      <c r="D1083" s="719"/>
      <c r="E1083" s="719"/>
      <c r="F1083" s="720" t="s">
        <v>136</v>
      </c>
      <c r="G1083" s="721" t="s">
        <v>136</v>
      </c>
      <c r="H1083" s="724"/>
      <c r="I1083" s="561" t="str">
        <f>+IF(C1083="","",G1083*H1083)</f>
        <v/>
      </c>
      <c r="J1083" s="496"/>
      <c r="K1083" s="481"/>
    </row>
    <row r="1084" ht="15.6" spans="1:11">
      <c r="A1084" s="481"/>
      <c r="B1084" s="488"/>
      <c r="C1084" s="738"/>
      <c r="D1084" s="739"/>
      <c r="E1084" s="739"/>
      <c r="F1084" s="720" t="s">
        <v>136</v>
      </c>
      <c r="G1084" s="721" t="s">
        <v>136</v>
      </c>
      <c r="H1084" s="726"/>
      <c r="I1084" s="568" t="str">
        <f>+IF(C1084="","",G1084*H1084)</f>
        <v/>
      </c>
      <c r="J1084" s="496"/>
      <c r="K1084" s="481"/>
    </row>
    <row r="1085" ht="15.6" spans="1:11">
      <c r="A1085" s="481"/>
      <c r="B1085" s="488"/>
      <c r="C1085" s="481"/>
      <c r="D1085" s="481"/>
      <c r="E1085" s="481"/>
      <c r="F1085" s="569" t="s">
        <v>143</v>
      </c>
      <c r="G1085" s="569"/>
      <c r="H1085" s="570"/>
      <c r="I1085" s="598">
        <f>ROUND(+SUM(I1082:I1084),2)</f>
        <v>2279.53</v>
      </c>
      <c r="J1085" s="496"/>
      <c r="K1085" s="481"/>
    </row>
    <row r="1086" ht="15.6" spans="1:11">
      <c r="A1086" s="481"/>
      <c r="B1086" s="488"/>
      <c r="C1086" s="509"/>
      <c r="D1086" s="509"/>
      <c r="E1086" s="509"/>
      <c r="F1086" s="509"/>
      <c r="G1086" s="509"/>
      <c r="H1086" s="509"/>
      <c r="I1086" s="509"/>
      <c r="J1086" s="496"/>
      <c r="K1086" s="481"/>
    </row>
    <row r="1087" ht="15.6" spans="1:11">
      <c r="A1087" s="481"/>
      <c r="B1087" s="488"/>
      <c r="C1087" s="698" t="s">
        <v>144</v>
      </c>
      <c r="D1087" s="699"/>
      <c r="E1087" s="699"/>
      <c r="F1087" s="699"/>
      <c r="G1087" s="699"/>
      <c r="H1087" s="699"/>
      <c r="I1087" s="700"/>
      <c r="J1087" s="496"/>
      <c r="K1087" s="599"/>
    </row>
    <row r="1088" ht="15.6" spans="1:11">
      <c r="A1088" s="701"/>
      <c r="B1088" s="600"/>
      <c r="C1088" s="702" t="s">
        <v>129</v>
      </c>
      <c r="D1088" s="606"/>
      <c r="E1088" s="606"/>
      <c r="F1088" s="604" t="s">
        <v>126</v>
      </c>
      <c r="G1088" s="1047" t="s">
        <v>139</v>
      </c>
      <c r="H1088" s="606" t="s">
        <v>131</v>
      </c>
      <c r="I1088" s="607" t="s">
        <v>132</v>
      </c>
      <c r="J1088" s="608"/>
      <c r="K1088" s="609"/>
    </row>
    <row r="1089" ht="15.6" spans="1:11">
      <c r="A1089" s="481"/>
      <c r="B1089" s="488"/>
      <c r="C1089" s="703" t="s">
        <v>200</v>
      </c>
      <c r="D1089" s="704"/>
      <c r="E1089" s="704"/>
      <c r="F1089" s="613" t="s">
        <v>146</v>
      </c>
      <c r="G1089" s="614">
        <v>35069.63</v>
      </c>
      <c r="H1089" s="615">
        <v>1.3</v>
      </c>
      <c r="I1089" s="616">
        <f>(+IF(C1089="","",(G1089*H1089)))</f>
        <v>45590.519</v>
      </c>
      <c r="J1089" s="496"/>
      <c r="K1089" s="599"/>
    </row>
    <row r="1090" ht="15.6" spans="1:11">
      <c r="A1090" s="481"/>
      <c r="B1090" s="488"/>
      <c r="C1090" s="703"/>
      <c r="D1090" s="704"/>
      <c r="E1090" s="704"/>
      <c r="F1090" s="613"/>
      <c r="G1090" s="614" t="s">
        <v>136</v>
      </c>
      <c r="H1090" s="615"/>
      <c r="I1090" s="616" t="str">
        <f>(+IF(C1090="","",(G1090*H1090)))</f>
        <v/>
      </c>
      <c r="J1090" s="496"/>
      <c r="K1090" s="599"/>
    </row>
    <row r="1091" ht="15.6" spans="1:11">
      <c r="A1091" s="481"/>
      <c r="B1091" s="488"/>
      <c r="C1091" s="703"/>
      <c r="D1091" s="704"/>
      <c r="E1091" s="704"/>
      <c r="F1091" s="613"/>
      <c r="G1091" s="614"/>
      <c r="H1091" s="615"/>
      <c r="I1091" s="616" t="str">
        <f>(+IF(C1091="","",(G1091*H1091)))</f>
        <v/>
      </c>
      <c r="J1091" s="496"/>
      <c r="K1091" s="599"/>
    </row>
    <row r="1092" ht="15.6" spans="1:11">
      <c r="A1092" s="481"/>
      <c r="B1092" s="488"/>
      <c r="C1092" s="705"/>
      <c r="D1092" s="706"/>
      <c r="E1092" s="706"/>
      <c r="F1092" s="707"/>
      <c r="G1092" s="708"/>
      <c r="H1092" s="709"/>
      <c r="I1092" s="710"/>
      <c r="J1092" s="496"/>
      <c r="K1092" s="599"/>
    </row>
    <row r="1093" ht="15.6" spans="1:11">
      <c r="A1093" s="481"/>
      <c r="B1093" s="488"/>
      <c r="C1093" s="481"/>
      <c r="D1093" s="481"/>
      <c r="E1093" s="481"/>
      <c r="F1093" s="569" t="s">
        <v>147</v>
      </c>
      <c r="G1093" s="569"/>
      <c r="H1093" s="570"/>
      <c r="I1093" s="571">
        <f>+ROUND(SUM(I1089:I1092),2)</f>
        <v>45590.52</v>
      </c>
      <c r="J1093" s="496"/>
      <c r="K1093" s="599"/>
    </row>
    <row r="1094" ht="15.6" spans="1:11">
      <c r="A1094" s="481"/>
      <c r="B1094" s="488"/>
      <c r="C1094" s="481"/>
      <c r="D1094" s="481"/>
      <c r="E1094" s="481"/>
      <c r="F1094" s="623"/>
      <c r="G1094" s="624"/>
      <c r="H1094" s="481"/>
      <c r="I1094" s="481"/>
      <c r="J1094" s="496"/>
      <c r="K1094" s="481"/>
    </row>
    <row r="1095" ht="15.6" spans="1:11">
      <c r="A1095" s="481"/>
      <c r="B1095" s="488"/>
      <c r="C1095" s="625" t="s">
        <v>92</v>
      </c>
      <c r="D1095" s="626"/>
      <c r="E1095" s="626"/>
      <c r="F1095" s="626"/>
      <c r="G1095" s="626"/>
      <c r="H1095" s="627"/>
      <c r="I1095" s="628">
        <f>ROUND((SUM(+I1078+I1085+I1093)),2)</f>
        <v>514291.14</v>
      </c>
      <c r="J1095" s="496"/>
      <c r="K1095" s="481"/>
    </row>
    <row r="1096" ht="15.6" spans="1:11">
      <c r="A1096" s="481"/>
      <c r="B1096" s="488"/>
      <c r="C1096" s="481"/>
      <c r="D1096" s="481"/>
      <c r="E1096" s="481"/>
      <c r="F1096" s="623"/>
      <c r="G1096" s="624"/>
      <c r="H1096" s="481"/>
      <c r="I1096" s="481"/>
      <c r="J1096" s="496"/>
      <c r="K1096" s="481"/>
    </row>
    <row r="1097" ht="15.6" spans="1:11">
      <c r="A1097" s="638"/>
      <c r="B1097" s="629"/>
      <c r="C1097" s="630" t="s">
        <v>148</v>
      </c>
      <c r="D1097" s="631"/>
      <c r="E1097" s="632"/>
      <c r="F1097" s="633"/>
      <c r="G1097" s="634"/>
      <c r="H1097" s="635">
        <v>0.05</v>
      </c>
      <c r="I1097" s="636">
        <f>ROUND(I1095*H1097,2)</f>
        <v>25714.56</v>
      </c>
      <c r="J1097" s="637"/>
      <c r="K1097" s="638"/>
    </row>
    <row r="1098" ht="15.6" spans="1:11">
      <c r="A1098" s="481"/>
      <c r="B1098" s="488"/>
      <c r="C1098" s="625" t="s">
        <v>149</v>
      </c>
      <c r="D1098" s="626"/>
      <c r="E1098" s="626"/>
      <c r="F1098" s="626"/>
      <c r="G1098" s="626"/>
      <c r="H1098" s="627"/>
      <c r="I1098" s="628">
        <f>ROUND(I1097+I1095,2)</f>
        <v>540005.7</v>
      </c>
      <c r="J1098" s="496"/>
      <c r="K1098" s="481"/>
    </row>
    <row r="1099" ht="15.6" spans="1:11">
      <c r="A1099" s="481"/>
      <c r="B1099" s="488"/>
      <c r="C1099" s="481"/>
      <c r="D1099" s="481"/>
      <c r="E1099" s="481"/>
      <c r="F1099" s="623"/>
      <c r="G1099" s="624"/>
      <c r="H1099" s="481"/>
      <c r="I1099" s="481"/>
      <c r="J1099" s="496"/>
      <c r="K1099" s="481"/>
    </row>
    <row r="1100" ht="15.6" spans="1:11">
      <c r="A1100" s="638"/>
      <c r="B1100" s="629"/>
      <c r="C1100" s="639" t="s">
        <v>150</v>
      </c>
      <c r="D1100" s="640"/>
      <c r="E1100" s="641"/>
      <c r="F1100" s="642"/>
      <c r="G1100" s="643"/>
      <c r="H1100" s="644">
        <v>0.22</v>
      </c>
      <c r="I1100" s="645">
        <f>ROUND($I$1098*H1100,2)</f>
        <v>118801.25</v>
      </c>
      <c r="J1100" s="637"/>
      <c r="K1100" s="638"/>
    </row>
    <row r="1101" ht="15.6" spans="1:11">
      <c r="A1101" s="638"/>
      <c r="B1101" s="629"/>
      <c r="C1101" s="646" t="s">
        <v>151</v>
      </c>
      <c r="D1101" s="647"/>
      <c r="E1101" s="648"/>
      <c r="F1101" s="642"/>
      <c r="G1101" s="643"/>
      <c r="H1101" s="649">
        <v>0.03</v>
      </c>
      <c r="I1101" s="645">
        <f t="shared" ref="I1101:I1102" si="30">ROUND($I$1098*H1101,2)</f>
        <v>16200.17</v>
      </c>
      <c r="J1101" s="637"/>
      <c r="K1101" s="638"/>
    </row>
    <row r="1102" ht="15.6" spans="1:11">
      <c r="A1102" s="638"/>
      <c r="B1102" s="629"/>
      <c r="C1102" s="646" t="s">
        <v>152</v>
      </c>
      <c r="D1102" s="647"/>
      <c r="E1102" s="648"/>
      <c r="F1102" s="650"/>
      <c r="G1102" s="651"/>
      <c r="H1102" s="649">
        <v>0.05</v>
      </c>
      <c r="I1102" s="645">
        <f t="shared" si="30"/>
        <v>27000.29</v>
      </c>
      <c r="J1102" s="637"/>
      <c r="K1102" s="638"/>
    </row>
    <row r="1103" ht="15.6" spans="1:11">
      <c r="A1103" s="481"/>
      <c r="B1103" s="488"/>
      <c r="C1103" s="652" t="s">
        <v>153</v>
      </c>
      <c r="D1103" s="653"/>
      <c r="E1103" s="653"/>
      <c r="F1103" s="653"/>
      <c r="G1103" s="653"/>
      <c r="H1103" s="654"/>
      <c r="I1103" s="655">
        <f>ROUND(SUM(I1100:I1102),2)</f>
        <v>162001.71</v>
      </c>
      <c r="J1103" s="496"/>
      <c r="K1103" s="481"/>
    </row>
    <row r="1104" ht="15.6" spans="1:11">
      <c r="A1104" s="481"/>
      <c r="B1104" s="488"/>
      <c r="C1104" s="656"/>
      <c r="D1104" s="656"/>
      <c r="E1104" s="656"/>
      <c r="F1104" s="656"/>
      <c r="G1104" s="656"/>
      <c r="H1104" s="656"/>
      <c r="I1104" s="656"/>
      <c r="J1104" s="496"/>
      <c r="K1104" s="481"/>
    </row>
    <row r="1105" ht="15.6" spans="1:11">
      <c r="A1105" s="481"/>
      <c r="B1105" s="488"/>
      <c r="C1105" s="657" t="s">
        <v>154</v>
      </c>
      <c r="D1105" s="658"/>
      <c r="E1105" s="658"/>
      <c r="F1105" s="658"/>
      <c r="G1105" s="658"/>
      <c r="H1105" s="659"/>
      <c r="I1105" s="660">
        <f>SUM(I1098+I1103)</f>
        <v>702007.41</v>
      </c>
      <c r="J1105" s="496"/>
      <c r="K1105" s="481"/>
    </row>
    <row r="1106" ht="15.6" spans="1:11">
      <c r="A1106" s="481"/>
      <c r="B1106" s="488"/>
      <c r="C1106" s="656"/>
      <c r="D1106" s="656"/>
      <c r="E1106" s="656"/>
      <c r="F1106" s="656"/>
      <c r="G1106" s="656"/>
      <c r="H1106" s="656"/>
      <c r="I1106" s="656"/>
      <c r="J1106" s="496"/>
      <c r="K1106" s="481"/>
    </row>
    <row r="1107" ht="15.6" spans="1:11">
      <c r="A1107" s="481"/>
      <c r="B1107" s="488"/>
      <c r="C1107" s="661" t="s">
        <v>155</v>
      </c>
      <c r="D1107" s="662"/>
      <c r="E1107" s="663"/>
      <c r="F1107" s="664"/>
      <c r="G1107" s="665"/>
      <c r="H1107" s="665"/>
      <c r="I1107" s="666"/>
      <c r="J1107" s="496"/>
      <c r="K1107" s="481"/>
    </row>
    <row r="1108" ht="15.6" spans="1:11">
      <c r="A1108" s="481"/>
      <c r="B1108" s="488"/>
      <c r="C1108" s="667"/>
      <c r="D1108" s="668"/>
      <c r="E1108" s="669"/>
      <c r="F1108" s="670"/>
      <c r="G1108" s="671"/>
      <c r="H1108" s="671"/>
      <c r="I1108" s="672"/>
      <c r="J1108" s="496"/>
      <c r="K1108" s="481"/>
    </row>
    <row r="1109" ht="15.6" spans="1:11">
      <c r="A1109" s="481"/>
      <c r="B1109" s="488"/>
      <c r="C1109" s="667"/>
      <c r="D1109" s="668"/>
      <c r="E1109" s="669"/>
      <c r="F1109" s="670" t="str">
        <f>REALIZO</f>
        <v> </v>
      </c>
      <c r="G1109" s="671"/>
      <c r="H1109" s="671"/>
      <c r="I1109" s="672"/>
      <c r="J1109" s="496"/>
      <c r="K1109" s="481"/>
    </row>
    <row r="1110" ht="15.6" spans="1:11">
      <c r="A1110" s="481"/>
      <c r="B1110" s="488"/>
      <c r="C1110" s="667"/>
      <c r="D1110" s="668"/>
      <c r="E1110" s="669"/>
      <c r="F1110" s="670"/>
      <c r="G1110" s="673"/>
      <c r="H1110" s="673"/>
      <c r="I1110" s="674"/>
      <c r="J1110" s="496"/>
      <c r="K1110" s="481"/>
    </row>
    <row r="1111" ht="15.6" spans="1:11">
      <c r="A1111" s="481"/>
      <c r="B1111" s="488"/>
      <c r="C1111" s="667"/>
      <c r="D1111" s="668"/>
      <c r="E1111" s="669"/>
      <c r="F1111" s="670" t="s">
        <v>156</v>
      </c>
      <c r="G1111" s="673"/>
      <c r="H1111" s="673"/>
      <c r="I1111" s="674"/>
      <c r="J1111" s="496"/>
      <c r="K1111" s="481"/>
    </row>
    <row r="1112" ht="15.6" spans="1:11">
      <c r="A1112" s="481"/>
      <c r="B1112" s="488"/>
      <c r="C1112" s="667"/>
      <c r="D1112" s="668"/>
      <c r="E1112" s="669"/>
      <c r="F1112" s="670" t="str">
        <f>APROBO</f>
        <v> </v>
      </c>
      <c r="G1112" s="673"/>
      <c r="H1112" s="673"/>
      <c r="I1112" s="674"/>
      <c r="J1112" s="496"/>
      <c r="K1112" s="481"/>
    </row>
    <row r="1113" ht="15.6" spans="1:11">
      <c r="A1113" s="481"/>
      <c r="B1113" s="488"/>
      <c r="C1113" s="675"/>
      <c r="D1113" s="676"/>
      <c r="E1113" s="677"/>
      <c r="F1113" s="678" t="s">
        <v>157</v>
      </c>
      <c r="G1113" s="679"/>
      <c r="H1113" s="679"/>
      <c r="I1113" s="680"/>
      <c r="J1113" s="496"/>
      <c r="K1113" s="481"/>
    </row>
    <row r="1114" ht="15.6" spans="1:11">
      <c r="A1114" s="481"/>
      <c r="B1114" s="681"/>
      <c r="C1114" s="682"/>
      <c r="D1114" s="682"/>
      <c r="E1114" s="682"/>
      <c r="F1114" s="683"/>
      <c r="G1114" s="684"/>
      <c r="H1114" s="682"/>
      <c r="I1114" s="682"/>
      <c r="J1114" s="685"/>
      <c r="K1114" s="481"/>
    </row>
    <row r="1115" ht="15.6" spans="1:11">
      <c r="A1115" s="481"/>
      <c r="B1115" s="481"/>
      <c r="C1115" s="481"/>
      <c r="D1115" s="481"/>
      <c r="E1115" s="481"/>
      <c r="F1115" s="623"/>
      <c r="G1115" s="686"/>
      <c r="H1115" s="481"/>
      <c r="I1115" s="481"/>
      <c r="J1115" s="481"/>
      <c r="K1115" s="481"/>
    </row>
    <row r="1117" ht="15.6" spans="1:11">
      <c r="A1117" s="481"/>
      <c r="B1117" s="509"/>
      <c r="C1117" s="509"/>
      <c r="D1117" s="509"/>
      <c r="E1117" s="509"/>
      <c r="F1117" s="509"/>
      <c r="G1117" s="509"/>
      <c r="H1117" s="509"/>
      <c r="I1117" s="509"/>
      <c r="J1117" s="481"/>
      <c r="K1117" s="481"/>
    </row>
    <row r="1118" ht="15.6" spans="1:11">
      <c r="A1118" s="481"/>
      <c r="B1118" s="483"/>
      <c r="C1118" s="484"/>
      <c r="D1118" s="484"/>
      <c r="E1118" s="484"/>
      <c r="F1118" s="485"/>
      <c r="G1118" s="486"/>
      <c r="H1118" s="484"/>
      <c r="I1118" s="484"/>
      <c r="J1118" s="487"/>
      <c r="K1118" s="481"/>
    </row>
    <row r="1119" ht="15.6" spans="1:11">
      <c r="A1119" s="481"/>
      <c r="B1119" s="488"/>
      <c r="C1119" s="489"/>
      <c r="D1119" s="490"/>
      <c r="E1119" s="491" t="s">
        <v>0</v>
      </c>
      <c r="F1119" s="492"/>
      <c r="G1119" s="493"/>
      <c r="H1119" s="494" t="s">
        <v>113</v>
      </c>
      <c r="I1119" s="495"/>
      <c r="J1119" s="496"/>
      <c r="K1119" s="481"/>
    </row>
    <row r="1120" ht="15.6" spans="1:11">
      <c r="A1120" s="481"/>
      <c r="B1120" s="488"/>
      <c r="C1120" s="497"/>
      <c r="D1120" s="498"/>
      <c r="E1120" s="499"/>
      <c r="F1120" s="500"/>
      <c r="G1120" s="501"/>
      <c r="H1120" s="502" t="s">
        <v>114</v>
      </c>
      <c r="I1120" s="503"/>
      <c r="J1120" s="496"/>
      <c r="K1120" s="481"/>
    </row>
    <row r="1121" ht="15.6" spans="1:11">
      <c r="A1121" s="481"/>
      <c r="B1121" s="488"/>
      <c r="C1121" s="504" t="s">
        <v>115</v>
      </c>
      <c r="D1121" s="505"/>
      <c r="E1121" s="505"/>
      <c r="F1121" s="505"/>
      <c r="G1121" s="506"/>
      <c r="H1121" s="502" t="s">
        <v>116</v>
      </c>
      <c r="I1121" s="503"/>
      <c r="J1121" s="496"/>
      <c r="K1121" s="481"/>
    </row>
    <row r="1122" ht="15.6" spans="1:11">
      <c r="A1122" s="481"/>
      <c r="B1122" s="488"/>
      <c r="C1122" s="711" t="s">
        <v>117</v>
      </c>
      <c r="D1122" s="712"/>
      <c r="E1122" s="712"/>
      <c r="F1122" s="712"/>
      <c r="G1122" s="712"/>
      <c r="H1122" s="712"/>
      <c r="I1122" s="713"/>
      <c r="J1122" s="496"/>
      <c r="K1122" s="481"/>
    </row>
    <row r="1123" ht="15.6" spans="1:11">
      <c r="A1123" s="481"/>
      <c r="B1123" s="488"/>
      <c r="C1123" s="507"/>
      <c r="D1123" s="507"/>
      <c r="E1123" s="507"/>
      <c r="F1123" s="508"/>
      <c r="G1123" s="508"/>
      <c r="H1123" s="507"/>
      <c r="I1123" s="507"/>
      <c r="J1123" s="496"/>
      <c r="K1123" s="481"/>
    </row>
    <row r="1124" ht="15.6" spans="1:11">
      <c r="A1124" s="509"/>
      <c r="B1124" s="510"/>
      <c r="C1124" s="1044" t="s">
        <v>118</v>
      </c>
      <c r="D1124" s="512" t="s">
        <v>119</v>
      </c>
      <c r="E1124" s="513"/>
      <c r="F1124" s="513"/>
      <c r="G1124" s="513"/>
      <c r="H1124" s="513"/>
      <c r="I1124" s="514"/>
      <c r="J1124" s="515"/>
      <c r="K1124" s="509"/>
    </row>
    <row r="1125" ht="15.6" spans="1:11">
      <c r="A1125" s="481"/>
      <c r="B1125" s="488"/>
      <c r="C1125" s="516">
        <v>3</v>
      </c>
      <c r="D1125" s="517" t="s">
        <v>206</v>
      </c>
      <c r="E1125" s="518"/>
      <c r="F1125" s="518"/>
      <c r="G1125" s="518"/>
      <c r="H1125" s="518"/>
      <c r="I1125" s="519"/>
      <c r="J1125" s="496"/>
      <c r="K1125" s="481"/>
    </row>
    <row r="1126" ht="15.6" spans="1:11">
      <c r="A1126" s="509"/>
      <c r="B1126" s="510"/>
      <c r="C1126" s="1044" t="s">
        <v>121</v>
      </c>
      <c r="D1126" s="512" t="s">
        <v>122</v>
      </c>
      <c r="E1126" s="513"/>
      <c r="F1126" s="513"/>
      <c r="G1126" s="513"/>
      <c r="H1126" s="513"/>
      <c r="I1126" s="514"/>
      <c r="J1126" s="515"/>
      <c r="K1126" s="509"/>
    </row>
    <row r="1127" ht="15.6" spans="1:11">
      <c r="A1127" s="481"/>
      <c r="B1127" s="488"/>
      <c r="C1127" s="714">
        <v>3.04</v>
      </c>
      <c r="D1127" s="517" t="s">
        <v>243</v>
      </c>
      <c r="E1127" s="518"/>
      <c r="F1127" s="518"/>
      <c r="G1127" s="518"/>
      <c r="H1127" s="518"/>
      <c r="I1127" s="519"/>
      <c r="J1127" s="496"/>
      <c r="K1127" s="481"/>
    </row>
    <row r="1128" ht="15.6" spans="1:11">
      <c r="A1128" s="509"/>
      <c r="B1128" s="510"/>
      <c r="C1128" s="1045" t="s">
        <v>124</v>
      </c>
      <c r="D1128" s="521" t="s">
        <v>125</v>
      </c>
      <c r="E1128" s="522"/>
      <c r="F1128" s="522"/>
      <c r="G1128" s="522"/>
      <c r="H1128" s="523"/>
      <c r="I1128" s="524" t="s">
        <v>126</v>
      </c>
      <c r="J1128" s="515"/>
      <c r="K1128" s="509"/>
    </row>
    <row r="1129" ht="15.6" spans="1:11">
      <c r="A1129" s="481"/>
      <c r="B1129" s="488"/>
      <c r="C1129" s="525" t="s">
        <v>77</v>
      </c>
      <c r="D1129" s="526"/>
      <c r="E1129" s="527"/>
      <c r="F1129" s="527"/>
      <c r="G1129" s="527"/>
      <c r="H1129" s="528"/>
      <c r="I1129" s="529"/>
      <c r="J1129" s="496"/>
      <c r="K1129" s="481"/>
    </row>
    <row r="1130" ht="15.6" spans="1:11">
      <c r="A1130" s="509"/>
      <c r="B1130" s="510"/>
      <c r="C1130" s="1045" t="s">
        <v>127</v>
      </c>
      <c r="D1130" s="715" t="s">
        <v>244</v>
      </c>
      <c r="E1130" s="531"/>
      <c r="F1130" s="531"/>
      <c r="G1130" s="531"/>
      <c r="H1130" s="532"/>
      <c r="I1130" s="716" t="s">
        <v>28</v>
      </c>
      <c r="J1130" s="515"/>
      <c r="K1130" s="509"/>
    </row>
    <row r="1131" ht="15.6" spans="1:11">
      <c r="A1131" s="481"/>
      <c r="B1131" s="488"/>
      <c r="C1131" s="525" t="str">
        <f>+C1129</f>
        <v>3.04.03</v>
      </c>
      <c r="D1131" s="534"/>
      <c r="E1131" s="535"/>
      <c r="F1131" s="535"/>
      <c r="G1131" s="535"/>
      <c r="H1131" s="536"/>
      <c r="I1131" s="537"/>
      <c r="J1131" s="496"/>
      <c r="K1131" s="481"/>
    </row>
    <row r="1132" ht="15.6" spans="1:11">
      <c r="A1132" s="481"/>
      <c r="B1132" s="488"/>
      <c r="C1132" s="482"/>
      <c r="D1132" s="482"/>
      <c r="E1132" s="482"/>
      <c r="F1132" s="482"/>
      <c r="G1132" s="482"/>
      <c r="H1132" s="482"/>
      <c r="I1132" s="482"/>
      <c r="J1132" s="496"/>
      <c r="K1132" s="481"/>
    </row>
    <row r="1133" ht="15.6" spans="1:11">
      <c r="A1133" s="481"/>
      <c r="B1133" s="488"/>
      <c r="C1133" s="542" t="s">
        <v>138</v>
      </c>
      <c r="D1133" s="543"/>
      <c r="E1133" s="543"/>
      <c r="F1133" s="543"/>
      <c r="G1133" s="543"/>
      <c r="H1133" s="543"/>
      <c r="I1133" s="544"/>
      <c r="J1133" s="496"/>
      <c r="K1133" s="481"/>
    </row>
    <row r="1134" ht="15.6" spans="1:11">
      <c r="A1134" s="481"/>
      <c r="B1134" s="488"/>
      <c r="C1134" s="577" t="s">
        <v>129</v>
      </c>
      <c r="D1134" s="577"/>
      <c r="E1134" s="577"/>
      <c r="F1134" s="576" t="s">
        <v>126</v>
      </c>
      <c r="G1134" s="576" t="s">
        <v>139</v>
      </c>
      <c r="H1134" s="577" t="s">
        <v>131</v>
      </c>
      <c r="I1134" s="577" t="s">
        <v>132</v>
      </c>
      <c r="J1134" s="496"/>
      <c r="K1134" s="481"/>
    </row>
    <row r="1135" ht="15.6" spans="1:11">
      <c r="A1135" s="481"/>
      <c r="B1135" s="488"/>
      <c r="C1135" s="768" t="s">
        <v>245</v>
      </c>
      <c r="D1135" s="769"/>
      <c r="E1135" s="769"/>
      <c r="F1135" s="770" t="s">
        <v>142</v>
      </c>
      <c r="G1135" s="771">
        <v>132939</v>
      </c>
      <c r="H1135" s="772">
        <v>5</v>
      </c>
      <c r="I1135" s="555">
        <f>+IF(C1135="","",G1135*H1135)</f>
        <v>664695</v>
      </c>
      <c r="J1135" s="496"/>
      <c r="K1135" s="481"/>
    </row>
    <row r="1136" ht="15.6" spans="1:11">
      <c r="A1136" s="481"/>
      <c r="B1136" s="488"/>
      <c r="C1136" s="718" t="s">
        <v>246</v>
      </c>
      <c r="D1136" s="773"/>
      <c r="E1136" s="773"/>
      <c r="F1136" s="720" t="s">
        <v>142</v>
      </c>
      <c r="G1136" s="774">
        <v>198419</v>
      </c>
      <c r="H1136" s="757">
        <v>2</v>
      </c>
      <c r="I1136" s="561">
        <f>+IF(C1136="","",G1136*H1136)</f>
        <v>396838</v>
      </c>
      <c r="J1136" s="496"/>
      <c r="K1136" s="481"/>
    </row>
    <row r="1137" ht="15.6" spans="1:11">
      <c r="A1137" s="481"/>
      <c r="B1137" s="488"/>
      <c r="C1137" s="718" t="s">
        <v>247</v>
      </c>
      <c r="D1137" s="719"/>
      <c r="E1137" s="719"/>
      <c r="F1137" s="720" t="s">
        <v>142</v>
      </c>
      <c r="G1137" s="774">
        <v>169318</v>
      </c>
      <c r="H1137" s="757">
        <v>5</v>
      </c>
      <c r="I1137" s="561">
        <f>+IF(C1137="","",G1137*H1137)</f>
        <v>846590</v>
      </c>
      <c r="J1137" s="496"/>
      <c r="K1137" s="481"/>
    </row>
    <row r="1138" ht="15.6" spans="1:11">
      <c r="A1138" s="481"/>
      <c r="B1138" s="488"/>
      <c r="C1138" s="718"/>
      <c r="D1138" s="719"/>
      <c r="E1138" s="719"/>
      <c r="F1138" s="720" t="s">
        <v>136</v>
      </c>
      <c r="G1138" s="774" t="s">
        <v>136</v>
      </c>
      <c r="H1138" s="757"/>
      <c r="I1138" s="561" t="str">
        <f>+IF(C1138="","",G1138*H1138)</f>
        <v/>
      </c>
      <c r="J1138" s="496"/>
      <c r="K1138" s="481"/>
    </row>
    <row r="1139" ht="15.6" spans="1:11">
      <c r="A1139" s="481"/>
      <c r="B1139" s="488"/>
      <c r="C1139" s="738"/>
      <c r="D1139" s="739"/>
      <c r="E1139" s="739"/>
      <c r="F1139" s="595" t="s">
        <v>136</v>
      </c>
      <c r="G1139" s="596" t="s">
        <v>136</v>
      </c>
      <c r="H1139" s="597"/>
      <c r="I1139" s="568" t="str">
        <f>+IF(C1139="","",G1139*H1139)</f>
        <v/>
      </c>
      <c r="J1139" s="496"/>
      <c r="K1139" s="481"/>
    </row>
    <row r="1140" ht="15.6" spans="1:11">
      <c r="A1140" s="481"/>
      <c r="B1140" s="488"/>
      <c r="C1140" s="481"/>
      <c r="D1140" s="481"/>
      <c r="E1140" s="481"/>
      <c r="F1140" s="695" t="s">
        <v>143</v>
      </c>
      <c r="G1140" s="695"/>
      <c r="H1140" s="696"/>
      <c r="I1140" s="598">
        <f>ROUND(+SUM(I1135:I1139),2)</f>
        <v>1908123</v>
      </c>
      <c r="J1140" s="496"/>
      <c r="K1140" s="481"/>
    </row>
    <row r="1141" ht="15.6" spans="1:11">
      <c r="A1141" s="481"/>
      <c r="B1141" s="488"/>
      <c r="C1141" s="509"/>
      <c r="D1141" s="509"/>
      <c r="E1141" s="509"/>
      <c r="F1141" s="509"/>
      <c r="G1141" s="509"/>
      <c r="H1141" s="509"/>
      <c r="I1141" s="509"/>
      <c r="J1141" s="496"/>
      <c r="K1141" s="481"/>
    </row>
    <row r="1142" ht="15.6" spans="1:11">
      <c r="A1142" s="481"/>
      <c r="B1142" s="488"/>
      <c r="C1142" s="625" t="s">
        <v>92</v>
      </c>
      <c r="D1142" s="626"/>
      <c r="E1142" s="626"/>
      <c r="F1142" s="626"/>
      <c r="G1142" s="626"/>
      <c r="H1142" s="627"/>
      <c r="I1142" s="628">
        <f>ROUND((SUM(+I1140)),2)</f>
        <v>1908123</v>
      </c>
      <c r="J1142" s="496"/>
      <c r="K1142" s="481"/>
    </row>
    <row r="1143" ht="15.6" spans="1:11">
      <c r="A1143" s="481"/>
      <c r="B1143" s="488"/>
      <c r="C1143" s="481"/>
      <c r="D1143" s="481"/>
      <c r="E1143" s="481"/>
      <c r="F1143" s="623"/>
      <c r="G1143" s="624"/>
      <c r="H1143" s="481"/>
      <c r="I1143" s="481"/>
      <c r="J1143" s="496"/>
      <c r="K1143" s="481"/>
    </row>
    <row r="1144" ht="15.6" spans="1:11">
      <c r="A1144" s="638"/>
      <c r="B1144" s="629"/>
      <c r="C1144" s="630" t="s">
        <v>148</v>
      </c>
      <c r="D1144" s="631"/>
      <c r="E1144" s="632"/>
      <c r="F1144" s="633"/>
      <c r="G1144" s="634"/>
      <c r="H1144" s="635">
        <f>FID</f>
        <v>0</v>
      </c>
      <c r="I1144" s="636">
        <f>ROUND(I1142*H1144,2)</f>
        <v>0</v>
      </c>
      <c r="J1144" s="637"/>
      <c r="K1144" s="638"/>
    </row>
    <row r="1145" ht="15.6" spans="1:11">
      <c r="A1145" s="481"/>
      <c r="B1145" s="488"/>
      <c r="C1145" s="625" t="s">
        <v>149</v>
      </c>
      <c r="D1145" s="626"/>
      <c r="E1145" s="626"/>
      <c r="F1145" s="626"/>
      <c r="G1145" s="626"/>
      <c r="H1145" s="627"/>
      <c r="I1145" s="628">
        <f>ROUND(I1144+I1142,2)</f>
        <v>1908123</v>
      </c>
      <c r="J1145" s="496"/>
      <c r="K1145" s="481"/>
    </row>
    <row r="1146" ht="15.6" spans="1:11">
      <c r="A1146" s="481"/>
      <c r="B1146" s="488"/>
      <c r="C1146" s="481"/>
      <c r="D1146" s="481"/>
      <c r="E1146" s="481"/>
      <c r="F1146" s="623"/>
      <c r="G1146" s="624"/>
      <c r="H1146" s="481"/>
      <c r="I1146" s="481"/>
      <c r="J1146" s="496"/>
      <c r="K1146" s="481"/>
    </row>
    <row r="1147" ht="15.6" spans="1:11">
      <c r="A1147" s="638"/>
      <c r="B1147" s="629"/>
      <c r="C1147" s="639" t="s">
        <v>150</v>
      </c>
      <c r="D1147" s="640"/>
      <c r="E1147" s="641"/>
      <c r="F1147" s="642"/>
      <c r="G1147" s="643"/>
      <c r="H1147" s="644">
        <v>0.22</v>
      </c>
      <c r="I1147" s="645">
        <f>ROUND($I$1145*H1147,2)</f>
        <v>419787.06</v>
      </c>
      <c r="J1147" s="637"/>
      <c r="K1147" s="638"/>
    </row>
    <row r="1148" ht="15.6" spans="1:11">
      <c r="A1148" s="638"/>
      <c r="B1148" s="629"/>
      <c r="C1148" s="646" t="s">
        <v>151</v>
      </c>
      <c r="D1148" s="647"/>
      <c r="E1148" s="648"/>
      <c r="F1148" s="642"/>
      <c r="G1148" s="643"/>
      <c r="H1148" s="649">
        <v>0.03</v>
      </c>
      <c r="I1148" s="645">
        <f t="shared" ref="I1148:I1149" si="31">ROUND($I$1145*H1148,2)</f>
        <v>57243.69</v>
      </c>
      <c r="J1148" s="637"/>
      <c r="K1148" s="638"/>
    </row>
    <row r="1149" ht="15.6" spans="1:11">
      <c r="A1149" s="638"/>
      <c r="B1149" s="629"/>
      <c r="C1149" s="646" t="s">
        <v>152</v>
      </c>
      <c r="D1149" s="647"/>
      <c r="E1149" s="648"/>
      <c r="F1149" s="650"/>
      <c r="G1149" s="651"/>
      <c r="H1149" s="649">
        <v>0.05</v>
      </c>
      <c r="I1149" s="645">
        <f t="shared" si="31"/>
        <v>95406.15</v>
      </c>
      <c r="J1149" s="637"/>
      <c r="K1149" s="638"/>
    </row>
    <row r="1150" ht="15.6" spans="1:11">
      <c r="A1150" s="481"/>
      <c r="B1150" s="488"/>
      <c r="C1150" s="652" t="s">
        <v>153</v>
      </c>
      <c r="D1150" s="653"/>
      <c r="E1150" s="653"/>
      <c r="F1150" s="653"/>
      <c r="G1150" s="653"/>
      <c r="H1150" s="654"/>
      <c r="I1150" s="655">
        <f>ROUND(SUM(I1147:I1149),2)</f>
        <v>572436.9</v>
      </c>
      <c r="J1150" s="496"/>
      <c r="K1150" s="481"/>
    </row>
    <row r="1151" ht="15.6" spans="1:11">
      <c r="A1151" s="481"/>
      <c r="B1151" s="488"/>
      <c r="C1151" s="656"/>
      <c r="D1151" s="656"/>
      <c r="E1151" s="656"/>
      <c r="F1151" s="656"/>
      <c r="G1151" s="656"/>
      <c r="H1151" s="656"/>
      <c r="I1151" s="656"/>
      <c r="J1151" s="496"/>
      <c r="K1151" s="481"/>
    </row>
    <row r="1152" ht="15.6" spans="1:11">
      <c r="A1152" s="481"/>
      <c r="B1152" s="488"/>
      <c r="C1152" s="657" t="s">
        <v>154</v>
      </c>
      <c r="D1152" s="658"/>
      <c r="E1152" s="658"/>
      <c r="F1152" s="658"/>
      <c r="G1152" s="658"/>
      <c r="H1152" s="659"/>
      <c r="I1152" s="660">
        <f>SUM(I1145+I1150)</f>
        <v>2480559.9</v>
      </c>
      <c r="J1152" s="496"/>
      <c r="K1152" s="481"/>
    </row>
    <row r="1153" ht="15.6" spans="1:11">
      <c r="A1153" s="481"/>
      <c r="B1153" s="488"/>
      <c r="C1153" s="656"/>
      <c r="D1153" s="656"/>
      <c r="E1153" s="656"/>
      <c r="F1153" s="656"/>
      <c r="G1153" s="656"/>
      <c r="H1153" s="656"/>
      <c r="I1153" s="656"/>
      <c r="J1153" s="496"/>
      <c r="K1153" s="481"/>
    </row>
    <row r="1154" ht="15.6" spans="1:11">
      <c r="A1154" s="481"/>
      <c r="B1154" s="488"/>
      <c r="C1154" s="661" t="s">
        <v>155</v>
      </c>
      <c r="D1154" s="662"/>
      <c r="E1154" s="663"/>
      <c r="F1154" s="664"/>
      <c r="G1154" s="665"/>
      <c r="H1154" s="665"/>
      <c r="I1154" s="666"/>
      <c r="J1154" s="496"/>
      <c r="K1154" s="481"/>
    </row>
    <row r="1155" ht="15.6" spans="1:11">
      <c r="A1155" s="481"/>
      <c r="B1155" s="488"/>
      <c r="C1155" s="667"/>
      <c r="D1155" s="668"/>
      <c r="E1155" s="669"/>
      <c r="F1155" s="670"/>
      <c r="G1155" s="671"/>
      <c r="H1155" s="671"/>
      <c r="I1155" s="672"/>
      <c r="J1155" s="496"/>
      <c r="K1155" s="481"/>
    </row>
    <row r="1156" ht="15.6" spans="1:11">
      <c r="A1156" s="481"/>
      <c r="B1156" s="488"/>
      <c r="C1156" s="667"/>
      <c r="D1156" s="668"/>
      <c r="E1156" s="669"/>
      <c r="F1156" s="670" t="str">
        <f>REALIZO</f>
        <v> </v>
      </c>
      <c r="G1156" s="671"/>
      <c r="H1156" s="671"/>
      <c r="I1156" s="672"/>
      <c r="J1156" s="496"/>
      <c r="K1156" s="481"/>
    </row>
    <row r="1157" ht="15.6" spans="1:11">
      <c r="A1157" s="481"/>
      <c r="B1157" s="488"/>
      <c r="C1157" s="667"/>
      <c r="D1157" s="668"/>
      <c r="E1157" s="669"/>
      <c r="F1157" s="670"/>
      <c r="G1157" s="673"/>
      <c r="H1157" s="673"/>
      <c r="I1157" s="674"/>
      <c r="J1157" s="496"/>
      <c r="K1157" s="481"/>
    </row>
    <row r="1158" ht="15.6" spans="1:11">
      <c r="A1158" s="481"/>
      <c r="B1158" s="488"/>
      <c r="C1158" s="667"/>
      <c r="D1158" s="668"/>
      <c r="E1158" s="669"/>
      <c r="F1158" s="670" t="s">
        <v>156</v>
      </c>
      <c r="G1158" s="673"/>
      <c r="H1158" s="673"/>
      <c r="I1158" s="674"/>
      <c r="J1158" s="496"/>
      <c r="K1158" s="481"/>
    </row>
    <row r="1159" ht="15.6" spans="1:11">
      <c r="A1159" s="481"/>
      <c r="B1159" s="488"/>
      <c r="C1159" s="667"/>
      <c r="D1159" s="668"/>
      <c r="E1159" s="669"/>
      <c r="F1159" s="670" t="str">
        <f>APROBO</f>
        <v> </v>
      </c>
      <c r="G1159" s="673"/>
      <c r="H1159" s="673"/>
      <c r="I1159" s="674"/>
      <c r="J1159" s="496"/>
      <c r="K1159" s="481"/>
    </row>
    <row r="1160" ht="15.6" spans="1:11">
      <c r="A1160" s="481"/>
      <c r="B1160" s="488"/>
      <c r="C1160" s="675"/>
      <c r="D1160" s="676"/>
      <c r="E1160" s="677"/>
      <c r="F1160" s="678" t="s">
        <v>157</v>
      </c>
      <c r="G1160" s="679"/>
      <c r="H1160" s="679"/>
      <c r="I1160" s="680"/>
      <c r="J1160" s="496"/>
      <c r="K1160" s="481"/>
    </row>
    <row r="1161" ht="15.6" spans="1:11">
      <c r="A1161" s="481"/>
      <c r="B1161" s="681"/>
      <c r="C1161" s="682"/>
      <c r="D1161" s="682"/>
      <c r="E1161" s="682"/>
      <c r="F1161" s="683"/>
      <c r="G1161" s="684"/>
      <c r="H1161" s="682"/>
      <c r="I1161" s="682"/>
      <c r="J1161" s="685"/>
      <c r="K1161" s="481"/>
    </row>
    <row r="1162" ht="15.6" spans="1:11">
      <c r="A1162" s="481"/>
      <c r="B1162" s="481"/>
      <c r="C1162" s="481"/>
      <c r="D1162" s="481"/>
      <c r="E1162" s="481"/>
      <c r="F1162" s="623"/>
      <c r="G1162" s="686"/>
      <c r="H1162" s="481"/>
      <c r="I1162" s="481"/>
      <c r="J1162" s="481"/>
      <c r="K1162" s="481"/>
    </row>
    <row r="1163" ht="15.6" spans="1:11">
      <c r="A1163" s="481"/>
      <c r="B1163" s="509"/>
      <c r="C1163" s="509"/>
      <c r="D1163" s="509"/>
      <c r="E1163" s="509"/>
      <c r="F1163" s="509"/>
      <c r="G1163" s="509"/>
      <c r="H1163" s="509"/>
      <c r="I1163" s="509"/>
      <c r="J1163" s="481"/>
      <c r="K1163" s="481"/>
    </row>
    <row r="1164" ht="15.6" spans="1:11">
      <c r="A1164" s="481"/>
      <c r="B1164" s="483"/>
      <c r="C1164" s="484"/>
      <c r="D1164" s="484"/>
      <c r="E1164" s="484"/>
      <c r="F1164" s="485"/>
      <c r="G1164" s="486"/>
      <c r="H1164" s="484"/>
      <c r="I1164" s="484"/>
      <c r="J1164" s="487"/>
      <c r="K1164" s="481"/>
    </row>
    <row r="1165" ht="15.6" spans="1:11">
      <c r="A1165" s="481"/>
      <c r="B1165" s="488"/>
      <c r="C1165" s="489"/>
      <c r="D1165" s="490"/>
      <c r="E1165" s="491" t="s">
        <v>0</v>
      </c>
      <c r="F1165" s="492"/>
      <c r="G1165" s="493"/>
      <c r="H1165" s="494" t="s">
        <v>113</v>
      </c>
      <c r="I1165" s="495"/>
      <c r="J1165" s="496"/>
      <c r="K1165" s="481"/>
    </row>
    <row r="1166" ht="15.6" spans="1:11">
      <c r="A1166" s="481"/>
      <c r="B1166" s="488"/>
      <c r="C1166" s="497"/>
      <c r="D1166" s="498"/>
      <c r="E1166" s="499"/>
      <c r="F1166" s="500"/>
      <c r="G1166" s="501"/>
      <c r="H1166" s="502" t="s">
        <v>114</v>
      </c>
      <c r="I1166" s="503"/>
      <c r="J1166" s="496"/>
      <c r="K1166" s="481"/>
    </row>
    <row r="1167" ht="15.6" spans="1:11">
      <c r="A1167" s="481"/>
      <c r="B1167" s="488"/>
      <c r="C1167" s="504" t="s">
        <v>115</v>
      </c>
      <c r="D1167" s="505"/>
      <c r="E1167" s="505"/>
      <c r="F1167" s="505"/>
      <c r="G1167" s="506"/>
      <c r="H1167" s="502" t="s">
        <v>116</v>
      </c>
      <c r="I1167" s="503"/>
      <c r="J1167" s="496"/>
      <c r="K1167" s="481"/>
    </row>
    <row r="1168" ht="15.6" spans="1:11">
      <c r="A1168" s="481"/>
      <c r="B1168" s="488"/>
      <c r="C1168" s="711" t="s">
        <v>117</v>
      </c>
      <c r="D1168" s="712"/>
      <c r="E1168" s="712"/>
      <c r="F1168" s="712"/>
      <c r="G1168" s="712"/>
      <c r="H1168" s="712"/>
      <c r="I1168" s="713"/>
      <c r="J1168" s="496"/>
      <c r="K1168" s="481"/>
    </row>
    <row r="1169" ht="15.6" spans="1:11">
      <c r="A1169" s="481"/>
      <c r="B1169" s="488"/>
      <c r="C1169" s="507"/>
      <c r="D1169" s="507"/>
      <c r="E1169" s="507"/>
      <c r="F1169" s="508"/>
      <c r="G1169" s="508"/>
      <c r="H1169" s="507"/>
      <c r="I1169" s="507"/>
      <c r="J1169" s="496"/>
      <c r="K1169" s="481"/>
    </row>
    <row r="1170" ht="15.6" spans="1:11">
      <c r="A1170" s="509"/>
      <c r="B1170" s="510"/>
      <c r="C1170" s="1044" t="s">
        <v>118</v>
      </c>
      <c r="D1170" s="512" t="s">
        <v>119</v>
      </c>
      <c r="E1170" s="513"/>
      <c r="F1170" s="513"/>
      <c r="G1170" s="513"/>
      <c r="H1170" s="513"/>
      <c r="I1170" s="514"/>
      <c r="J1170" s="515"/>
      <c r="K1170" s="509"/>
    </row>
    <row r="1171" ht="15.6" spans="1:11">
      <c r="A1171" s="481"/>
      <c r="B1171" s="488"/>
      <c r="C1171" s="516">
        <v>3</v>
      </c>
      <c r="D1171" s="517" t="s">
        <v>206</v>
      </c>
      <c r="E1171" s="518"/>
      <c r="F1171" s="518"/>
      <c r="G1171" s="518"/>
      <c r="H1171" s="518"/>
      <c r="I1171" s="519"/>
      <c r="J1171" s="496"/>
      <c r="K1171" s="481"/>
    </row>
    <row r="1172" ht="15.6" spans="1:11">
      <c r="A1172" s="509"/>
      <c r="B1172" s="510"/>
      <c r="C1172" s="1044" t="s">
        <v>121</v>
      </c>
      <c r="D1172" s="512" t="s">
        <v>122</v>
      </c>
      <c r="E1172" s="513"/>
      <c r="F1172" s="513"/>
      <c r="G1172" s="513"/>
      <c r="H1172" s="513"/>
      <c r="I1172" s="514"/>
      <c r="J1172" s="515"/>
      <c r="K1172" s="509"/>
    </row>
    <row r="1173" ht="15.6" spans="1:11">
      <c r="A1173" s="481"/>
      <c r="B1173" s="488"/>
      <c r="C1173" s="714">
        <v>3.04</v>
      </c>
      <c r="D1173" s="517" t="s">
        <v>243</v>
      </c>
      <c r="E1173" s="518"/>
      <c r="F1173" s="518"/>
      <c r="G1173" s="518"/>
      <c r="H1173" s="518"/>
      <c r="I1173" s="519"/>
      <c r="J1173" s="496"/>
      <c r="K1173" s="481"/>
    </row>
    <row r="1174" ht="15.6" spans="1:11">
      <c r="A1174" s="509"/>
      <c r="B1174" s="510"/>
      <c r="C1174" s="1045" t="s">
        <v>124</v>
      </c>
      <c r="D1174" s="521" t="s">
        <v>125</v>
      </c>
      <c r="E1174" s="522"/>
      <c r="F1174" s="522"/>
      <c r="G1174" s="522"/>
      <c r="H1174" s="523"/>
      <c r="I1174" s="524" t="s">
        <v>126</v>
      </c>
      <c r="J1174" s="515"/>
      <c r="K1174" s="509"/>
    </row>
    <row r="1175" ht="15.6" spans="1:11">
      <c r="A1175" s="481"/>
      <c r="B1175" s="488"/>
      <c r="C1175" s="525" t="s">
        <v>80</v>
      </c>
      <c r="D1175" s="526"/>
      <c r="E1175" s="527"/>
      <c r="F1175" s="527"/>
      <c r="G1175" s="527"/>
      <c r="H1175" s="528"/>
      <c r="I1175" s="529"/>
      <c r="J1175" s="496"/>
      <c r="K1175" s="481"/>
    </row>
    <row r="1176" ht="15.6" spans="1:11">
      <c r="A1176" s="509"/>
      <c r="B1176" s="510"/>
      <c r="C1176" s="1045" t="s">
        <v>127</v>
      </c>
      <c r="D1176" s="715" t="s">
        <v>248</v>
      </c>
      <c r="E1176" s="531"/>
      <c r="F1176" s="531"/>
      <c r="G1176" s="531"/>
      <c r="H1176" s="532"/>
      <c r="I1176" s="716" t="s">
        <v>34</v>
      </c>
      <c r="J1176" s="515"/>
      <c r="K1176" s="509"/>
    </row>
    <row r="1177" ht="15.6" spans="1:11">
      <c r="A1177" s="481"/>
      <c r="B1177" s="488"/>
      <c r="C1177" s="525" t="str">
        <f>+C1175</f>
        <v>3.04.07</v>
      </c>
      <c r="D1177" s="534"/>
      <c r="E1177" s="535"/>
      <c r="F1177" s="535"/>
      <c r="G1177" s="535"/>
      <c r="H1177" s="536"/>
      <c r="I1177" s="537"/>
      <c r="J1177" s="496"/>
      <c r="K1177" s="481"/>
    </row>
    <row r="1178" ht="15.6" spans="1:11">
      <c r="A1178" s="481"/>
      <c r="B1178" s="488"/>
      <c r="C1178" s="482"/>
      <c r="D1178" s="482"/>
      <c r="E1178" s="482"/>
      <c r="F1178" s="482"/>
      <c r="G1178" s="482"/>
      <c r="H1178" s="482"/>
      <c r="I1178" s="482"/>
      <c r="J1178" s="496"/>
      <c r="K1178" s="481"/>
    </row>
    <row r="1179" ht="15.6" spans="1:11">
      <c r="A1179" s="481"/>
      <c r="B1179" s="488"/>
      <c r="C1179" s="542" t="s">
        <v>128</v>
      </c>
      <c r="D1179" s="543"/>
      <c r="E1179" s="543"/>
      <c r="F1179" s="543"/>
      <c r="G1179" s="543"/>
      <c r="H1179" s="543"/>
      <c r="I1179" s="544"/>
      <c r="J1179" s="496"/>
      <c r="K1179" s="481"/>
    </row>
    <row r="1180" ht="15.6" spans="1:11">
      <c r="A1180" s="481"/>
      <c r="B1180" s="488"/>
      <c r="C1180" s="545" t="s">
        <v>129</v>
      </c>
      <c r="D1180" s="546"/>
      <c r="E1180" s="546"/>
      <c r="F1180" s="547" t="s">
        <v>126</v>
      </c>
      <c r="G1180" s="547" t="s">
        <v>130</v>
      </c>
      <c r="H1180" s="1046" t="s">
        <v>131</v>
      </c>
      <c r="I1180" s="549" t="s">
        <v>132</v>
      </c>
      <c r="J1180" s="496"/>
      <c r="K1180" s="481"/>
    </row>
    <row r="1181" ht="15.6" spans="1:11">
      <c r="A1181" s="481"/>
      <c r="B1181" s="488"/>
      <c r="C1181" s="752" t="s">
        <v>249</v>
      </c>
      <c r="D1181" s="753"/>
      <c r="E1181" s="753"/>
      <c r="F1181" s="552" t="s">
        <v>34</v>
      </c>
      <c r="G1181" s="553">
        <v>68425</v>
      </c>
      <c r="H1181" s="554">
        <v>1.3</v>
      </c>
      <c r="I1181" s="555">
        <f>ROUND((+IF(C1181="","",G1181*H1181)),2)</f>
        <v>88952.5</v>
      </c>
      <c r="J1181" s="496"/>
      <c r="K1181" s="481"/>
    </row>
    <row r="1182" ht="15.6" spans="1:11">
      <c r="A1182" s="481"/>
      <c r="B1182" s="488"/>
      <c r="C1182" s="556"/>
      <c r="D1182" s="557"/>
      <c r="E1182" s="557"/>
      <c r="F1182" s="558" t="s">
        <v>136</v>
      </c>
      <c r="G1182" s="559" t="s">
        <v>136</v>
      </c>
      <c r="H1182" s="560"/>
      <c r="I1182" s="561" t="str">
        <f>+IF(C1182="","",G1182*H1182)</f>
        <v/>
      </c>
      <c r="J1182" s="496"/>
      <c r="K1182" s="481"/>
    </row>
    <row r="1183" ht="15.6" spans="1:11">
      <c r="A1183" s="481"/>
      <c r="B1183" s="488"/>
      <c r="C1183" s="556"/>
      <c r="D1183" s="557"/>
      <c r="E1183" s="557"/>
      <c r="F1183" s="558" t="s">
        <v>136</v>
      </c>
      <c r="G1183" s="559" t="s">
        <v>136</v>
      </c>
      <c r="H1183" s="560"/>
      <c r="I1183" s="561" t="str">
        <f>+IF(C1183="","",G1183*H1183)</f>
        <v/>
      </c>
      <c r="J1183" s="496"/>
      <c r="K1183" s="481"/>
    </row>
    <row r="1184" ht="15.6" spans="1:11">
      <c r="A1184" s="481"/>
      <c r="B1184" s="488"/>
      <c r="C1184" s="556"/>
      <c r="D1184" s="557"/>
      <c r="E1184" s="557"/>
      <c r="F1184" s="558" t="s">
        <v>136</v>
      </c>
      <c r="G1184" s="559" t="s">
        <v>136</v>
      </c>
      <c r="H1184" s="560"/>
      <c r="I1184" s="561" t="str">
        <f>+IF(C1184="","",G1184*H1184)</f>
        <v/>
      </c>
      <c r="J1184" s="496"/>
      <c r="K1184" s="481"/>
    </row>
    <row r="1185" ht="15.6" spans="1:11">
      <c r="A1185" s="481"/>
      <c r="B1185" s="488"/>
      <c r="C1185" s="556"/>
      <c r="D1185" s="557"/>
      <c r="E1185" s="557"/>
      <c r="F1185" s="558" t="s">
        <v>136</v>
      </c>
      <c r="G1185" s="559" t="s">
        <v>136</v>
      </c>
      <c r="H1185" s="560"/>
      <c r="I1185" s="561" t="str">
        <f>+IF(C1185="","",G1185*H1185)</f>
        <v/>
      </c>
      <c r="J1185" s="496"/>
      <c r="K1185" s="481"/>
    </row>
    <row r="1186" ht="15.6" spans="1:11">
      <c r="A1186" s="481"/>
      <c r="B1186" s="488"/>
      <c r="C1186" s="736"/>
      <c r="D1186" s="737"/>
      <c r="E1186" s="737"/>
      <c r="F1186" s="565" t="s">
        <v>136</v>
      </c>
      <c r="G1186" s="566" t="s">
        <v>136</v>
      </c>
      <c r="H1186" s="567"/>
      <c r="I1186" s="568" t="str">
        <f>+IF(C1186="","",G1186*H1186)</f>
        <v/>
      </c>
      <c r="J1186" s="496"/>
      <c r="K1186" s="481"/>
    </row>
    <row r="1187" ht="15.6" spans="1:11">
      <c r="A1187" s="481"/>
      <c r="B1187" s="488"/>
      <c r="C1187" s="481"/>
      <c r="D1187" s="481"/>
      <c r="E1187" s="481"/>
      <c r="F1187" s="695" t="s">
        <v>137</v>
      </c>
      <c r="G1187" s="695"/>
      <c r="H1187" s="696"/>
      <c r="I1187" s="571">
        <f>+ROUND(SUM(I1181:I1186),2)</f>
        <v>88952.5</v>
      </c>
      <c r="J1187" s="496"/>
      <c r="K1187" s="481"/>
    </row>
    <row r="1188" ht="15.6" spans="1:11">
      <c r="A1188" s="481"/>
      <c r="B1188" s="488"/>
      <c r="C1188" s="481"/>
      <c r="D1188" s="481"/>
      <c r="E1188" s="481"/>
      <c r="F1188" s="740"/>
      <c r="G1188" s="740"/>
      <c r="H1188" s="695"/>
      <c r="I1188" s="741"/>
      <c r="J1188" s="496"/>
      <c r="K1188" s="481"/>
    </row>
    <row r="1189" ht="15.6" spans="1:11">
      <c r="A1189" s="481"/>
      <c r="B1189" s="488"/>
      <c r="C1189" s="542" t="s">
        <v>138</v>
      </c>
      <c r="D1189" s="543"/>
      <c r="E1189" s="543"/>
      <c r="F1189" s="543"/>
      <c r="G1189" s="543"/>
      <c r="H1189" s="543"/>
      <c r="I1189" s="544"/>
      <c r="J1189" s="496"/>
      <c r="K1189" s="481"/>
    </row>
    <row r="1190" ht="15.6" spans="1:11">
      <c r="A1190" s="481"/>
      <c r="B1190" s="488"/>
      <c r="C1190" s="577" t="s">
        <v>129</v>
      </c>
      <c r="D1190" s="577"/>
      <c r="E1190" s="577"/>
      <c r="F1190" s="576" t="s">
        <v>126</v>
      </c>
      <c r="G1190" s="576" t="s">
        <v>139</v>
      </c>
      <c r="H1190" s="577" t="s">
        <v>131</v>
      </c>
      <c r="I1190" s="577" t="s">
        <v>132</v>
      </c>
      <c r="J1190" s="496"/>
      <c r="K1190" s="481"/>
    </row>
    <row r="1191" ht="15.6" spans="1:11">
      <c r="A1191" s="481"/>
      <c r="B1191" s="488"/>
      <c r="C1191" s="589" t="s">
        <v>245</v>
      </c>
      <c r="D1191" s="590"/>
      <c r="E1191" s="591"/>
      <c r="F1191" s="742" t="s">
        <v>142</v>
      </c>
      <c r="G1191" s="751">
        <v>132939</v>
      </c>
      <c r="H1191" s="775">
        <v>0.05</v>
      </c>
      <c r="I1191" s="561">
        <f>+IF(C1191="","",G1191*H1191)</f>
        <v>6646.95</v>
      </c>
      <c r="J1191" s="496"/>
      <c r="K1191" s="481"/>
    </row>
    <row r="1192" ht="15.6" spans="1:11">
      <c r="A1192" s="481"/>
      <c r="B1192" s="488"/>
      <c r="C1192" s="589" t="s">
        <v>246</v>
      </c>
      <c r="D1192" s="590"/>
      <c r="E1192" s="591"/>
      <c r="F1192" s="742" t="s">
        <v>142</v>
      </c>
      <c r="G1192" s="751">
        <v>198419</v>
      </c>
      <c r="H1192" s="757">
        <v>0.07</v>
      </c>
      <c r="I1192" s="561">
        <f>+IF(C1192="","",G1192*H1192)</f>
        <v>13889.33</v>
      </c>
      <c r="J1192" s="496"/>
      <c r="K1192" s="481"/>
    </row>
    <row r="1193" ht="15.6" spans="1:11">
      <c r="A1193" s="481"/>
      <c r="B1193" s="488"/>
      <c r="C1193" s="738" t="s">
        <v>247</v>
      </c>
      <c r="D1193" s="739"/>
      <c r="E1193" s="739"/>
      <c r="F1193" s="595" t="s">
        <v>142</v>
      </c>
      <c r="G1193" s="596">
        <v>169318</v>
      </c>
      <c r="H1193" s="597">
        <v>0.07</v>
      </c>
      <c r="I1193" s="743">
        <f>+IF(C1193="","",G1193*H1193)</f>
        <v>11852.26</v>
      </c>
      <c r="J1193" s="496"/>
      <c r="K1193" s="481"/>
    </row>
    <row r="1194" ht="15.6" spans="1:11">
      <c r="A1194" s="481"/>
      <c r="B1194" s="488"/>
      <c r="C1194" s="481"/>
      <c r="D1194" s="481"/>
      <c r="E1194" s="481"/>
      <c r="F1194" s="695" t="s">
        <v>143</v>
      </c>
      <c r="G1194" s="695"/>
      <c r="H1194" s="696"/>
      <c r="I1194" s="598">
        <f>ROUND(+SUM(I1191:I1193),2)</f>
        <v>32388.54</v>
      </c>
      <c r="J1194" s="496"/>
      <c r="K1194" s="481"/>
    </row>
    <row r="1195" ht="15.6" spans="1:11">
      <c r="A1195" s="481"/>
      <c r="B1195" s="488"/>
      <c r="C1195" s="509"/>
      <c r="D1195" s="509"/>
      <c r="E1195" s="509"/>
      <c r="F1195" s="509"/>
      <c r="G1195" s="509"/>
      <c r="H1195" s="509"/>
      <c r="I1195" s="509"/>
      <c r="J1195" s="496"/>
      <c r="K1195" s="481"/>
    </row>
    <row r="1196" ht="15.6" spans="1:11">
      <c r="A1196" s="481"/>
      <c r="B1196" s="488"/>
      <c r="C1196" s="698" t="s">
        <v>144</v>
      </c>
      <c r="D1196" s="699"/>
      <c r="E1196" s="699"/>
      <c r="F1196" s="699"/>
      <c r="G1196" s="699"/>
      <c r="H1196" s="699"/>
      <c r="I1196" s="700"/>
      <c r="J1196" s="496"/>
      <c r="K1196" s="599"/>
    </row>
    <row r="1197" ht="15.6" spans="1:11">
      <c r="A1197" s="701"/>
      <c r="B1197" s="600"/>
      <c r="C1197" s="702" t="s">
        <v>129</v>
      </c>
      <c r="D1197" s="606"/>
      <c r="E1197" s="606"/>
      <c r="F1197" s="604" t="s">
        <v>126</v>
      </c>
      <c r="G1197" s="1047" t="s">
        <v>139</v>
      </c>
      <c r="H1197" s="606" t="s">
        <v>131</v>
      </c>
      <c r="I1197" s="607" t="s">
        <v>132</v>
      </c>
      <c r="J1197" s="608"/>
      <c r="K1197" s="609"/>
    </row>
    <row r="1198" ht="15.6" spans="1:11">
      <c r="A1198" s="481"/>
      <c r="B1198" s="488"/>
      <c r="C1198" s="703" t="s">
        <v>172</v>
      </c>
      <c r="D1198" s="704"/>
      <c r="E1198" s="704"/>
      <c r="F1198" s="613" t="s">
        <v>173</v>
      </c>
      <c r="G1198" s="614">
        <v>11689.88</v>
      </c>
      <c r="H1198" s="615">
        <v>0.8</v>
      </c>
      <c r="I1198" s="616">
        <f>(+IF(C1198="","",(G1198*H1198)))</f>
        <v>9351.904</v>
      </c>
      <c r="J1198" s="496"/>
      <c r="K1198" s="599"/>
    </row>
    <row r="1199" ht="15.6" spans="1:11">
      <c r="A1199" s="481"/>
      <c r="B1199" s="488"/>
      <c r="C1199" s="703"/>
      <c r="D1199" s="704"/>
      <c r="E1199" s="704"/>
      <c r="F1199" s="613"/>
      <c r="G1199" s="614"/>
      <c r="H1199" s="615"/>
      <c r="I1199" s="616" t="str">
        <f>(+IF(C1199="","",(G1199*H1199)))</f>
        <v/>
      </c>
      <c r="J1199" s="496"/>
      <c r="K1199" s="599"/>
    </row>
    <row r="1200" ht="15.6" spans="1:11">
      <c r="A1200" s="481"/>
      <c r="B1200" s="488"/>
      <c r="C1200" s="703"/>
      <c r="D1200" s="704"/>
      <c r="E1200" s="704"/>
      <c r="F1200" s="613"/>
      <c r="G1200" s="614"/>
      <c r="H1200" s="615"/>
      <c r="I1200" s="616" t="str">
        <f>(+IF(C1200="","",(G1200*H1200)))</f>
        <v/>
      </c>
      <c r="J1200" s="496"/>
      <c r="K1200" s="599"/>
    </row>
    <row r="1201" ht="15.6" spans="1:11">
      <c r="A1201" s="481"/>
      <c r="B1201" s="488"/>
      <c r="C1201" s="705"/>
      <c r="D1201" s="706"/>
      <c r="E1201" s="706"/>
      <c r="F1201" s="707"/>
      <c r="G1201" s="708"/>
      <c r="H1201" s="709"/>
      <c r="I1201" s="710"/>
      <c r="J1201" s="496"/>
      <c r="K1201" s="599"/>
    </row>
    <row r="1202" ht="15.6" spans="1:11">
      <c r="A1202" s="481"/>
      <c r="B1202" s="488"/>
      <c r="C1202" s="481"/>
      <c r="D1202" s="481"/>
      <c r="E1202" s="481"/>
      <c r="F1202" s="569" t="s">
        <v>147</v>
      </c>
      <c r="G1202" s="569"/>
      <c r="H1202" s="570"/>
      <c r="I1202" s="571">
        <f>+ROUND(SUM(I1198:I1201),2)</f>
        <v>9351.9</v>
      </c>
      <c r="J1202" s="496"/>
      <c r="K1202" s="599"/>
    </row>
    <row r="1203" ht="15.6" spans="1:11">
      <c r="A1203" s="481"/>
      <c r="B1203" s="488"/>
      <c r="C1203" s="481"/>
      <c r="D1203" s="481"/>
      <c r="E1203" s="481"/>
      <c r="F1203" s="623"/>
      <c r="G1203" s="624"/>
      <c r="H1203" s="481"/>
      <c r="I1203" s="481"/>
      <c r="J1203" s="496"/>
      <c r="K1203" s="481"/>
    </row>
    <row r="1204" ht="15.6" spans="1:11">
      <c r="A1204" s="481"/>
      <c r="B1204" s="488"/>
      <c r="C1204" s="698" t="s">
        <v>162</v>
      </c>
      <c r="D1204" s="699"/>
      <c r="E1204" s="699"/>
      <c r="F1204" s="699"/>
      <c r="G1204" s="699"/>
      <c r="H1204" s="699"/>
      <c r="I1204" s="700"/>
      <c r="J1204" s="496"/>
      <c r="K1204" s="599"/>
    </row>
    <row r="1205" ht="15.6" spans="1:11">
      <c r="A1205" s="701"/>
      <c r="B1205" s="600"/>
      <c r="C1205" s="702" t="s">
        <v>129</v>
      </c>
      <c r="D1205" s="606"/>
      <c r="E1205" s="606"/>
      <c r="F1205" s="604" t="s">
        <v>126</v>
      </c>
      <c r="G1205" s="1047" t="s">
        <v>139</v>
      </c>
      <c r="H1205" s="606" t="s">
        <v>131</v>
      </c>
      <c r="I1205" s="607" t="s">
        <v>132</v>
      </c>
      <c r="J1205" s="608"/>
      <c r="K1205" s="609"/>
    </row>
    <row r="1206" ht="15.6" spans="1:11">
      <c r="A1206" s="481"/>
      <c r="B1206" s="488"/>
      <c r="C1206" s="703" t="s">
        <v>163</v>
      </c>
      <c r="D1206" s="704"/>
      <c r="E1206" s="704"/>
      <c r="F1206" s="613" t="s">
        <v>164</v>
      </c>
      <c r="G1206" s="614">
        <v>10464</v>
      </c>
      <c r="H1206" s="615">
        <v>1.3</v>
      </c>
      <c r="I1206" s="616">
        <f>(+IF(C1206="","",(G1206*H1206)))</f>
        <v>13603.2</v>
      </c>
      <c r="J1206" s="496"/>
      <c r="K1206" s="599"/>
    </row>
    <row r="1207" ht="15.6" spans="1:11">
      <c r="A1207" s="481"/>
      <c r="B1207" s="488"/>
      <c r="C1207" s="703"/>
      <c r="D1207" s="704"/>
      <c r="E1207" s="704"/>
      <c r="F1207" s="613"/>
      <c r="G1207" s="614"/>
      <c r="H1207" s="615"/>
      <c r="I1207" s="616" t="str">
        <f>(+IF(C1207="","",(G1207*H1207)))</f>
        <v/>
      </c>
      <c r="J1207" s="496"/>
      <c r="K1207" s="599"/>
    </row>
    <row r="1208" ht="15.6" spans="1:11">
      <c r="A1208" s="481"/>
      <c r="B1208" s="488"/>
      <c r="C1208" s="705"/>
      <c r="D1208" s="706"/>
      <c r="E1208" s="706"/>
      <c r="F1208" s="707"/>
      <c r="G1208" s="708"/>
      <c r="H1208" s="709"/>
      <c r="I1208" s="710"/>
      <c r="J1208" s="496"/>
      <c r="K1208" s="599"/>
    </row>
    <row r="1209" ht="15.6" spans="1:11">
      <c r="A1209" s="481"/>
      <c r="B1209" s="488"/>
      <c r="C1209" s="481"/>
      <c r="D1209" s="481"/>
      <c r="E1209" s="481"/>
      <c r="F1209" s="569" t="s">
        <v>165</v>
      </c>
      <c r="G1209" s="569"/>
      <c r="H1209" s="570"/>
      <c r="I1209" s="571">
        <f>+ROUND(SUM(I1206:I1208),2)</f>
        <v>13603.2</v>
      </c>
      <c r="J1209" s="496"/>
      <c r="K1209" s="599"/>
    </row>
    <row r="1210" ht="15.6" spans="1:11">
      <c r="A1210" s="481"/>
      <c r="B1210" s="488"/>
      <c r="C1210" s="481"/>
      <c r="D1210" s="481"/>
      <c r="E1210" s="481"/>
      <c r="F1210" s="623"/>
      <c r="G1210" s="624"/>
      <c r="H1210" s="481"/>
      <c r="I1210" s="481"/>
      <c r="J1210" s="496"/>
      <c r="K1210" s="481"/>
    </row>
    <row r="1211" ht="15.6" spans="1:11">
      <c r="A1211" s="481"/>
      <c r="B1211" s="488"/>
      <c r="C1211" s="625" t="s">
        <v>92</v>
      </c>
      <c r="D1211" s="626"/>
      <c r="E1211" s="626"/>
      <c r="F1211" s="626"/>
      <c r="G1211" s="626"/>
      <c r="H1211" s="627"/>
      <c r="I1211" s="628">
        <f>ROUND((SUM(I1187+I1194+I1202+I1209)),2)</f>
        <v>144296.14</v>
      </c>
      <c r="J1211" s="496"/>
      <c r="K1211" s="481"/>
    </row>
    <row r="1212" ht="15.6" spans="1:11">
      <c r="A1212" s="481"/>
      <c r="B1212" s="488"/>
      <c r="C1212" s="481"/>
      <c r="D1212" s="481"/>
      <c r="E1212" s="481"/>
      <c r="F1212" s="623"/>
      <c r="G1212" s="624"/>
      <c r="H1212" s="481"/>
      <c r="I1212" s="481"/>
      <c r="J1212" s="496"/>
      <c r="K1212" s="481"/>
    </row>
    <row r="1213" ht="15.6" spans="1:11">
      <c r="A1213" s="638"/>
      <c r="B1213" s="629"/>
      <c r="C1213" s="630" t="s">
        <v>148</v>
      </c>
      <c r="D1213" s="631"/>
      <c r="E1213" s="632"/>
      <c r="F1213" s="633"/>
      <c r="G1213" s="634"/>
      <c r="H1213" s="635">
        <v>0</v>
      </c>
      <c r="I1213" s="636">
        <f>ROUND(I1211*H1213,2)</f>
        <v>0</v>
      </c>
      <c r="J1213" s="637"/>
      <c r="K1213" s="638"/>
    </row>
    <row r="1214" ht="15.6" spans="1:11">
      <c r="A1214" s="481"/>
      <c r="B1214" s="488"/>
      <c r="C1214" s="625" t="s">
        <v>149</v>
      </c>
      <c r="D1214" s="626"/>
      <c r="E1214" s="626"/>
      <c r="F1214" s="626"/>
      <c r="G1214" s="626"/>
      <c r="H1214" s="627"/>
      <c r="I1214" s="628">
        <f>ROUND(I1213+I1211,2)</f>
        <v>144296.14</v>
      </c>
      <c r="J1214" s="496"/>
      <c r="K1214" s="481"/>
    </row>
    <row r="1215" ht="15.6" spans="1:11">
      <c r="A1215" s="481"/>
      <c r="B1215" s="488"/>
      <c r="C1215" s="481"/>
      <c r="D1215" s="481"/>
      <c r="E1215" s="481"/>
      <c r="F1215" s="623"/>
      <c r="G1215" s="624"/>
      <c r="H1215" s="481"/>
      <c r="I1215" s="481"/>
      <c r="J1215" s="496"/>
      <c r="K1215" s="481"/>
    </row>
    <row r="1216" ht="15.6" spans="1:11">
      <c r="A1216" s="638"/>
      <c r="B1216" s="629"/>
      <c r="C1216" s="639" t="s">
        <v>150</v>
      </c>
      <c r="D1216" s="640"/>
      <c r="E1216" s="641"/>
      <c r="F1216" s="642"/>
      <c r="G1216" s="643"/>
      <c r="H1216" s="644">
        <v>0.22</v>
      </c>
      <c r="I1216" s="645">
        <f>ROUND($I$1214*H1216,2)</f>
        <v>31745.15</v>
      </c>
      <c r="J1216" s="637"/>
      <c r="K1216" s="638"/>
    </row>
    <row r="1217" ht="15.6" spans="1:11">
      <c r="A1217" s="638"/>
      <c r="B1217" s="629"/>
      <c r="C1217" s="646" t="s">
        <v>151</v>
      </c>
      <c r="D1217" s="647"/>
      <c r="E1217" s="648"/>
      <c r="F1217" s="642"/>
      <c r="G1217" s="643"/>
      <c r="H1217" s="649">
        <v>0.03</v>
      </c>
      <c r="I1217" s="645">
        <f t="shared" ref="I1217:I1218" si="32">ROUND($I$1214*H1217,2)</f>
        <v>4328.88</v>
      </c>
      <c r="J1217" s="637"/>
      <c r="K1217" s="638"/>
    </row>
    <row r="1218" ht="15.6" spans="1:11">
      <c r="A1218" s="638"/>
      <c r="B1218" s="629"/>
      <c r="C1218" s="646" t="s">
        <v>152</v>
      </c>
      <c r="D1218" s="647"/>
      <c r="E1218" s="648"/>
      <c r="F1218" s="650"/>
      <c r="G1218" s="651"/>
      <c r="H1218" s="649">
        <v>0.05</v>
      </c>
      <c r="I1218" s="645">
        <f t="shared" si="32"/>
        <v>7214.81</v>
      </c>
      <c r="J1218" s="637"/>
      <c r="K1218" s="638"/>
    </row>
    <row r="1219" ht="15.6" spans="1:11">
      <c r="A1219" s="481"/>
      <c r="B1219" s="488"/>
      <c r="C1219" s="652" t="s">
        <v>153</v>
      </c>
      <c r="D1219" s="653"/>
      <c r="E1219" s="653"/>
      <c r="F1219" s="653"/>
      <c r="G1219" s="653"/>
      <c r="H1219" s="654"/>
      <c r="I1219" s="655">
        <f>ROUND(SUM(I1216:I1218),2)</f>
        <v>43288.84</v>
      </c>
      <c r="J1219" s="496"/>
      <c r="K1219" s="481"/>
    </row>
    <row r="1220" ht="15.6" spans="1:11">
      <c r="A1220" s="481"/>
      <c r="B1220" s="488"/>
      <c r="C1220" s="656"/>
      <c r="D1220" s="656"/>
      <c r="E1220" s="656"/>
      <c r="F1220" s="656"/>
      <c r="G1220" s="656"/>
      <c r="H1220" s="656"/>
      <c r="I1220" s="656"/>
      <c r="J1220" s="496"/>
      <c r="K1220" s="481"/>
    </row>
    <row r="1221" ht="15.6" spans="1:11">
      <c r="A1221" s="481"/>
      <c r="B1221" s="488"/>
      <c r="C1221" s="657" t="s">
        <v>154</v>
      </c>
      <c r="D1221" s="658"/>
      <c r="E1221" s="658"/>
      <c r="F1221" s="658"/>
      <c r="G1221" s="658"/>
      <c r="H1221" s="659"/>
      <c r="I1221" s="660">
        <f>SUM(I1214+I1219)</f>
        <v>187584.98</v>
      </c>
      <c r="J1221" s="496"/>
      <c r="K1221" s="481"/>
    </row>
    <row r="1222" ht="15.6" spans="1:11">
      <c r="A1222" s="481"/>
      <c r="B1222" s="488"/>
      <c r="C1222" s="656"/>
      <c r="D1222" s="656"/>
      <c r="E1222" s="656"/>
      <c r="F1222" s="656"/>
      <c r="G1222" s="656"/>
      <c r="H1222" s="656"/>
      <c r="I1222" s="656"/>
      <c r="J1222" s="496"/>
      <c r="K1222" s="481"/>
    </row>
    <row r="1223" ht="15.6" spans="1:11">
      <c r="A1223" s="481"/>
      <c r="B1223" s="488"/>
      <c r="C1223" s="661" t="s">
        <v>155</v>
      </c>
      <c r="D1223" s="662"/>
      <c r="E1223" s="663"/>
      <c r="F1223" s="664"/>
      <c r="G1223" s="665"/>
      <c r="H1223" s="665"/>
      <c r="I1223" s="666"/>
      <c r="J1223" s="496"/>
      <c r="K1223" s="481"/>
    </row>
    <row r="1224" ht="15.6" spans="1:11">
      <c r="A1224" s="481"/>
      <c r="B1224" s="488"/>
      <c r="C1224" s="667"/>
      <c r="D1224" s="668"/>
      <c r="E1224" s="669"/>
      <c r="F1224" s="670"/>
      <c r="G1224" s="671"/>
      <c r="H1224" s="671"/>
      <c r="I1224" s="672"/>
      <c r="J1224" s="496"/>
      <c r="K1224" s="481"/>
    </row>
    <row r="1225" ht="15.6" spans="1:11">
      <c r="A1225" s="481"/>
      <c r="B1225" s="488"/>
      <c r="C1225" s="667"/>
      <c r="D1225" s="668"/>
      <c r="E1225" s="669"/>
      <c r="F1225" s="670" t="str">
        <f>REALIZO</f>
        <v> </v>
      </c>
      <c r="G1225" s="671"/>
      <c r="H1225" s="671"/>
      <c r="I1225" s="672"/>
      <c r="J1225" s="496"/>
      <c r="K1225" s="481"/>
    </row>
    <row r="1226" ht="15.6" spans="1:11">
      <c r="A1226" s="481"/>
      <c r="B1226" s="488"/>
      <c r="C1226" s="667"/>
      <c r="D1226" s="668"/>
      <c r="E1226" s="669"/>
      <c r="F1226" s="670"/>
      <c r="G1226" s="673"/>
      <c r="H1226" s="673"/>
      <c r="I1226" s="674"/>
      <c r="J1226" s="496"/>
      <c r="K1226" s="481"/>
    </row>
    <row r="1227" ht="15.6" spans="1:11">
      <c r="A1227" s="481"/>
      <c r="B1227" s="488"/>
      <c r="C1227" s="667"/>
      <c r="D1227" s="668"/>
      <c r="E1227" s="669"/>
      <c r="F1227" s="670" t="s">
        <v>156</v>
      </c>
      <c r="G1227" s="673"/>
      <c r="H1227" s="673"/>
      <c r="I1227" s="674"/>
      <c r="J1227" s="496"/>
      <c r="K1227" s="481"/>
    </row>
    <row r="1228" ht="15.6" spans="1:11">
      <c r="A1228" s="481"/>
      <c r="B1228" s="488"/>
      <c r="C1228" s="667"/>
      <c r="D1228" s="668"/>
      <c r="E1228" s="669"/>
      <c r="F1228" s="670" t="str">
        <f>APROBO</f>
        <v> </v>
      </c>
      <c r="G1228" s="673"/>
      <c r="H1228" s="673"/>
      <c r="I1228" s="674"/>
      <c r="J1228" s="496"/>
      <c r="K1228" s="481"/>
    </row>
    <row r="1229" ht="15.6" spans="1:11">
      <c r="A1229" s="481"/>
      <c r="B1229" s="488"/>
      <c r="C1229" s="675"/>
      <c r="D1229" s="676"/>
      <c r="E1229" s="677"/>
      <c r="F1229" s="678" t="s">
        <v>157</v>
      </c>
      <c r="G1229" s="679"/>
      <c r="H1229" s="679"/>
      <c r="I1229" s="680"/>
      <c r="J1229" s="496"/>
      <c r="K1229" s="481"/>
    </row>
    <row r="1230" ht="15.6" spans="1:11">
      <c r="A1230" s="481"/>
      <c r="B1230" s="681"/>
      <c r="C1230" s="682"/>
      <c r="D1230" s="682"/>
      <c r="E1230" s="682"/>
      <c r="F1230" s="683"/>
      <c r="G1230" s="684"/>
      <c r="H1230" s="682"/>
      <c r="I1230" s="682"/>
      <c r="J1230" s="685"/>
      <c r="K1230" s="481"/>
    </row>
    <row r="1231" ht="15.6" spans="1:11">
      <c r="A1231" s="481"/>
      <c r="B1231" s="481"/>
      <c r="C1231" s="481"/>
      <c r="D1231" s="481"/>
      <c r="E1231" s="481"/>
      <c r="F1231" s="623"/>
      <c r="G1231" s="686"/>
      <c r="H1231" s="481"/>
      <c r="I1231" s="481"/>
      <c r="J1231" s="481"/>
      <c r="K1231" s="481"/>
    </row>
    <row r="1232" ht="15.6" spans="1:11">
      <c r="A1232" s="481"/>
      <c r="B1232" s="509"/>
      <c r="C1232" s="509"/>
      <c r="D1232" s="509"/>
      <c r="E1232" s="509"/>
      <c r="F1232" s="509"/>
      <c r="G1232" s="509"/>
      <c r="H1232" s="509"/>
      <c r="I1232" s="509"/>
      <c r="J1232" s="481"/>
      <c r="K1232" s="481"/>
    </row>
    <row r="1233" ht="15.6" spans="1:22">
      <c r="A1233" s="481"/>
      <c r="B1233" s="483"/>
      <c r="C1233" s="484"/>
      <c r="D1233" s="484"/>
      <c r="E1233" s="484"/>
      <c r="F1233" s="485"/>
      <c r="G1233" s="486"/>
      <c r="H1233" s="484"/>
      <c r="I1233" s="484"/>
      <c r="J1233" s="487"/>
      <c r="K1233" s="481"/>
      <c r="L1233" s="481"/>
      <c r="M1233" s="509"/>
      <c r="N1233" s="509"/>
      <c r="O1233" s="509"/>
      <c r="P1233" s="509"/>
      <c r="Q1233" s="509"/>
      <c r="R1233" s="509"/>
      <c r="S1233" s="509"/>
      <c r="T1233" s="509"/>
      <c r="U1233" s="481"/>
      <c r="V1233" s="481"/>
    </row>
    <row r="1234" ht="15.6" spans="1:22">
      <c r="A1234" s="481"/>
      <c r="B1234" s="488"/>
      <c r="C1234" s="489"/>
      <c r="D1234" s="490"/>
      <c r="E1234" s="491" t="s">
        <v>0</v>
      </c>
      <c r="F1234" s="492"/>
      <c r="G1234" s="493"/>
      <c r="H1234" s="494" t="s">
        <v>113</v>
      </c>
      <c r="I1234" s="495"/>
      <c r="J1234" s="496"/>
      <c r="K1234" s="481"/>
      <c r="L1234" s="481"/>
      <c r="M1234" s="481"/>
      <c r="N1234" s="481"/>
      <c r="O1234" s="481"/>
      <c r="P1234" s="481"/>
      <c r="Q1234" s="623"/>
      <c r="R1234" s="624"/>
      <c r="S1234" s="481"/>
      <c r="T1234" s="481"/>
      <c r="U1234" s="481"/>
      <c r="V1234" s="481"/>
    </row>
    <row r="1235" ht="15.6" spans="1:22">
      <c r="A1235" s="481"/>
      <c r="B1235" s="488"/>
      <c r="C1235" s="497"/>
      <c r="D1235" s="498"/>
      <c r="E1235" s="499"/>
      <c r="F1235" s="500"/>
      <c r="G1235" s="501"/>
      <c r="H1235" s="502" t="s">
        <v>114</v>
      </c>
      <c r="I1235" s="503"/>
      <c r="J1235" s="496"/>
      <c r="K1235" s="481"/>
      <c r="L1235" s="481"/>
      <c r="M1235" s="481"/>
      <c r="N1235" s="509"/>
      <c r="O1235" s="509"/>
      <c r="P1235" s="776"/>
      <c r="Q1235" s="776"/>
      <c r="R1235" s="776"/>
      <c r="S1235" s="777"/>
      <c r="T1235" s="777"/>
      <c r="U1235" s="481"/>
      <c r="V1235" s="481"/>
    </row>
    <row r="1236" ht="15.6" spans="1:22">
      <c r="A1236" s="481"/>
      <c r="B1236" s="488"/>
      <c r="C1236" s="504" t="s">
        <v>115</v>
      </c>
      <c r="D1236" s="505"/>
      <c r="E1236" s="505"/>
      <c r="F1236" s="505"/>
      <c r="G1236" s="506"/>
      <c r="H1236" s="502" t="s">
        <v>116</v>
      </c>
      <c r="I1236" s="503"/>
      <c r="J1236" s="496"/>
      <c r="K1236" s="481"/>
      <c r="L1236" s="481"/>
      <c r="M1236" s="481"/>
      <c r="N1236" s="509"/>
      <c r="O1236" s="509"/>
      <c r="P1236" s="776"/>
      <c r="Q1236" s="776"/>
      <c r="R1236" s="776"/>
      <c r="S1236" s="778"/>
      <c r="T1236" s="778"/>
      <c r="U1236" s="481"/>
      <c r="V1236" s="481"/>
    </row>
    <row r="1237" ht="15.6" spans="1:22">
      <c r="A1237" s="481"/>
      <c r="B1237" s="488"/>
      <c r="C1237" s="711" t="s">
        <v>117</v>
      </c>
      <c r="D1237" s="712"/>
      <c r="E1237" s="712"/>
      <c r="F1237" s="712"/>
      <c r="G1237" s="712"/>
      <c r="H1237" s="712"/>
      <c r="I1237" s="713"/>
      <c r="J1237" s="496"/>
      <c r="K1237" s="481"/>
      <c r="L1237" s="481"/>
      <c r="M1237" s="481"/>
      <c r="N1237" s="779"/>
      <c r="O1237" s="779"/>
      <c r="P1237" s="779"/>
      <c r="Q1237" s="779"/>
      <c r="R1237" s="779"/>
      <c r="S1237" s="778"/>
      <c r="T1237" s="778"/>
      <c r="U1237" s="481"/>
      <c r="V1237" s="481"/>
    </row>
    <row r="1238" ht="15.6" spans="1:22">
      <c r="A1238" s="481"/>
      <c r="B1238" s="488"/>
      <c r="C1238" s="507"/>
      <c r="D1238" s="507"/>
      <c r="E1238" s="507"/>
      <c r="F1238" s="508"/>
      <c r="G1238" s="508"/>
      <c r="H1238" s="507"/>
      <c r="I1238" s="507"/>
      <c r="J1238" s="496"/>
      <c r="K1238" s="481"/>
      <c r="L1238" s="481"/>
      <c r="M1238" s="481"/>
      <c r="N1238" s="779"/>
      <c r="O1238" s="779"/>
      <c r="P1238" s="779"/>
      <c r="Q1238" s="779"/>
      <c r="R1238" s="779"/>
      <c r="S1238" s="779"/>
      <c r="T1238" s="779"/>
      <c r="U1238" s="481"/>
      <c r="V1238" s="481"/>
    </row>
    <row r="1239" ht="15.6" spans="1:22">
      <c r="A1239" s="509"/>
      <c r="B1239" s="510"/>
      <c r="C1239" s="1044" t="s">
        <v>118</v>
      </c>
      <c r="D1239" s="512" t="s">
        <v>119</v>
      </c>
      <c r="E1239" s="513"/>
      <c r="F1239" s="513"/>
      <c r="G1239" s="513"/>
      <c r="H1239" s="513"/>
      <c r="I1239" s="514"/>
      <c r="J1239" s="515"/>
      <c r="K1239" s="509"/>
      <c r="L1239" s="481"/>
      <c r="M1239" s="481"/>
      <c r="N1239" s="780"/>
      <c r="O1239" s="780"/>
      <c r="P1239" s="780"/>
      <c r="Q1239" s="781"/>
      <c r="R1239" s="781"/>
      <c r="S1239" s="780"/>
      <c r="T1239" s="780"/>
      <c r="U1239" s="481"/>
      <c r="V1239" s="481"/>
    </row>
    <row r="1240" ht="15.6" spans="1:22">
      <c r="A1240" s="481"/>
      <c r="B1240" s="488"/>
      <c r="C1240" s="516">
        <v>3</v>
      </c>
      <c r="D1240" s="517" t="s">
        <v>166</v>
      </c>
      <c r="E1240" s="518"/>
      <c r="F1240" s="518"/>
      <c r="G1240" s="518"/>
      <c r="H1240" s="518"/>
      <c r="I1240" s="519"/>
      <c r="J1240" s="496"/>
      <c r="K1240" s="481"/>
      <c r="L1240" s="509"/>
      <c r="M1240" s="509"/>
      <c r="N1240" s="782"/>
      <c r="O1240" s="783"/>
      <c r="P1240" s="783"/>
      <c r="Q1240" s="783"/>
      <c r="R1240" s="783"/>
      <c r="S1240" s="783"/>
      <c r="T1240" s="783"/>
      <c r="U1240" s="509"/>
      <c r="V1240" s="509"/>
    </row>
    <row r="1241" ht="15.6" spans="1:22">
      <c r="A1241" s="509"/>
      <c r="B1241" s="510"/>
      <c r="C1241" s="1044" t="s">
        <v>121</v>
      </c>
      <c r="D1241" s="512" t="s">
        <v>122</v>
      </c>
      <c r="E1241" s="513"/>
      <c r="F1241" s="513"/>
      <c r="G1241" s="513"/>
      <c r="H1241" s="513"/>
      <c r="I1241" s="514"/>
      <c r="J1241" s="515"/>
      <c r="K1241" s="509"/>
      <c r="L1241" s="481"/>
      <c r="M1241" s="481"/>
      <c r="N1241" s="784"/>
      <c r="O1241" s="785"/>
      <c r="P1241" s="785"/>
      <c r="Q1241" s="785"/>
      <c r="R1241" s="785"/>
      <c r="S1241" s="785"/>
      <c r="T1241" s="785"/>
      <c r="U1241" s="481"/>
      <c r="V1241" s="481"/>
    </row>
    <row r="1242" ht="15.6" spans="1:22">
      <c r="A1242" s="481"/>
      <c r="B1242" s="488"/>
      <c r="C1242" s="714">
        <v>3.05</v>
      </c>
      <c r="D1242" s="517" t="s">
        <v>250</v>
      </c>
      <c r="E1242" s="518"/>
      <c r="F1242" s="518"/>
      <c r="G1242" s="518"/>
      <c r="H1242" s="518"/>
      <c r="I1242" s="519"/>
      <c r="J1242" s="496"/>
      <c r="K1242" s="481"/>
      <c r="L1242" s="509"/>
      <c r="M1242" s="509"/>
      <c r="N1242" s="782"/>
      <c r="O1242" s="783"/>
      <c r="P1242" s="783"/>
      <c r="Q1242" s="783"/>
      <c r="R1242" s="783"/>
      <c r="S1242" s="783"/>
      <c r="T1242" s="783"/>
      <c r="U1242" s="509"/>
      <c r="V1242" s="509"/>
    </row>
    <row r="1243" ht="16.5" customHeight="1" spans="1:22">
      <c r="A1243" s="509"/>
      <c r="B1243" s="510"/>
      <c r="C1243" s="1045" t="s">
        <v>124</v>
      </c>
      <c r="D1243" s="521" t="s">
        <v>125</v>
      </c>
      <c r="E1243" s="522"/>
      <c r="F1243" s="522"/>
      <c r="G1243" s="522"/>
      <c r="H1243" s="523"/>
      <c r="I1243" s="524" t="s">
        <v>126</v>
      </c>
      <c r="J1243" s="515"/>
      <c r="K1243" s="509"/>
      <c r="L1243" s="481"/>
      <c r="M1243" s="481"/>
      <c r="N1243" s="786"/>
      <c r="O1243" s="785"/>
      <c r="P1243" s="785"/>
      <c r="Q1243" s="785"/>
      <c r="R1243" s="785"/>
      <c r="S1243" s="785"/>
      <c r="T1243" s="785"/>
      <c r="U1243" s="481"/>
      <c r="V1243" s="481"/>
    </row>
    <row r="1244" ht="15.6" spans="1:22">
      <c r="A1244" s="481"/>
      <c r="B1244" s="488"/>
      <c r="C1244" s="525" t="s">
        <v>251</v>
      </c>
      <c r="D1244" s="526"/>
      <c r="E1244" s="527"/>
      <c r="F1244" s="527"/>
      <c r="G1244" s="527"/>
      <c r="H1244" s="528"/>
      <c r="I1244" s="529"/>
      <c r="J1244" s="496"/>
      <c r="K1244" s="481"/>
      <c r="L1244" s="509"/>
      <c r="M1244" s="509"/>
      <c r="N1244" s="782"/>
      <c r="O1244" s="787"/>
      <c r="P1244" s="787"/>
      <c r="Q1244" s="787"/>
      <c r="R1244" s="787"/>
      <c r="S1244" s="787"/>
      <c r="T1244" s="788"/>
      <c r="U1244" s="509"/>
      <c r="V1244" s="509"/>
    </row>
    <row r="1245" ht="24" customHeight="1" spans="1:22">
      <c r="A1245" s="509"/>
      <c r="B1245" s="510"/>
      <c r="C1245" s="1045" t="s">
        <v>127</v>
      </c>
      <c r="D1245" s="715" t="s">
        <v>83</v>
      </c>
      <c r="E1245" s="531"/>
      <c r="F1245" s="531"/>
      <c r="G1245" s="531"/>
      <c r="H1245" s="532"/>
      <c r="I1245" s="716" t="s">
        <v>34</v>
      </c>
      <c r="J1245" s="515"/>
      <c r="K1245" s="509"/>
      <c r="L1245" s="481"/>
      <c r="M1245" s="481"/>
      <c r="N1245" s="784"/>
      <c r="O1245" s="787"/>
      <c r="P1245" s="787"/>
      <c r="Q1245" s="787"/>
      <c r="R1245" s="787"/>
      <c r="S1245" s="787"/>
      <c r="T1245" s="788"/>
      <c r="U1245" s="481"/>
      <c r="V1245" s="481"/>
    </row>
    <row r="1246" ht="24" customHeight="1" spans="1:22">
      <c r="A1246" s="481"/>
      <c r="B1246" s="488"/>
      <c r="C1246" s="525" t="str">
        <f>+C1244</f>
        <v>3.05.05</v>
      </c>
      <c r="D1246" s="534"/>
      <c r="E1246" s="535"/>
      <c r="F1246" s="535"/>
      <c r="G1246" s="535"/>
      <c r="H1246" s="536"/>
      <c r="I1246" s="537"/>
      <c r="J1246" s="496"/>
      <c r="K1246" s="481"/>
      <c r="L1246" s="509"/>
      <c r="M1246" s="509"/>
      <c r="N1246" s="782"/>
      <c r="O1246" s="789"/>
      <c r="P1246" s="789"/>
      <c r="Q1246" s="789"/>
      <c r="R1246" s="789"/>
      <c r="S1246" s="789"/>
      <c r="T1246" s="790"/>
      <c r="U1246" s="509"/>
      <c r="V1246" s="509"/>
    </row>
    <row r="1247" ht="15.6" spans="1:22">
      <c r="A1247" s="481"/>
      <c r="B1247" s="488"/>
      <c r="C1247" s="482"/>
      <c r="D1247" s="482"/>
      <c r="E1247" s="482"/>
      <c r="F1247" s="482"/>
      <c r="G1247" s="482"/>
      <c r="H1247" s="482"/>
      <c r="I1247" s="482"/>
      <c r="J1247" s="496"/>
      <c r="K1247" s="481"/>
      <c r="L1247" s="481"/>
      <c r="M1247" s="481"/>
      <c r="N1247" s="784"/>
      <c r="O1247" s="789"/>
      <c r="P1247" s="789"/>
      <c r="Q1247" s="789"/>
      <c r="R1247" s="789"/>
      <c r="S1247" s="789"/>
      <c r="T1247" s="790"/>
      <c r="U1247" s="481"/>
      <c r="V1247" s="481"/>
    </row>
    <row r="1248" ht="15.6" spans="1:22">
      <c r="A1248" s="481"/>
      <c r="B1248" s="488"/>
      <c r="C1248" s="542" t="s">
        <v>128</v>
      </c>
      <c r="D1248" s="543"/>
      <c r="E1248" s="543"/>
      <c r="F1248" s="543"/>
      <c r="G1248" s="543"/>
      <c r="H1248" s="543"/>
      <c r="I1248" s="544"/>
      <c r="J1248" s="496"/>
      <c r="K1248" s="481"/>
      <c r="L1248" s="481"/>
      <c r="M1248" s="481"/>
      <c r="N1248" s="509"/>
      <c r="O1248" s="509"/>
      <c r="P1248" s="509"/>
      <c r="Q1248" s="509"/>
      <c r="R1248" s="509"/>
      <c r="S1248" s="509"/>
      <c r="T1248" s="509"/>
      <c r="U1248" s="481"/>
      <c r="V1248" s="481"/>
    </row>
    <row r="1249" ht="15.6" spans="1:22">
      <c r="A1249" s="481"/>
      <c r="B1249" s="488"/>
      <c r="C1249" s="545" t="s">
        <v>129</v>
      </c>
      <c r="D1249" s="546"/>
      <c r="E1249" s="546"/>
      <c r="F1249" s="547" t="s">
        <v>126</v>
      </c>
      <c r="G1249" s="547" t="s">
        <v>130</v>
      </c>
      <c r="H1249" s="1046" t="s">
        <v>131</v>
      </c>
      <c r="I1249" s="549" t="s">
        <v>132</v>
      </c>
      <c r="J1249" s="496"/>
      <c r="K1249" s="481"/>
      <c r="L1249" s="481"/>
      <c r="M1249" s="481"/>
      <c r="N1249" s="791"/>
      <c r="O1249" s="791"/>
      <c r="P1249" s="791"/>
      <c r="Q1249" s="791"/>
      <c r="R1249" s="791"/>
      <c r="S1249" s="791"/>
      <c r="T1249" s="791"/>
      <c r="U1249" s="481"/>
      <c r="V1249" s="481"/>
    </row>
    <row r="1250" ht="15.75" customHeight="1" spans="1:22">
      <c r="A1250" s="481"/>
      <c r="B1250" s="488"/>
      <c r="C1250" s="758" t="s">
        <v>252</v>
      </c>
      <c r="D1250" s="759"/>
      <c r="E1250" s="759"/>
      <c r="F1250" s="552" t="s">
        <v>28</v>
      </c>
      <c r="G1250" s="553">
        <v>886.5</v>
      </c>
      <c r="H1250" s="554">
        <v>4</v>
      </c>
      <c r="I1250" s="555">
        <f>ROUND((+IF(C1250="","",G1250*H1250)),2)</f>
        <v>3546</v>
      </c>
      <c r="J1250" s="496"/>
      <c r="K1250" s="481"/>
      <c r="L1250" s="481"/>
      <c r="M1250" s="481"/>
      <c r="N1250" s="792"/>
      <c r="O1250" s="792"/>
      <c r="P1250" s="792"/>
      <c r="Q1250" s="793"/>
      <c r="R1250" s="793"/>
      <c r="S1250" s="794"/>
      <c r="T1250" s="792"/>
      <c r="U1250" s="481"/>
      <c r="V1250" s="481"/>
    </row>
    <row r="1251" ht="15.75" customHeight="1" spans="1:22">
      <c r="A1251" s="481"/>
      <c r="B1251" s="488"/>
      <c r="C1251" s="758" t="s">
        <v>253</v>
      </c>
      <c r="D1251" s="759"/>
      <c r="E1251" s="759"/>
      <c r="F1251" s="558" t="s">
        <v>195</v>
      </c>
      <c r="G1251" s="559">
        <v>186239.35</v>
      </c>
      <c r="H1251" s="560">
        <v>0.0425</v>
      </c>
      <c r="I1251" s="561">
        <f t="shared" ref="I1251:I1256" si="33">+IF(C1251="","",G1251*H1251)</f>
        <v>7915.172375</v>
      </c>
      <c r="J1251" s="496"/>
      <c r="K1251" s="481"/>
      <c r="L1251" s="481"/>
      <c r="M1251" s="481"/>
      <c r="N1251" s="795"/>
      <c r="O1251" s="795"/>
      <c r="P1251" s="795"/>
      <c r="Q1251" s="796"/>
      <c r="R1251" s="797"/>
      <c r="S1251" s="798"/>
      <c r="T1251" s="799"/>
      <c r="U1251" s="481"/>
      <c r="V1251" s="481"/>
    </row>
    <row r="1252" ht="15.75" customHeight="1" spans="1:22">
      <c r="A1252" s="481"/>
      <c r="B1252" s="488"/>
      <c r="C1252" s="800" t="s">
        <v>254</v>
      </c>
      <c r="D1252" s="801"/>
      <c r="E1252" s="801"/>
      <c r="F1252" s="558" t="s">
        <v>34</v>
      </c>
      <c r="G1252" s="559">
        <v>662138.36</v>
      </c>
      <c r="H1252" s="560">
        <v>1.05</v>
      </c>
      <c r="I1252" s="561">
        <f t="shared" si="33"/>
        <v>695245.278</v>
      </c>
      <c r="J1252" s="496"/>
      <c r="K1252" s="481"/>
      <c r="L1252" s="481"/>
      <c r="M1252" s="481"/>
      <c r="N1252" s="795"/>
      <c r="O1252" s="795"/>
      <c r="P1252" s="795"/>
      <c r="Q1252" s="796"/>
      <c r="R1252" s="797"/>
      <c r="S1252" s="798"/>
      <c r="T1252" s="799"/>
      <c r="U1252" s="481"/>
      <c r="V1252" s="481"/>
    </row>
    <row r="1253" ht="15.75" customHeight="1" spans="1:22">
      <c r="A1253" s="481"/>
      <c r="B1253" s="488"/>
      <c r="C1253" s="758" t="s">
        <v>255</v>
      </c>
      <c r="D1253" s="759"/>
      <c r="E1253" s="759"/>
      <c r="F1253" s="558" t="s">
        <v>41</v>
      </c>
      <c r="G1253" s="559">
        <v>518900</v>
      </c>
      <c r="H1253" s="560">
        <v>0.03</v>
      </c>
      <c r="I1253" s="561">
        <f t="shared" si="33"/>
        <v>15567</v>
      </c>
      <c r="J1253" s="496"/>
      <c r="K1253" s="481"/>
      <c r="L1253" s="481"/>
      <c r="M1253" s="481"/>
      <c r="N1253" s="795"/>
      <c r="O1253" s="795"/>
      <c r="P1253" s="795"/>
      <c r="Q1253" s="796"/>
      <c r="R1253" s="797"/>
      <c r="S1253" s="798"/>
      <c r="T1253" s="799"/>
      <c r="U1253" s="481"/>
      <c r="V1253" s="481"/>
    </row>
    <row r="1254" ht="15.6" spans="1:22">
      <c r="A1254" s="481"/>
      <c r="B1254" s="488"/>
      <c r="C1254" s="758"/>
      <c r="D1254" s="759"/>
      <c r="E1254" s="759"/>
      <c r="F1254" s="558" t="s">
        <v>136</v>
      </c>
      <c r="G1254" s="559" t="s">
        <v>136</v>
      </c>
      <c r="H1254" s="560"/>
      <c r="I1254" s="561" t="str">
        <f t="shared" si="33"/>
        <v/>
      </c>
      <c r="J1254" s="496"/>
      <c r="K1254" s="481"/>
      <c r="L1254" s="481"/>
      <c r="M1254" s="481"/>
      <c r="N1254" s="795"/>
      <c r="O1254" s="795"/>
      <c r="P1254" s="795"/>
      <c r="Q1254" s="796"/>
      <c r="R1254" s="797"/>
      <c r="S1254" s="798"/>
      <c r="T1254" s="799"/>
      <c r="U1254" s="481"/>
      <c r="V1254" s="481"/>
    </row>
    <row r="1255" ht="15.6" spans="1:22">
      <c r="A1255" s="481"/>
      <c r="B1255" s="488"/>
      <c r="C1255" s="758"/>
      <c r="D1255" s="759"/>
      <c r="E1255" s="759"/>
      <c r="F1255" s="558" t="s">
        <v>136</v>
      </c>
      <c r="G1255" s="559" t="s">
        <v>136</v>
      </c>
      <c r="H1255" s="560"/>
      <c r="I1255" s="561" t="str">
        <f t="shared" si="33"/>
        <v/>
      </c>
      <c r="J1255" s="496"/>
      <c r="K1255" s="481"/>
      <c r="L1255" s="481"/>
      <c r="M1255" s="481"/>
      <c r="N1255" s="795"/>
      <c r="O1255" s="795"/>
      <c r="P1255" s="795"/>
      <c r="Q1255" s="796"/>
      <c r="R1255" s="797"/>
      <c r="S1255" s="798"/>
      <c r="T1255" s="799"/>
      <c r="U1255" s="481"/>
      <c r="V1255" s="481"/>
    </row>
    <row r="1256" ht="15.6" spans="1:22">
      <c r="A1256" s="481"/>
      <c r="B1256" s="488"/>
      <c r="C1256" s="802"/>
      <c r="D1256" s="803"/>
      <c r="E1256" s="803"/>
      <c r="F1256" s="565" t="s">
        <v>136</v>
      </c>
      <c r="G1256" s="566" t="s">
        <v>136</v>
      </c>
      <c r="H1256" s="567"/>
      <c r="I1256" s="568" t="str">
        <f t="shared" si="33"/>
        <v/>
      </c>
      <c r="J1256" s="496"/>
      <c r="K1256" s="481"/>
      <c r="L1256" s="481"/>
      <c r="M1256" s="481"/>
      <c r="N1256" s="795"/>
      <c r="O1256" s="795"/>
      <c r="P1256" s="795"/>
      <c r="Q1256" s="796"/>
      <c r="R1256" s="797"/>
      <c r="S1256" s="798"/>
      <c r="T1256" s="799"/>
      <c r="U1256" s="481"/>
      <c r="V1256" s="481"/>
    </row>
    <row r="1257" ht="15.6" spans="1:22">
      <c r="A1257" s="481"/>
      <c r="B1257" s="488"/>
      <c r="C1257" s="481"/>
      <c r="D1257" s="481"/>
      <c r="E1257" s="481"/>
      <c r="F1257" s="695" t="s">
        <v>137</v>
      </c>
      <c r="G1257" s="695"/>
      <c r="H1257" s="696"/>
      <c r="I1257" s="571">
        <f>+ROUND(SUM(I1250:I1256),2)</f>
        <v>722273.45</v>
      </c>
      <c r="J1257" s="496"/>
      <c r="K1257" s="481"/>
      <c r="L1257" s="481"/>
      <c r="M1257" s="481"/>
      <c r="N1257" s="795"/>
      <c r="O1257" s="795"/>
      <c r="P1257" s="795"/>
      <c r="Q1257" s="796"/>
      <c r="R1257" s="797"/>
      <c r="S1257" s="798"/>
      <c r="T1257" s="799"/>
      <c r="U1257" s="481"/>
      <c r="V1257" s="481"/>
    </row>
    <row r="1258" ht="15.6" spans="1:22">
      <c r="A1258" s="481"/>
      <c r="B1258" s="488"/>
      <c r="C1258" s="481"/>
      <c r="D1258" s="481"/>
      <c r="E1258" s="481"/>
      <c r="F1258" s="740"/>
      <c r="G1258" s="740"/>
      <c r="H1258" s="695"/>
      <c r="I1258" s="741"/>
      <c r="J1258" s="496"/>
      <c r="K1258" s="481"/>
      <c r="L1258" s="481"/>
      <c r="M1258" s="481"/>
      <c r="N1258" s="481"/>
      <c r="O1258" s="481"/>
      <c r="P1258" s="481"/>
      <c r="Q1258" s="695"/>
      <c r="R1258" s="695"/>
      <c r="S1258" s="695"/>
      <c r="T1258" s="804"/>
      <c r="U1258" s="481"/>
      <c r="V1258" s="481"/>
    </row>
    <row r="1259" ht="15.6" spans="1:22">
      <c r="A1259" s="481"/>
      <c r="B1259" s="488"/>
      <c r="C1259" s="542" t="s">
        <v>138</v>
      </c>
      <c r="D1259" s="543"/>
      <c r="E1259" s="543"/>
      <c r="F1259" s="543"/>
      <c r="G1259" s="543"/>
      <c r="H1259" s="543"/>
      <c r="I1259" s="544"/>
      <c r="J1259" s="496"/>
      <c r="K1259" s="481"/>
      <c r="L1259" s="481"/>
      <c r="M1259" s="481"/>
      <c r="N1259" s="481"/>
      <c r="O1259" s="481"/>
      <c r="P1259" s="481"/>
      <c r="Q1259" s="740"/>
      <c r="R1259" s="740"/>
      <c r="S1259" s="695"/>
      <c r="T1259" s="804"/>
      <c r="U1259" s="481"/>
      <c r="V1259" s="481"/>
    </row>
    <row r="1260" ht="15.6" spans="1:22">
      <c r="A1260" s="481"/>
      <c r="B1260" s="488"/>
      <c r="C1260" s="577" t="s">
        <v>129</v>
      </c>
      <c r="D1260" s="577"/>
      <c r="E1260" s="577"/>
      <c r="F1260" s="576" t="s">
        <v>126</v>
      </c>
      <c r="G1260" s="576" t="s">
        <v>139</v>
      </c>
      <c r="H1260" s="577" t="s">
        <v>131</v>
      </c>
      <c r="I1260" s="577" t="s">
        <v>132</v>
      </c>
      <c r="J1260" s="496"/>
      <c r="K1260" s="481"/>
      <c r="L1260" s="481"/>
      <c r="M1260" s="481"/>
      <c r="N1260" s="791"/>
      <c r="O1260" s="791"/>
      <c r="P1260" s="791"/>
      <c r="Q1260" s="791"/>
      <c r="R1260" s="791"/>
      <c r="S1260" s="791"/>
      <c r="T1260" s="791"/>
      <c r="U1260" s="481"/>
      <c r="V1260" s="481"/>
    </row>
    <row r="1261" ht="15.75" customHeight="1" spans="1:22">
      <c r="A1261" s="481"/>
      <c r="B1261" s="488"/>
      <c r="C1261" s="718" t="s">
        <v>140</v>
      </c>
      <c r="D1261" s="719"/>
      <c r="E1261" s="719"/>
      <c r="F1261" s="742" t="s">
        <v>20</v>
      </c>
      <c r="G1261" s="728">
        <v>245487.42</v>
      </c>
      <c r="H1261" s="729">
        <v>0.05</v>
      </c>
      <c r="I1261" s="555">
        <f>+IF(C1261="","",G1261*H1261)</f>
        <v>12274.371</v>
      </c>
      <c r="J1261" s="496"/>
      <c r="K1261" s="481"/>
      <c r="L1261" s="481"/>
      <c r="M1261" s="481"/>
      <c r="N1261" s="792"/>
      <c r="O1261" s="792"/>
      <c r="P1261" s="792"/>
      <c r="Q1261" s="793"/>
      <c r="R1261" s="793"/>
      <c r="S1261" s="792"/>
      <c r="T1261" s="792"/>
      <c r="U1261" s="481"/>
      <c r="V1261" s="481"/>
    </row>
    <row r="1262" ht="15.6" spans="1:22">
      <c r="A1262" s="481"/>
      <c r="B1262" s="488"/>
      <c r="C1262" s="589" t="s">
        <v>160</v>
      </c>
      <c r="D1262" s="590"/>
      <c r="E1262" s="591"/>
      <c r="F1262" s="742" t="s">
        <v>142</v>
      </c>
      <c r="G1262" s="721">
        <v>18416</v>
      </c>
      <c r="H1262" s="805">
        <v>0.34</v>
      </c>
      <c r="I1262" s="561">
        <f>+IF(C1262="","",G1262*H1262)</f>
        <v>6261.44</v>
      </c>
      <c r="J1262" s="496"/>
      <c r="K1262" s="481"/>
      <c r="L1262" s="481"/>
      <c r="M1262" s="481"/>
      <c r="N1262" s="806"/>
      <c r="O1262" s="807"/>
      <c r="P1262" s="807"/>
      <c r="Q1262" s="808"/>
      <c r="R1262" s="809"/>
      <c r="S1262" s="810"/>
      <c r="T1262" s="799"/>
      <c r="U1262" s="481"/>
      <c r="V1262" s="481"/>
    </row>
    <row r="1263" ht="15.75" customHeight="1" spans="1:22">
      <c r="A1263" s="481"/>
      <c r="B1263" s="488"/>
      <c r="C1263" s="589" t="s">
        <v>256</v>
      </c>
      <c r="D1263" s="590"/>
      <c r="E1263" s="591"/>
      <c r="F1263" s="742" t="s">
        <v>28</v>
      </c>
      <c r="G1263" s="721">
        <v>3936</v>
      </c>
      <c r="H1263" s="724">
        <v>4</v>
      </c>
      <c r="I1263" s="561">
        <f>+IF(C1263="","",G1263*H1263)</f>
        <v>15744</v>
      </c>
      <c r="J1263" s="496"/>
      <c r="K1263" s="481"/>
      <c r="L1263" s="481"/>
      <c r="M1263" s="481"/>
      <c r="N1263" s="806"/>
      <c r="O1263" s="806"/>
      <c r="P1263" s="806"/>
      <c r="Q1263" s="808"/>
      <c r="R1263" s="811"/>
      <c r="S1263" s="812"/>
      <c r="T1263" s="799"/>
      <c r="U1263" s="481"/>
      <c r="V1263" s="481"/>
    </row>
    <row r="1264" ht="15.6" spans="1:22">
      <c r="A1264" s="481"/>
      <c r="B1264" s="488"/>
      <c r="C1264" s="738" t="s">
        <v>187</v>
      </c>
      <c r="D1264" s="739"/>
      <c r="E1264" s="739"/>
      <c r="F1264" s="595" t="s">
        <v>188</v>
      </c>
      <c r="G1264" s="596">
        <v>89075</v>
      </c>
      <c r="H1264" s="597">
        <v>0.05</v>
      </c>
      <c r="I1264" s="743">
        <f>+IF(C1264="","",G1264*H1264)</f>
        <v>4453.75</v>
      </c>
      <c r="J1264" s="496"/>
      <c r="K1264" s="481"/>
      <c r="L1264" s="481"/>
      <c r="M1264" s="481"/>
      <c r="N1264" s="806"/>
      <c r="O1264" s="806"/>
      <c r="P1264" s="806"/>
      <c r="Q1264" s="808"/>
      <c r="R1264" s="811"/>
      <c r="S1264" s="813"/>
      <c r="T1264" s="799"/>
      <c r="U1264" s="481"/>
      <c r="V1264" s="481"/>
    </row>
    <row r="1265" ht="15.6" spans="1:22">
      <c r="A1265" s="481"/>
      <c r="B1265" s="488"/>
      <c r="C1265" s="481"/>
      <c r="D1265" s="481"/>
      <c r="E1265" s="481"/>
      <c r="F1265" s="695" t="s">
        <v>143</v>
      </c>
      <c r="G1265" s="695"/>
      <c r="H1265" s="696"/>
      <c r="I1265" s="598">
        <f>ROUND(+SUM(I1261:I1264),2)</f>
        <v>38733.56</v>
      </c>
      <c r="J1265" s="496"/>
      <c r="K1265" s="481"/>
      <c r="L1265" s="481"/>
      <c r="M1265" s="481"/>
      <c r="N1265" s="806"/>
      <c r="O1265" s="807"/>
      <c r="P1265" s="807"/>
      <c r="Q1265" s="808"/>
      <c r="R1265" s="811"/>
      <c r="S1265" s="813"/>
      <c r="T1265" s="799"/>
      <c r="U1265" s="481"/>
      <c r="V1265" s="481"/>
    </row>
    <row r="1266" ht="15.6" spans="1:22">
      <c r="A1266" s="481"/>
      <c r="B1266" s="488"/>
      <c r="C1266" s="509"/>
      <c r="D1266" s="509"/>
      <c r="E1266" s="509"/>
      <c r="F1266" s="509"/>
      <c r="G1266" s="509"/>
      <c r="H1266" s="509"/>
      <c r="I1266" s="509"/>
      <c r="J1266" s="496"/>
      <c r="K1266" s="481"/>
      <c r="L1266" s="481"/>
      <c r="M1266" s="481"/>
      <c r="N1266" s="481"/>
      <c r="O1266" s="481"/>
      <c r="P1266" s="481"/>
      <c r="Q1266" s="695"/>
      <c r="R1266" s="695"/>
      <c r="S1266" s="695"/>
      <c r="T1266" s="814"/>
      <c r="U1266" s="481"/>
      <c r="V1266" s="481"/>
    </row>
    <row r="1267" ht="15.6" spans="1:22">
      <c r="A1267" s="481"/>
      <c r="B1267" s="488"/>
      <c r="C1267" s="698" t="s">
        <v>144</v>
      </c>
      <c r="D1267" s="699"/>
      <c r="E1267" s="699"/>
      <c r="F1267" s="699"/>
      <c r="G1267" s="699"/>
      <c r="H1267" s="699"/>
      <c r="I1267" s="700"/>
      <c r="J1267" s="496"/>
      <c r="K1267" s="599"/>
      <c r="L1267" s="481"/>
      <c r="M1267" s="481"/>
      <c r="N1267" s="509"/>
      <c r="O1267" s="509"/>
      <c r="P1267" s="509"/>
      <c r="Q1267" s="509"/>
      <c r="R1267" s="509"/>
      <c r="S1267" s="509"/>
      <c r="T1267" s="509"/>
      <c r="U1267" s="481"/>
      <c r="V1267" s="481"/>
    </row>
    <row r="1268" ht="15.6" spans="1:22">
      <c r="A1268" s="701"/>
      <c r="B1268" s="600"/>
      <c r="C1268" s="702" t="s">
        <v>129</v>
      </c>
      <c r="D1268" s="606"/>
      <c r="E1268" s="606"/>
      <c r="F1268" s="604" t="s">
        <v>126</v>
      </c>
      <c r="G1268" s="1047" t="s">
        <v>139</v>
      </c>
      <c r="H1268" s="606" t="s">
        <v>131</v>
      </c>
      <c r="I1268" s="607" t="s">
        <v>132</v>
      </c>
      <c r="J1268" s="608"/>
      <c r="K1268" s="609"/>
      <c r="L1268" s="481"/>
      <c r="M1268" s="481"/>
      <c r="N1268" s="791"/>
      <c r="O1268" s="791"/>
      <c r="P1268" s="791"/>
      <c r="Q1268" s="791"/>
      <c r="R1268" s="791"/>
      <c r="S1268" s="791"/>
      <c r="T1268" s="791"/>
      <c r="U1268" s="481"/>
      <c r="V1268" s="599"/>
    </row>
    <row r="1269" ht="15.6" spans="1:22">
      <c r="A1269" s="481"/>
      <c r="B1269" s="488"/>
      <c r="C1269" s="703" t="s">
        <v>189</v>
      </c>
      <c r="D1269" s="704"/>
      <c r="E1269" s="704"/>
      <c r="F1269" s="613" t="s">
        <v>146</v>
      </c>
      <c r="G1269" s="614">
        <v>40914.57</v>
      </c>
      <c r="H1269" s="615">
        <v>6</v>
      </c>
      <c r="I1269" s="616">
        <f>(+IF(C1269="","",(G1269*H1269)))</f>
        <v>245487.42</v>
      </c>
      <c r="J1269" s="496"/>
      <c r="K1269" s="599"/>
      <c r="L1269" s="701"/>
      <c r="M1269" s="701"/>
      <c r="N1269" s="815"/>
      <c r="O1269" s="815"/>
      <c r="P1269" s="815"/>
      <c r="Q1269" s="816"/>
      <c r="R1269" s="817"/>
      <c r="S1269" s="815"/>
      <c r="T1269" s="815"/>
      <c r="U1269" s="701"/>
      <c r="V1269" s="609"/>
    </row>
    <row r="1270" ht="15.6" spans="1:22">
      <c r="A1270" s="481"/>
      <c r="B1270" s="488"/>
      <c r="C1270" s="703"/>
      <c r="D1270" s="704"/>
      <c r="E1270" s="704"/>
      <c r="F1270" s="613"/>
      <c r="G1270" s="614"/>
      <c r="H1270" s="615"/>
      <c r="I1270" s="616" t="str">
        <f>(+IF(C1270="","",(G1270*H1270)))</f>
        <v/>
      </c>
      <c r="J1270" s="496"/>
      <c r="K1270" s="599"/>
      <c r="L1270" s="481"/>
      <c r="M1270" s="481"/>
      <c r="N1270" s="818"/>
      <c r="O1270" s="818"/>
      <c r="P1270" s="818"/>
      <c r="Q1270" s="812"/>
      <c r="R1270" s="819"/>
      <c r="S1270" s="820"/>
      <c r="T1270" s="821"/>
      <c r="U1270" s="481"/>
      <c r="V1270" s="599"/>
    </row>
    <row r="1271" ht="15.6" spans="1:22">
      <c r="A1271" s="481"/>
      <c r="B1271" s="488"/>
      <c r="C1271" s="703"/>
      <c r="D1271" s="704"/>
      <c r="E1271" s="704"/>
      <c r="F1271" s="613"/>
      <c r="G1271" s="614"/>
      <c r="H1271" s="615"/>
      <c r="I1271" s="616" t="str">
        <f>(+IF(C1271="","",(G1271*H1271)))</f>
        <v/>
      </c>
      <c r="J1271" s="496"/>
      <c r="K1271" s="599"/>
      <c r="L1271" s="481"/>
      <c r="M1271" s="481"/>
      <c r="N1271" s="818"/>
      <c r="O1271" s="818"/>
      <c r="P1271" s="818"/>
      <c r="Q1271" s="812"/>
      <c r="R1271" s="819"/>
      <c r="S1271" s="820"/>
      <c r="T1271" s="821"/>
      <c r="U1271" s="481"/>
      <c r="V1271" s="599"/>
    </row>
    <row r="1272" ht="15.6" spans="1:22">
      <c r="A1272" s="481"/>
      <c r="B1272" s="488"/>
      <c r="C1272" s="705"/>
      <c r="D1272" s="706"/>
      <c r="E1272" s="706"/>
      <c r="F1272" s="707"/>
      <c r="G1272" s="708"/>
      <c r="H1272" s="709"/>
      <c r="I1272" s="710"/>
      <c r="J1272" s="496"/>
      <c r="K1272" s="599"/>
      <c r="L1272" s="481"/>
      <c r="M1272" s="481"/>
      <c r="N1272" s="818"/>
      <c r="O1272" s="818"/>
      <c r="P1272" s="818"/>
      <c r="Q1272" s="812"/>
      <c r="R1272" s="819"/>
      <c r="S1272" s="820"/>
      <c r="T1272" s="821"/>
      <c r="U1272" s="481"/>
      <c r="V1272" s="599"/>
    </row>
    <row r="1273" ht="15.6" spans="1:22">
      <c r="A1273" s="481"/>
      <c r="B1273" s="488"/>
      <c r="C1273" s="481"/>
      <c r="D1273" s="481"/>
      <c r="E1273" s="481"/>
      <c r="F1273" s="569" t="s">
        <v>147</v>
      </c>
      <c r="G1273" s="569"/>
      <c r="H1273" s="570"/>
      <c r="I1273" s="571">
        <f>+ROUND(SUM(I1269:I1272),2)</f>
        <v>245487.42</v>
      </c>
      <c r="J1273" s="496"/>
      <c r="K1273" s="599"/>
      <c r="L1273" s="481"/>
      <c r="M1273" s="481"/>
      <c r="N1273" s="818"/>
      <c r="O1273" s="818"/>
      <c r="P1273" s="818"/>
      <c r="Q1273" s="822"/>
      <c r="R1273" s="819"/>
      <c r="S1273" s="820"/>
      <c r="T1273" s="821"/>
      <c r="U1273" s="481"/>
      <c r="V1273" s="599"/>
    </row>
    <row r="1274" ht="15.6" spans="1:22">
      <c r="A1274" s="481"/>
      <c r="B1274" s="488"/>
      <c r="C1274" s="481"/>
      <c r="D1274" s="481"/>
      <c r="E1274" s="481"/>
      <c r="F1274" s="623"/>
      <c r="G1274" s="624"/>
      <c r="H1274" s="481"/>
      <c r="I1274" s="481"/>
      <c r="J1274" s="496"/>
      <c r="K1274" s="481"/>
      <c r="L1274" s="481"/>
      <c r="M1274" s="481"/>
      <c r="N1274" s="481"/>
      <c r="O1274" s="481"/>
      <c r="P1274" s="481"/>
      <c r="Q1274" s="695"/>
      <c r="R1274" s="695"/>
      <c r="S1274" s="695"/>
      <c r="T1274" s="804"/>
      <c r="U1274" s="481"/>
      <c r="V1274" s="599"/>
    </row>
    <row r="1275" ht="15.6" spans="1:22">
      <c r="A1275" s="481"/>
      <c r="B1275" s="488"/>
      <c r="C1275" s="625" t="s">
        <v>92</v>
      </c>
      <c r="D1275" s="626"/>
      <c r="E1275" s="626"/>
      <c r="F1275" s="626"/>
      <c r="G1275" s="626"/>
      <c r="H1275" s="627"/>
      <c r="I1275" s="628">
        <f>ROUND((SUM(+I1257+I1265+I1273)),2)</f>
        <v>1006494.43</v>
      </c>
      <c r="J1275" s="496"/>
      <c r="K1275" s="481"/>
      <c r="L1275" s="481"/>
      <c r="M1275" s="481"/>
      <c r="N1275" s="481"/>
      <c r="O1275" s="481"/>
      <c r="P1275" s="481"/>
      <c r="Q1275" s="623"/>
      <c r="R1275" s="624"/>
      <c r="S1275" s="481"/>
      <c r="T1275" s="481"/>
      <c r="U1275" s="481"/>
      <c r="V1275" s="481"/>
    </row>
    <row r="1276" ht="15.6" spans="1:22">
      <c r="A1276" s="481"/>
      <c r="B1276" s="488"/>
      <c r="C1276" s="481"/>
      <c r="D1276" s="481"/>
      <c r="E1276" s="481"/>
      <c r="F1276" s="623"/>
      <c r="G1276" s="624"/>
      <c r="H1276" s="481"/>
      <c r="I1276" s="481"/>
      <c r="J1276" s="496"/>
      <c r="K1276" s="481"/>
      <c r="L1276" s="481"/>
      <c r="M1276" s="481"/>
      <c r="N1276" s="823"/>
      <c r="O1276" s="823"/>
      <c r="P1276" s="823"/>
      <c r="Q1276" s="823"/>
      <c r="R1276" s="823"/>
      <c r="S1276" s="823"/>
      <c r="T1276" s="824"/>
      <c r="U1276" s="481"/>
      <c r="V1276" s="481"/>
    </row>
    <row r="1277" ht="15.6" spans="1:22">
      <c r="A1277" s="638"/>
      <c r="B1277" s="629"/>
      <c r="C1277" s="630" t="s">
        <v>148</v>
      </c>
      <c r="D1277" s="631"/>
      <c r="E1277" s="632"/>
      <c r="F1277" s="633"/>
      <c r="G1277" s="634"/>
      <c r="H1277" s="635">
        <v>0.05</v>
      </c>
      <c r="I1277" s="636">
        <f>ROUND(I1275*H1277,2)</f>
        <v>50324.72</v>
      </c>
      <c r="J1277" s="637"/>
      <c r="K1277" s="638"/>
      <c r="L1277" s="481"/>
      <c r="M1277" s="481"/>
      <c r="N1277" s="481"/>
      <c r="O1277" s="481"/>
      <c r="P1277" s="481"/>
      <c r="Q1277" s="623"/>
      <c r="R1277" s="624"/>
      <c r="S1277" s="481"/>
      <c r="T1277" s="481"/>
      <c r="U1277" s="481"/>
      <c r="V1277" s="481"/>
    </row>
    <row r="1278" ht="15.6" spans="1:22">
      <c r="A1278" s="481"/>
      <c r="B1278" s="488"/>
      <c r="C1278" s="625" t="s">
        <v>149</v>
      </c>
      <c r="D1278" s="626"/>
      <c r="E1278" s="626"/>
      <c r="F1278" s="626"/>
      <c r="G1278" s="626"/>
      <c r="H1278" s="627"/>
      <c r="I1278" s="628">
        <f>ROUND(I1277+I1275,2)</f>
        <v>1056819.15</v>
      </c>
      <c r="J1278" s="496"/>
      <c r="K1278" s="481"/>
      <c r="L1278" s="638"/>
      <c r="M1278" s="638"/>
      <c r="N1278" s="825"/>
      <c r="O1278" s="825"/>
      <c r="P1278" s="825"/>
      <c r="Q1278" s="633"/>
      <c r="R1278" s="634"/>
      <c r="S1278" s="826"/>
      <c r="T1278" s="827"/>
      <c r="U1278" s="638"/>
      <c r="V1278" s="638"/>
    </row>
    <row r="1279" ht="15.6" spans="1:22">
      <c r="A1279" s="481"/>
      <c r="B1279" s="488"/>
      <c r="C1279" s="481"/>
      <c r="D1279" s="481"/>
      <c r="E1279" s="481"/>
      <c r="F1279" s="623"/>
      <c r="G1279" s="624"/>
      <c r="H1279" s="481"/>
      <c r="I1279" s="481"/>
      <c r="J1279" s="496"/>
      <c r="K1279" s="481"/>
      <c r="L1279" s="481"/>
      <c r="M1279" s="481"/>
      <c r="N1279" s="823"/>
      <c r="O1279" s="823"/>
      <c r="P1279" s="823"/>
      <c r="Q1279" s="823"/>
      <c r="R1279" s="823"/>
      <c r="S1279" s="823"/>
      <c r="T1279" s="824"/>
      <c r="U1279" s="481"/>
      <c r="V1279" s="481"/>
    </row>
    <row r="1280" ht="15.6" spans="1:22">
      <c r="A1280" s="638"/>
      <c r="B1280" s="629"/>
      <c r="C1280" s="639" t="s">
        <v>150</v>
      </c>
      <c r="D1280" s="640"/>
      <c r="E1280" s="641"/>
      <c r="F1280" s="642"/>
      <c r="G1280" s="643"/>
      <c r="H1280" s="644">
        <v>0.22</v>
      </c>
      <c r="I1280" s="645">
        <f>ROUND($I$1278*H1280,2)</f>
        <v>232500.21</v>
      </c>
      <c r="J1280" s="637"/>
      <c r="K1280" s="638"/>
      <c r="L1280" s="481"/>
      <c r="M1280" s="481"/>
      <c r="N1280" s="481"/>
      <c r="O1280" s="481"/>
      <c r="P1280" s="481"/>
      <c r="Q1280" s="623"/>
      <c r="R1280" s="624"/>
      <c r="S1280" s="481"/>
      <c r="T1280" s="481"/>
      <c r="U1280" s="481"/>
      <c r="V1280" s="481"/>
    </row>
    <row r="1281" ht="15.6" spans="1:22">
      <c r="A1281" s="638"/>
      <c r="B1281" s="629"/>
      <c r="C1281" s="646" t="s">
        <v>151</v>
      </c>
      <c r="D1281" s="647"/>
      <c r="E1281" s="648"/>
      <c r="F1281" s="642"/>
      <c r="G1281" s="643"/>
      <c r="H1281" s="649">
        <v>0.03</v>
      </c>
      <c r="I1281" s="645">
        <f t="shared" ref="I1281:I1282" si="34">ROUND($I$1278*H1281,2)</f>
        <v>31704.57</v>
      </c>
      <c r="J1281" s="637"/>
      <c r="K1281" s="638"/>
      <c r="L1281" s="638"/>
      <c r="M1281" s="638"/>
      <c r="N1281" s="825"/>
      <c r="O1281" s="825"/>
      <c r="P1281" s="825"/>
      <c r="Q1281" s="825"/>
      <c r="R1281" s="828"/>
      <c r="S1281" s="829"/>
      <c r="T1281" s="827"/>
      <c r="U1281" s="638"/>
      <c r="V1281" s="638"/>
    </row>
    <row r="1282" ht="15.6" spans="1:22">
      <c r="A1282" s="638"/>
      <c r="B1282" s="629"/>
      <c r="C1282" s="646" t="s">
        <v>152</v>
      </c>
      <c r="D1282" s="647"/>
      <c r="E1282" s="648"/>
      <c r="F1282" s="650"/>
      <c r="G1282" s="651"/>
      <c r="H1282" s="649">
        <v>0.05</v>
      </c>
      <c r="I1282" s="645">
        <f t="shared" si="34"/>
        <v>52840.96</v>
      </c>
      <c r="J1282" s="637"/>
      <c r="K1282" s="638"/>
      <c r="L1282" s="638"/>
      <c r="M1282" s="638"/>
      <c r="N1282" s="825"/>
      <c r="O1282" s="825"/>
      <c r="P1282" s="825"/>
      <c r="Q1282" s="825"/>
      <c r="R1282" s="828"/>
      <c r="S1282" s="829"/>
      <c r="T1282" s="827"/>
      <c r="U1282" s="638"/>
      <c r="V1282" s="638"/>
    </row>
    <row r="1283" ht="15.6" spans="1:22">
      <c r="A1283" s="481"/>
      <c r="B1283" s="488"/>
      <c r="C1283" s="652" t="s">
        <v>153</v>
      </c>
      <c r="D1283" s="653"/>
      <c r="E1283" s="653"/>
      <c r="F1283" s="653"/>
      <c r="G1283" s="653"/>
      <c r="H1283" s="654"/>
      <c r="I1283" s="655">
        <f>ROUND(SUM(I1280:I1282),2)</f>
        <v>317045.74</v>
      </c>
      <c r="J1283" s="496"/>
      <c r="K1283" s="481"/>
      <c r="L1283" s="638"/>
      <c r="M1283" s="638"/>
      <c r="N1283" s="825"/>
      <c r="O1283" s="825"/>
      <c r="P1283" s="825"/>
      <c r="Q1283" s="825"/>
      <c r="R1283" s="828"/>
      <c r="S1283" s="829"/>
      <c r="T1283" s="827"/>
      <c r="U1283" s="638"/>
      <c r="V1283" s="638"/>
    </row>
    <row r="1284" ht="15.6" spans="1:22">
      <c r="A1284" s="481"/>
      <c r="B1284" s="488"/>
      <c r="C1284" s="656"/>
      <c r="D1284" s="656"/>
      <c r="E1284" s="656"/>
      <c r="F1284" s="656"/>
      <c r="G1284" s="656"/>
      <c r="H1284" s="656"/>
      <c r="I1284" s="656"/>
      <c r="J1284" s="496"/>
      <c r="K1284" s="481"/>
      <c r="L1284" s="481"/>
      <c r="M1284" s="481"/>
      <c r="N1284" s="823"/>
      <c r="O1284" s="823"/>
      <c r="P1284" s="823"/>
      <c r="Q1284" s="823"/>
      <c r="R1284" s="823"/>
      <c r="S1284" s="823"/>
      <c r="T1284" s="824"/>
      <c r="U1284" s="481"/>
      <c r="V1284" s="481"/>
    </row>
    <row r="1285" ht="15.6" spans="1:22">
      <c r="A1285" s="481"/>
      <c r="B1285" s="488"/>
      <c r="C1285" s="657" t="s">
        <v>154</v>
      </c>
      <c r="D1285" s="658"/>
      <c r="E1285" s="658"/>
      <c r="F1285" s="658"/>
      <c r="G1285" s="658"/>
      <c r="H1285" s="659"/>
      <c r="I1285" s="660">
        <f>SUM(I1278+I1283)</f>
        <v>1373864.89</v>
      </c>
      <c r="J1285" s="496"/>
      <c r="K1285" s="481"/>
      <c r="L1285" s="481"/>
      <c r="M1285" s="481"/>
      <c r="N1285" s="673"/>
      <c r="O1285" s="673"/>
      <c r="P1285" s="673"/>
      <c r="Q1285" s="673"/>
      <c r="R1285" s="673"/>
      <c r="S1285" s="673"/>
      <c r="T1285" s="673"/>
      <c r="U1285" s="481"/>
      <c r="V1285" s="481"/>
    </row>
    <row r="1286" ht="15.6" spans="1:22">
      <c r="A1286" s="481"/>
      <c r="B1286" s="488"/>
      <c r="C1286" s="656"/>
      <c r="D1286" s="656"/>
      <c r="E1286" s="656"/>
      <c r="F1286" s="656"/>
      <c r="G1286" s="656"/>
      <c r="H1286" s="656"/>
      <c r="I1286" s="656"/>
      <c r="J1286" s="496"/>
      <c r="K1286" s="481"/>
      <c r="L1286" s="481"/>
      <c r="M1286" s="481"/>
      <c r="N1286" s="830"/>
      <c r="O1286" s="830"/>
      <c r="P1286" s="830"/>
      <c r="Q1286" s="830"/>
      <c r="R1286" s="830"/>
      <c r="S1286" s="830"/>
      <c r="T1286" s="831"/>
      <c r="U1286" s="481"/>
      <c r="V1286" s="481"/>
    </row>
    <row r="1287" ht="15.6" spans="1:22">
      <c r="A1287" s="481"/>
      <c r="B1287" s="488"/>
      <c r="C1287" s="661" t="s">
        <v>155</v>
      </c>
      <c r="D1287" s="662"/>
      <c r="E1287" s="663"/>
      <c r="F1287" s="664"/>
      <c r="G1287" s="665"/>
      <c r="H1287" s="665"/>
      <c r="I1287" s="666"/>
      <c r="J1287" s="496"/>
      <c r="K1287" s="481"/>
      <c r="L1287" s="481"/>
      <c r="M1287" s="481"/>
      <c r="N1287" s="673"/>
      <c r="O1287" s="673"/>
      <c r="P1287" s="673"/>
      <c r="Q1287" s="673"/>
      <c r="R1287" s="673"/>
      <c r="S1287" s="673"/>
      <c r="T1287" s="673"/>
      <c r="U1287" s="481"/>
      <c r="V1287" s="481"/>
    </row>
    <row r="1288" ht="15.6" spans="1:22">
      <c r="A1288" s="481"/>
      <c r="B1288" s="488"/>
      <c r="C1288" s="667"/>
      <c r="D1288" s="668"/>
      <c r="E1288" s="669"/>
      <c r="F1288" s="670"/>
      <c r="G1288" s="671"/>
      <c r="H1288" s="671"/>
      <c r="I1288" s="672"/>
      <c r="J1288" s="496"/>
      <c r="K1288" s="481"/>
      <c r="L1288" s="481"/>
      <c r="M1288" s="481"/>
      <c r="N1288" s="832"/>
      <c r="O1288" s="832"/>
      <c r="P1288" s="832"/>
      <c r="Q1288" s="673"/>
      <c r="R1288" s="673"/>
      <c r="S1288" s="673"/>
      <c r="T1288" s="673"/>
      <c r="U1288" s="481"/>
      <c r="V1288" s="481"/>
    </row>
    <row r="1289" ht="15.6" spans="1:22">
      <c r="A1289" s="481"/>
      <c r="B1289" s="488"/>
      <c r="C1289" s="667"/>
      <c r="D1289" s="668"/>
      <c r="E1289" s="669"/>
      <c r="F1289" s="670" t="str">
        <f>REALIZO</f>
        <v> </v>
      </c>
      <c r="G1289" s="671"/>
      <c r="H1289" s="671"/>
      <c r="I1289" s="672"/>
      <c r="J1289" s="496"/>
      <c r="K1289" s="481"/>
      <c r="L1289" s="481"/>
      <c r="M1289" s="481"/>
      <c r="N1289" s="671"/>
      <c r="O1289" s="671"/>
      <c r="P1289" s="671"/>
      <c r="Q1289" s="671"/>
      <c r="R1289" s="671"/>
      <c r="S1289" s="671"/>
      <c r="T1289" s="671"/>
      <c r="U1289" s="481"/>
      <c r="V1289" s="481"/>
    </row>
    <row r="1290" ht="15.6" spans="1:22">
      <c r="A1290" s="481"/>
      <c r="B1290" s="488"/>
      <c r="C1290" s="667"/>
      <c r="D1290" s="668"/>
      <c r="E1290" s="669"/>
      <c r="F1290" s="670"/>
      <c r="G1290" s="673"/>
      <c r="H1290" s="673"/>
      <c r="I1290" s="674"/>
      <c r="J1290" s="496"/>
      <c r="K1290" s="481"/>
      <c r="L1290" s="481"/>
      <c r="M1290" s="481"/>
      <c r="N1290" s="671"/>
      <c r="O1290" s="671"/>
      <c r="P1290" s="671"/>
      <c r="Q1290" s="671"/>
      <c r="R1290" s="671"/>
      <c r="S1290" s="671"/>
      <c r="T1290" s="671"/>
      <c r="U1290" s="481"/>
      <c r="V1290" s="481"/>
    </row>
    <row r="1291" ht="15.6" spans="1:22">
      <c r="A1291" s="481"/>
      <c r="B1291" s="488"/>
      <c r="C1291" s="667"/>
      <c r="D1291" s="668"/>
      <c r="E1291" s="669"/>
      <c r="F1291" s="670" t="s">
        <v>156</v>
      </c>
      <c r="G1291" s="673"/>
      <c r="H1291" s="673"/>
      <c r="I1291" s="674"/>
      <c r="J1291" s="496"/>
      <c r="K1291" s="481"/>
      <c r="L1291" s="481"/>
      <c r="M1291" s="481"/>
      <c r="N1291" s="671"/>
      <c r="O1291" s="671"/>
      <c r="P1291" s="671"/>
      <c r="Q1291" s="671"/>
      <c r="R1291" s="673"/>
      <c r="S1291" s="673"/>
      <c r="T1291" s="673"/>
      <c r="U1291" s="481"/>
      <c r="V1291" s="481"/>
    </row>
    <row r="1292" ht="15.6" spans="1:22">
      <c r="A1292" s="481"/>
      <c r="B1292" s="488"/>
      <c r="C1292" s="667"/>
      <c r="D1292" s="668"/>
      <c r="E1292" s="669"/>
      <c r="F1292" s="670" t="str">
        <f>APROBO</f>
        <v> </v>
      </c>
      <c r="G1292" s="673"/>
      <c r="H1292" s="673"/>
      <c r="I1292" s="674"/>
      <c r="J1292" s="496"/>
      <c r="K1292" s="481"/>
      <c r="L1292" s="481"/>
      <c r="M1292" s="481"/>
      <c r="N1292" s="671"/>
      <c r="O1292" s="671"/>
      <c r="P1292" s="671"/>
      <c r="Q1292" s="671"/>
      <c r="R1292" s="673"/>
      <c r="S1292" s="673"/>
      <c r="T1292" s="673"/>
      <c r="U1292" s="481"/>
      <c r="V1292" s="481"/>
    </row>
    <row r="1293" ht="15.6" spans="1:22">
      <c r="A1293" s="481"/>
      <c r="B1293" s="488"/>
      <c r="C1293" s="675"/>
      <c r="D1293" s="676"/>
      <c r="E1293" s="677"/>
      <c r="F1293" s="678" t="s">
        <v>157</v>
      </c>
      <c r="G1293" s="679"/>
      <c r="H1293" s="679"/>
      <c r="I1293" s="680"/>
      <c r="J1293" s="496"/>
      <c r="K1293" s="481"/>
      <c r="L1293" s="481"/>
      <c r="M1293" s="481"/>
      <c r="N1293" s="671"/>
      <c r="O1293" s="671"/>
      <c r="P1293" s="671"/>
      <c r="Q1293" s="671"/>
      <c r="R1293" s="673"/>
      <c r="S1293" s="673"/>
      <c r="T1293" s="673"/>
      <c r="U1293" s="481"/>
      <c r="V1293" s="481"/>
    </row>
    <row r="1294" ht="15.6" spans="1:22">
      <c r="A1294" s="481"/>
      <c r="B1294" s="681"/>
      <c r="C1294" s="682"/>
      <c r="D1294" s="682"/>
      <c r="E1294" s="682"/>
      <c r="F1294" s="683"/>
      <c r="G1294" s="684"/>
      <c r="H1294" s="682"/>
      <c r="I1294" s="682"/>
      <c r="J1294" s="685"/>
      <c r="K1294" s="481"/>
      <c r="L1294" s="481"/>
      <c r="M1294" s="481"/>
      <c r="N1294" s="671"/>
      <c r="O1294" s="671"/>
      <c r="P1294" s="671"/>
      <c r="Q1294" s="671"/>
      <c r="R1294" s="673"/>
      <c r="S1294" s="673"/>
      <c r="T1294" s="673"/>
      <c r="U1294" s="481"/>
      <c r="V1294" s="481"/>
    </row>
    <row r="1295" ht="15.6" spans="1:22">
      <c r="A1295" s="481"/>
      <c r="B1295" s="481"/>
      <c r="C1295" s="481"/>
      <c r="D1295" s="481"/>
      <c r="E1295" s="481"/>
      <c r="F1295" s="623"/>
      <c r="G1295" s="686"/>
      <c r="H1295" s="481"/>
      <c r="I1295" s="481"/>
      <c r="J1295" s="481"/>
      <c r="K1295" s="481"/>
      <c r="L1295" s="481"/>
      <c r="M1295" s="481"/>
      <c r="N1295" s="481"/>
      <c r="O1295" s="481"/>
      <c r="P1295" s="481"/>
      <c r="Q1295" s="623"/>
      <c r="R1295" s="624"/>
      <c r="S1295" s="481"/>
      <c r="T1295" s="481"/>
      <c r="U1295" s="481"/>
      <c r="V1295" s="481"/>
    </row>
    <row r="1296" ht="15.6" spans="1:22">
      <c r="A1296" s="481"/>
      <c r="B1296" s="509"/>
      <c r="C1296" s="509"/>
      <c r="D1296" s="509"/>
      <c r="E1296" s="509"/>
      <c r="F1296" s="509"/>
      <c r="G1296" s="509"/>
      <c r="H1296" s="509"/>
      <c r="I1296" s="509"/>
      <c r="J1296" s="481"/>
      <c r="K1296" s="481"/>
      <c r="L1296" s="481"/>
      <c r="M1296" s="481"/>
      <c r="N1296" s="481"/>
      <c r="O1296" s="481"/>
      <c r="P1296" s="481"/>
      <c r="Q1296" s="623"/>
      <c r="R1296" s="686"/>
      <c r="S1296" s="481"/>
      <c r="T1296" s="481"/>
      <c r="U1296" s="481"/>
      <c r="V1296" s="481"/>
    </row>
    <row r="1297" ht="15.6" spans="1:11">
      <c r="A1297" s="481"/>
      <c r="B1297" s="483"/>
      <c r="C1297" s="484"/>
      <c r="D1297" s="484"/>
      <c r="E1297" s="484"/>
      <c r="F1297" s="485"/>
      <c r="G1297" s="486"/>
      <c r="H1297" s="484"/>
      <c r="I1297" s="484"/>
      <c r="J1297" s="487"/>
      <c r="K1297" s="481"/>
    </row>
    <row r="1298" ht="15.6" spans="1:11">
      <c r="A1298" s="481"/>
      <c r="B1298" s="488"/>
      <c r="C1298" s="489"/>
      <c r="D1298" s="490"/>
      <c r="E1298" s="491" t="s">
        <v>0</v>
      </c>
      <c r="F1298" s="492"/>
      <c r="G1298" s="493"/>
      <c r="H1298" s="494" t="s">
        <v>113</v>
      </c>
      <c r="I1298" s="495"/>
      <c r="J1298" s="496"/>
      <c r="K1298" s="481"/>
    </row>
    <row r="1299" ht="15.6" spans="1:11">
      <c r="A1299" s="481"/>
      <c r="B1299" s="488"/>
      <c r="C1299" s="497"/>
      <c r="D1299" s="498"/>
      <c r="E1299" s="499"/>
      <c r="F1299" s="500"/>
      <c r="G1299" s="501"/>
      <c r="H1299" s="502" t="s">
        <v>114</v>
      </c>
      <c r="I1299" s="503"/>
      <c r="J1299" s="496"/>
      <c r="K1299" s="481"/>
    </row>
    <row r="1300" ht="15.6" spans="1:11">
      <c r="A1300" s="481"/>
      <c r="B1300" s="488"/>
      <c r="C1300" s="504" t="s">
        <v>115</v>
      </c>
      <c r="D1300" s="505"/>
      <c r="E1300" s="505"/>
      <c r="F1300" s="505"/>
      <c r="G1300" s="506"/>
      <c r="H1300" s="502" t="s">
        <v>116</v>
      </c>
      <c r="I1300" s="503"/>
      <c r="J1300" s="496"/>
      <c r="K1300" s="481"/>
    </row>
    <row r="1301" ht="15.6" spans="1:11">
      <c r="A1301" s="481"/>
      <c r="B1301" s="488"/>
      <c r="C1301" s="711" t="s">
        <v>117</v>
      </c>
      <c r="D1301" s="712"/>
      <c r="E1301" s="712"/>
      <c r="F1301" s="712"/>
      <c r="G1301" s="712"/>
      <c r="H1301" s="712"/>
      <c r="I1301" s="713"/>
      <c r="J1301" s="496"/>
      <c r="K1301" s="481"/>
    </row>
    <row r="1302" ht="15.6" spans="1:11">
      <c r="A1302" s="481"/>
      <c r="B1302" s="488"/>
      <c r="C1302" s="507"/>
      <c r="D1302" s="507"/>
      <c r="E1302" s="507"/>
      <c r="F1302" s="508"/>
      <c r="G1302" s="508"/>
      <c r="H1302" s="507"/>
      <c r="I1302" s="507"/>
      <c r="J1302" s="496"/>
      <c r="K1302" s="481"/>
    </row>
    <row r="1303" ht="15.6" spans="1:11">
      <c r="A1303" s="509"/>
      <c r="B1303" s="510"/>
      <c r="C1303" s="1044" t="s">
        <v>118</v>
      </c>
      <c r="D1303" s="512" t="s">
        <v>119</v>
      </c>
      <c r="E1303" s="513"/>
      <c r="F1303" s="513"/>
      <c r="G1303" s="513"/>
      <c r="H1303" s="513"/>
      <c r="I1303" s="514"/>
      <c r="J1303" s="515"/>
      <c r="K1303" s="509"/>
    </row>
    <row r="1304" ht="15.6" spans="1:11">
      <c r="A1304" s="481"/>
      <c r="B1304" s="488"/>
      <c r="C1304" s="516">
        <v>3</v>
      </c>
      <c r="D1304" s="517" t="s">
        <v>206</v>
      </c>
      <c r="E1304" s="518"/>
      <c r="F1304" s="518"/>
      <c r="G1304" s="518"/>
      <c r="H1304" s="518"/>
      <c r="I1304" s="519"/>
      <c r="J1304" s="496"/>
      <c r="K1304" s="481"/>
    </row>
    <row r="1305" ht="15.6" spans="1:11">
      <c r="A1305" s="509"/>
      <c r="B1305" s="510"/>
      <c r="C1305" s="1044" t="s">
        <v>121</v>
      </c>
      <c r="D1305" s="512" t="s">
        <v>122</v>
      </c>
      <c r="E1305" s="513"/>
      <c r="F1305" s="513"/>
      <c r="G1305" s="513"/>
      <c r="H1305" s="513"/>
      <c r="I1305" s="514"/>
      <c r="J1305" s="515"/>
      <c r="K1305" s="509"/>
    </row>
    <row r="1306" ht="15.6" spans="1:11">
      <c r="A1306" s="481"/>
      <c r="B1306" s="488"/>
      <c r="C1306" s="714">
        <v>3.1</v>
      </c>
      <c r="D1306" s="517" t="s">
        <v>257</v>
      </c>
      <c r="E1306" s="518"/>
      <c r="F1306" s="518"/>
      <c r="G1306" s="518"/>
      <c r="H1306" s="518"/>
      <c r="I1306" s="519"/>
      <c r="J1306" s="496"/>
      <c r="K1306" s="481"/>
    </row>
    <row r="1307" ht="15.6" spans="1:11">
      <c r="A1307" s="509"/>
      <c r="B1307" s="510"/>
      <c r="C1307" s="1045" t="s">
        <v>124</v>
      </c>
      <c r="D1307" s="521" t="s">
        <v>125</v>
      </c>
      <c r="E1307" s="522"/>
      <c r="F1307" s="522"/>
      <c r="G1307" s="522"/>
      <c r="H1307" s="523"/>
      <c r="I1307" s="524" t="s">
        <v>126</v>
      </c>
      <c r="J1307" s="515"/>
      <c r="K1307" s="509"/>
    </row>
    <row r="1308" ht="15.6" spans="1:11">
      <c r="A1308" s="481"/>
      <c r="B1308" s="488"/>
      <c r="C1308" s="525" t="s">
        <v>84</v>
      </c>
      <c r="D1308" s="526"/>
      <c r="E1308" s="527"/>
      <c r="F1308" s="527"/>
      <c r="G1308" s="527"/>
      <c r="H1308" s="528"/>
      <c r="I1308" s="529"/>
      <c r="J1308" s="496"/>
      <c r="K1308" s="481"/>
    </row>
    <row r="1309" ht="15.6" spans="1:11">
      <c r="A1309" s="509"/>
      <c r="B1309" s="510"/>
      <c r="C1309" s="1045" t="s">
        <v>127</v>
      </c>
      <c r="D1309" s="715" t="s">
        <v>85</v>
      </c>
      <c r="E1309" s="531"/>
      <c r="F1309" s="531"/>
      <c r="G1309" s="531"/>
      <c r="H1309" s="532"/>
      <c r="I1309" s="716" t="s">
        <v>178</v>
      </c>
      <c r="J1309" s="515"/>
      <c r="K1309" s="509"/>
    </row>
    <row r="1310" ht="15.6" spans="1:11">
      <c r="A1310" s="481"/>
      <c r="B1310" s="488"/>
      <c r="C1310" s="525" t="str">
        <f>+C1308</f>
        <v>3.10.12</v>
      </c>
      <c r="D1310" s="534"/>
      <c r="E1310" s="535"/>
      <c r="F1310" s="535"/>
      <c r="G1310" s="535"/>
      <c r="H1310" s="536"/>
      <c r="I1310" s="537"/>
      <c r="J1310" s="496"/>
      <c r="K1310" s="481"/>
    </row>
    <row r="1311" ht="15.6" spans="1:11">
      <c r="A1311" s="481"/>
      <c r="B1311" s="488"/>
      <c r="C1311" s="482"/>
      <c r="D1311" s="482"/>
      <c r="E1311" s="482"/>
      <c r="F1311" s="482"/>
      <c r="G1311" s="482"/>
      <c r="H1311" s="482"/>
      <c r="I1311" s="482"/>
      <c r="J1311" s="496"/>
      <c r="K1311" s="481"/>
    </row>
    <row r="1312" ht="15.6" spans="1:11">
      <c r="A1312" s="481"/>
      <c r="B1312" s="488"/>
      <c r="C1312" s="542" t="s">
        <v>128</v>
      </c>
      <c r="D1312" s="543"/>
      <c r="E1312" s="543"/>
      <c r="F1312" s="543"/>
      <c r="G1312" s="543"/>
      <c r="H1312" s="543"/>
      <c r="I1312" s="544"/>
      <c r="J1312" s="496"/>
      <c r="K1312" s="481"/>
    </row>
    <row r="1313" ht="15.6" spans="1:11">
      <c r="A1313" s="481"/>
      <c r="B1313" s="488"/>
      <c r="C1313" s="545" t="s">
        <v>129</v>
      </c>
      <c r="D1313" s="546"/>
      <c r="E1313" s="546"/>
      <c r="F1313" s="547" t="s">
        <v>126</v>
      </c>
      <c r="G1313" s="547" t="s">
        <v>130</v>
      </c>
      <c r="H1313" s="1046" t="s">
        <v>131</v>
      </c>
      <c r="I1313" s="549" t="s">
        <v>132</v>
      </c>
      <c r="J1313" s="496"/>
      <c r="K1313" s="481"/>
    </row>
    <row r="1314" ht="15.6" spans="1:11">
      <c r="A1314" s="481"/>
      <c r="B1314" s="488"/>
      <c r="C1314" s="752" t="s">
        <v>258</v>
      </c>
      <c r="D1314" s="753"/>
      <c r="E1314" s="753"/>
      <c r="F1314" s="552" t="s">
        <v>178</v>
      </c>
      <c r="G1314" s="553">
        <v>6328</v>
      </c>
      <c r="H1314" s="554">
        <v>0.03</v>
      </c>
      <c r="I1314" s="555">
        <f>ROUND((+IF(C1314="","",G1314*H1314)),2)</f>
        <v>189.84</v>
      </c>
      <c r="J1314" s="496"/>
      <c r="K1314" s="481"/>
    </row>
    <row r="1315" ht="15.6" spans="1:11">
      <c r="A1315" s="481"/>
      <c r="B1315" s="488"/>
      <c r="C1315" s="556" t="s">
        <v>225</v>
      </c>
      <c r="D1315" s="557"/>
      <c r="E1315" s="557"/>
      <c r="F1315" s="558" t="s">
        <v>178</v>
      </c>
      <c r="G1315" s="559">
        <v>4558.67</v>
      </c>
      <c r="H1315" s="560">
        <v>1.05</v>
      </c>
      <c r="I1315" s="561">
        <f t="shared" ref="I1315:I1320" si="35">+IF(C1315="","",G1315*H1315)</f>
        <v>4786.6035</v>
      </c>
      <c r="J1315" s="496"/>
      <c r="K1315" s="481"/>
    </row>
    <row r="1316" ht="15.6" spans="1:11">
      <c r="A1316" s="481"/>
      <c r="B1316" s="488"/>
      <c r="C1316" s="556" t="s">
        <v>259</v>
      </c>
      <c r="D1316" s="557"/>
      <c r="E1316" s="557"/>
      <c r="F1316" s="558" t="s">
        <v>41</v>
      </c>
      <c r="G1316" s="559">
        <v>4033.33</v>
      </c>
      <c r="H1316" s="560">
        <v>0.03</v>
      </c>
      <c r="I1316" s="561">
        <f t="shared" si="35"/>
        <v>120.9999</v>
      </c>
      <c r="J1316" s="496"/>
      <c r="K1316" s="481"/>
    </row>
    <row r="1317" ht="15.6" spans="1:11">
      <c r="A1317" s="481"/>
      <c r="B1317" s="488"/>
      <c r="C1317" s="556"/>
      <c r="D1317" s="557"/>
      <c r="E1317" s="557"/>
      <c r="F1317" s="558" t="s">
        <v>136</v>
      </c>
      <c r="G1317" s="559" t="s">
        <v>136</v>
      </c>
      <c r="H1317" s="560"/>
      <c r="I1317" s="561" t="str">
        <f t="shared" si="35"/>
        <v/>
      </c>
      <c r="J1317" s="496"/>
      <c r="K1317" s="481"/>
    </row>
    <row r="1318" ht="15.6" spans="1:11">
      <c r="A1318" s="481"/>
      <c r="B1318" s="488"/>
      <c r="C1318" s="556"/>
      <c r="D1318" s="557"/>
      <c r="E1318" s="557"/>
      <c r="F1318" s="558" t="s">
        <v>136</v>
      </c>
      <c r="G1318" s="559" t="s">
        <v>136</v>
      </c>
      <c r="H1318" s="560"/>
      <c r="I1318" s="561" t="str">
        <f t="shared" si="35"/>
        <v/>
      </c>
      <c r="J1318" s="496"/>
      <c r="K1318" s="481"/>
    </row>
    <row r="1319" ht="15.6" spans="1:11">
      <c r="A1319" s="481"/>
      <c r="B1319" s="488"/>
      <c r="C1319" s="556"/>
      <c r="D1319" s="557"/>
      <c r="E1319" s="557"/>
      <c r="F1319" s="558" t="s">
        <v>136</v>
      </c>
      <c r="G1319" s="559" t="s">
        <v>136</v>
      </c>
      <c r="H1319" s="560"/>
      <c r="I1319" s="561" t="str">
        <f t="shared" si="35"/>
        <v/>
      </c>
      <c r="J1319" s="496"/>
      <c r="K1319" s="481"/>
    </row>
    <row r="1320" ht="15.6" spans="1:11">
      <c r="A1320" s="481"/>
      <c r="B1320" s="488"/>
      <c r="C1320" s="736"/>
      <c r="D1320" s="737"/>
      <c r="E1320" s="737"/>
      <c r="F1320" s="565" t="s">
        <v>136</v>
      </c>
      <c r="G1320" s="566" t="s">
        <v>136</v>
      </c>
      <c r="H1320" s="567"/>
      <c r="I1320" s="568" t="str">
        <f t="shared" si="35"/>
        <v/>
      </c>
      <c r="J1320" s="496"/>
      <c r="K1320" s="481"/>
    </row>
    <row r="1321" ht="15.6" spans="1:11">
      <c r="A1321" s="481"/>
      <c r="B1321" s="488"/>
      <c r="C1321" s="481"/>
      <c r="D1321" s="481"/>
      <c r="E1321" s="481"/>
      <c r="F1321" s="695" t="s">
        <v>137</v>
      </c>
      <c r="G1321" s="695"/>
      <c r="H1321" s="696"/>
      <c r="I1321" s="571">
        <f>+ROUND(SUM(I1314:I1320),2)</f>
        <v>5097.44</v>
      </c>
      <c r="J1321" s="496"/>
      <c r="K1321" s="481"/>
    </row>
    <row r="1322" ht="15.6" spans="1:11">
      <c r="A1322" s="481"/>
      <c r="B1322" s="488"/>
      <c r="C1322" s="481"/>
      <c r="D1322" s="481"/>
      <c r="E1322" s="481"/>
      <c r="F1322" s="740"/>
      <c r="G1322" s="740"/>
      <c r="H1322" s="695"/>
      <c r="I1322" s="741"/>
      <c r="J1322" s="496"/>
      <c r="K1322" s="481"/>
    </row>
    <row r="1323" ht="15.6" spans="1:11">
      <c r="A1323" s="481"/>
      <c r="B1323" s="488"/>
      <c r="C1323" s="542" t="s">
        <v>138</v>
      </c>
      <c r="D1323" s="543"/>
      <c r="E1323" s="543"/>
      <c r="F1323" s="543"/>
      <c r="G1323" s="543"/>
      <c r="H1323" s="543"/>
      <c r="I1323" s="544"/>
      <c r="J1323" s="496"/>
      <c r="K1323" s="481"/>
    </row>
    <row r="1324" ht="15.6" spans="1:11">
      <c r="A1324" s="481"/>
      <c r="B1324" s="488"/>
      <c r="C1324" s="577" t="s">
        <v>129</v>
      </c>
      <c r="D1324" s="577"/>
      <c r="E1324" s="577"/>
      <c r="F1324" s="576" t="s">
        <v>126</v>
      </c>
      <c r="G1324" s="576" t="s">
        <v>139</v>
      </c>
      <c r="H1324" s="577" t="s">
        <v>131</v>
      </c>
      <c r="I1324" s="577" t="s">
        <v>132</v>
      </c>
      <c r="J1324" s="496"/>
      <c r="K1324" s="481"/>
    </row>
    <row r="1325" ht="15.6" spans="1:11">
      <c r="A1325" s="481"/>
      <c r="B1325" s="488"/>
      <c r="C1325" s="718" t="s">
        <v>140</v>
      </c>
      <c r="D1325" s="719"/>
      <c r="E1325" s="719"/>
      <c r="F1325" s="742" t="s">
        <v>20</v>
      </c>
      <c r="G1325" s="728">
        <v>2454.87</v>
      </c>
      <c r="H1325" s="729">
        <v>0.05</v>
      </c>
      <c r="I1325" s="555">
        <f>+IF(C1325="","",G1325*H1325)</f>
        <v>122.7435</v>
      </c>
      <c r="J1325" s="496"/>
      <c r="K1325" s="481"/>
    </row>
    <row r="1326" ht="15.6" spans="1:11">
      <c r="A1326" s="481"/>
      <c r="B1326" s="488"/>
      <c r="C1326" s="589"/>
      <c r="D1326" s="590"/>
      <c r="E1326" s="591"/>
      <c r="F1326" s="742" t="s">
        <v>136</v>
      </c>
      <c r="G1326" s="751" t="s">
        <v>136</v>
      </c>
      <c r="H1326" s="724"/>
      <c r="I1326" s="561" t="str">
        <f>+IF(C1326="","",G1326*H1326)</f>
        <v/>
      </c>
      <c r="J1326" s="496"/>
      <c r="K1326" s="481"/>
    </row>
    <row r="1327" ht="15.6" spans="1:11">
      <c r="A1327" s="481"/>
      <c r="B1327" s="488"/>
      <c r="C1327" s="589"/>
      <c r="D1327" s="590"/>
      <c r="E1327" s="591"/>
      <c r="F1327" s="742" t="s">
        <v>136</v>
      </c>
      <c r="G1327" s="721" t="s">
        <v>136</v>
      </c>
      <c r="H1327" s="757"/>
      <c r="I1327" s="561" t="str">
        <f>+IF(C1327="","",G1327*H1327)</f>
        <v/>
      </c>
      <c r="J1327" s="496"/>
      <c r="K1327" s="481"/>
    </row>
    <row r="1328" ht="15.6" spans="1:11">
      <c r="A1328" s="481"/>
      <c r="B1328" s="488"/>
      <c r="C1328" s="738"/>
      <c r="D1328" s="739"/>
      <c r="E1328" s="739"/>
      <c r="F1328" s="595" t="s">
        <v>136</v>
      </c>
      <c r="G1328" s="596" t="s">
        <v>136</v>
      </c>
      <c r="H1328" s="597"/>
      <c r="I1328" s="743" t="str">
        <f>+IF(C1328="","",G1328*H1328)</f>
        <v/>
      </c>
      <c r="J1328" s="496"/>
      <c r="K1328" s="481"/>
    </row>
    <row r="1329" ht="15.6" spans="1:11">
      <c r="A1329" s="481"/>
      <c r="B1329" s="488"/>
      <c r="C1329" s="481"/>
      <c r="D1329" s="481"/>
      <c r="E1329" s="481"/>
      <c r="F1329" s="695" t="s">
        <v>143</v>
      </c>
      <c r="G1329" s="695"/>
      <c r="H1329" s="696"/>
      <c r="I1329" s="598">
        <f>ROUND(+SUM(I1325:I1328),2)</f>
        <v>122.74</v>
      </c>
      <c r="J1329" s="496"/>
      <c r="K1329" s="481"/>
    </row>
    <row r="1330" ht="15.6" spans="1:11">
      <c r="A1330" s="481"/>
      <c r="B1330" s="488"/>
      <c r="C1330" s="509"/>
      <c r="D1330" s="509"/>
      <c r="E1330" s="509"/>
      <c r="F1330" s="509"/>
      <c r="G1330" s="509"/>
      <c r="H1330" s="509"/>
      <c r="I1330" s="509"/>
      <c r="J1330" s="496"/>
      <c r="K1330" s="481"/>
    </row>
    <row r="1331" ht="15.6" spans="1:11">
      <c r="A1331" s="481"/>
      <c r="B1331" s="488"/>
      <c r="C1331" s="698" t="s">
        <v>144</v>
      </c>
      <c r="D1331" s="699"/>
      <c r="E1331" s="699"/>
      <c r="F1331" s="699"/>
      <c r="G1331" s="699"/>
      <c r="H1331" s="699"/>
      <c r="I1331" s="700"/>
      <c r="J1331" s="496"/>
      <c r="K1331" s="599"/>
    </row>
    <row r="1332" ht="15.6" spans="1:11">
      <c r="A1332" s="701"/>
      <c r="B1332" s="600"/>
      <c r="C1332" s="702" t="s">
        <v>129</v>
      </c>
      <c r="D1332" s="606"/>
      <c r="E1332" s="606"/>
      <c r="F1332" s="604" t="s">
        <v>126</v>
      </c>
      <c r="G1332" s="1047" t="s">
        <v>139</v>
      </c>
      <c r="H1332" s="606" t="s">
        <v>131</v>
      </c>
      <c r="I1332" s="607" t="s">
        <v>132</v>
      </c>
      <c r="J1332" s="608"/>
      <c r="K1332" s="609"/>
    </row>
    <row r="1333" ht="15.6" spans="1:11">
      <c r="A1333" s="481"/>
      <c r="B1333" s="488"/>
      <c r="C1333" s="703" t="s">
        <v>189</v>
      </c>
      <c r="D1333" s="704"/>
      <c r="E1333" s="704"/>
      <c r="F1333" s="613" t="s">
        <v>146</v>
      </c>
      <c r="G1333" s="614">
        <v>40914.57</v>
      </c>
      <c r="H1333" s="615">
        <v>0.06</v>
      </c>
      <c r="I1333" s="616">
        <f>(+IF(C1333="","",(G1333*H1333)))</f>
        <v>2454.8742</v>
      </c>
      <c r="J1333" s="496"/>
      <c r="K1333" s="599"/>
    </row>
    <row r="1334" ht="15.6" spans="1:11">
      <c r="A1334" s="481"/>
      <c r="B1334" s="488"/>
      <c r="C1334" s="703"/>
      <c r="D1334" s="704"/>
      <c r="E1334" s="704"/>
      <c r="F1334" s="613"/>
      <c r="G1334" s="614" t="s">
        <v>136</v>
      </c>
      <c r="H1334" s="615"/>
      <c r="I1334" s="616"/>
      <c r="J1334" s="496"/>
      <c r="K1334" s="599"/>
    </row>
    <row r="1335" ht="15.6" spans="1:11">
      <c r="A1335" s="481"/>
      <c r="B1335" s="488"/>
      <c r="C1335" s="703"/>
      <c r="D1335" s="704"/>
      <c r="E1335" s="704"/>
      <c r="F1335" s="613"/>
      <c r="G1335" s="614"/>
      <c r="H1335" s="615"/>
      <c r="I1335" s="616" t="str">
        <f>(+IF(C1335="","",(G1335*H1335)))</f>
        <v/>
      </c>
      <c r="J1335" s="496"/>
      <c r="K1335" s="599"/>
    </row>
    <row r="1336" ht="15.6" spans="1:11">
      <c r="A1336" s="481"/>
      <c r="B1336" s="488"/>
      <c r="C1336" s="705"/>
      <c r="D1336" s="706"/>
      <c r="E1336" s="706"/>
      <c r="F1336" s="707"/>
      <c r="G1336" s="708"/>
      <c r="H1336" s="709"/>
      <c r="I1336" s="710"/>
      <c r="J1336" s="496"/>
      <c r="K1336" s="599"/>
    </row>
    <row r="1337" ht="15.6" spans="1:11">
      <c r="A1337" s="481"/>
      <c r="B1337" s="488"/>
      <c r="C1337" s="481"/>
      <c r="D1337" s="481"/>
      <c r="E1337" s="481"/>
      <c r="F1337" s="569" t="s">
        <v>147</v>
      </c>
      <c r="G1337" s="569"/>
      <c r="H1337" s="570"/>
      <c r="I1337" s="571">
        <f>+ROUND(SUM(I1333:I1336),2)</f>
        <v>2454.87</v>
      </c>
      <c r="J1337" s="496"/>
      <c r="K1337" s="599"/>
    </row>
    <row r="1338" ht="15.6" spans="1:11">
      <c r="A1338" s="481"/>
      <c r="B1338" s="488"/>
      <c r="C1338" s="481"/>
      <c r="D1338" s="481"/>
      <c r="E1338" s="481"/>
      <c r="F1338" s="623"/>
      <c r="G1338" s="624"/>
      <c r="H1338" s="481"/>
      <c r="I1338" s="481"/>
      <c r="J1338" s="496"/>
      <c r="K1338" s="481"/>
    </row>
    <row r="1339" ht="15.6" spans="1:11">
      <c r="A1339" s="481"/>
      <c r="B1339" s="488"/>
      <c r="C1339" s="625" t="s">
        <v>92</v>
      </c>
      <c r="D1339" s="626"/>
      <c r="E1339" s="626"/>
      <c r="F1339" s="626"/>
      <c r="G1339" s="626"/>
      <c r="H1339" s="627"/>
      <c r="I1339" s="628">
        <f>ROUND((SUM(+I1321+I1329+I1337)),2)</f>
        <v>7675.05</v>
      </c>
      <c r="J1339" s="496"/>
      <c r="K1339" s="481"/>
    </row>
    <row r="1340" ht="15.6" spans="1:11">
      <c r="A1340" s="481"/>
      <c r="B1340" s="488"/>
      <c r="C1340" s="481"/>
      <c r="D1340" s="481"/>
      <c r="E1340" s="481"/>
      <c r="F1340" s="623"/>
      <c r="G1340" s="624"/>
      <c r="H1340" s="481"/>
      <c r="I1340" s="481"/>
      <c r="J1340" s="496"/>
      <c r="K1340" s="481"/>
    </row>
    <row r="1341" ht="15.6" spans="1:11">
      <c r="A1341" s="638"/>
      <c r="B1341" s="629"/>
      <c r="C1341" s="630" t="s">
        <v>148</v>
      </c>
      <c r="D1341" s="631"/>
      <c r="E1341" s="632"/>
      <c r="F1341" s="633"/>
      <c r="G1341" s="634"/>
      <c r="H1341" s="635">
        <v>0.05</v>
      </c>
      <c r="I1341" s="636">
        <f>ROUND(I1339*H1341,2)</f>
        <v>383.75</v>
      </c>
      <c r="J1341" s="637"/>
      <c r="K1341" s="638"/>
    </row>
    <row r="1342" ht="15.6" spans="1:11">
      <c r="A1342" s="481"/>
      <c r="B1342" s="488"/>
      <c r="C1342" s="625" t="s">
        <v>149</v>
      </c>
      <c r="D1342" s="626"/>
      <c r="E1342" s="626"/>
      <c r="F1342" s="626"/>
      <c r="G1342" s="626"/>
      <c r="H1342" s="627"/>
      <c r="I1342" s="628">
        <f>ROUND(I1341+I1339,2)</f>
        <v>8058.8</v>
      </c>
      <c r="J1342" s="496"/>
      <c r="K1342" s="481"/>
    </row>
    <row r="1343" ht="15.6" spans="1:11">
      <c r="A1343" s="481"/>
      <c r="B1343" s="488"/>
      <c r="C1343" s="481"/>
      <c r="D1343" s="481"/>
      <c r="E1343" s="481"/>
      <c r="F1343" s="623"/>
      <c r="G1343" s="624"/>
      <c r="H1343" s="481"/>
      <c r="I1343" s="481"/>
      <c r="J1343" s="496"/>
      <c r="K1343" s="481"/>
    </row>
    <row r="1344" ht="15.6" spans="1:11">
      <c r="A1344" s="638"/>
      <c r="B1344" s="629"/>
      <c r="C1344" s="639" t="s">
        <v>150</v>
      </c>
      <c r="D1344" s="640"/>
      <c r="E1344" s="641"/>
      <c r="F1344" s="642"/>
      <c r="G1344" s="643"/>
      <c r="H1344" s="644">
        <v>0.22</v>
      </c>
      <c r="I1344" s="645">
        <f>ROUND($I$1342*H1344,2)</f>
        <v>1772.94</v>
      </c>
      <c r="J1344" s="637"/>
      <c r="K1344" s="638"/>
    </row>
    <row r="1345" ht="15.6" spans="1:11">
      <c r="A1345" s="638"/>
      <c r="B1345" s="629"/>
      <c r="C1345" s="646" t="s">
        <v>151</v>
      </c>
      <c r="D1345" s="647"/>
      <c r="E1345" s="648"/>
      <c r="F1345" s="642"/>
      <c r="G1345" s="643"/>
      <c r="H1345" s="649">
        <v>0.03</v>
      </c>
      <c r="I1345" s="645">
        <f t="shared" ref="I1345:I1346" si="36">ROUND($I$1342*H1345,2)</f>
        <v>241.76</v>
      </c>
      <c r="J1345" s="637"/>
      <c r="K1345" s="638"/>
    </row>
    <row r="1346" ht="15.6" spans="1:11">
      <c r="A1346" s="638"/>
      <c r="B1346" s="629"/>
      <c r="C1346" s="646" t="s">
        <v>152</v>
      </c>
      <c r="D1346" s="647"/>
      <c r="E1346" s="648"/>
      <c r="F1346" s="650"/>
      <c r="G1346" s="651"/>
      <c r="H1346" s="649">
        <v>0.05</v>
      </c>
      <c r="I1346" s="645">
        <f t="shared" si="36"/>
        <v>402.94</v>
      </c>
      <c r="J1346" s="637"/>
      <c r="K1346" s="638"/>
    </row>
    <row r="1347" ht="15.6" spans="1:11">
      <c r="A1347" s="481"/>
      <c r="B1347" s="488"/>
      <c r="C1347" s="652" t="s">
        <v>153</v>
      </c>
      <c r="D1347" s="653"/>
      <c r="E1347" s="653"/>
      <c r="F1347" s="653"/>
      <c r="G1347" s="653"/>
      <c r="H1347" s="654"/>
      <c r="I1347" s="655">
        <f>ROUND(SUM(I1344:I1346),2)</f>
        <v>2417.64</v>
      </c>
      <c r="J1347" s="496"/>
      <c r="K1347" s="481"/>
    </row>
    <row r="1348" ht="15.6" spans="1:11">
      <c r="A1348" s="481"/>
      <c r="B1348" s="488"/>
      <c r="C1348" s="656"/>
      <c r="D1348" s="656"/>
      <c r="E1348" s="656"/>
      <c r="F1348" s="656"/>
      <c r="G1348" s="656"/>
      <c r="H1348" s="656"/>
      <c r="I1348" s="656"/>
      <c r="J1348" s="496"/>
      <c r="K1348" s="481"/>
    </row>
    <row r="1349" ht="15.6" spans="1:11">
      <c r="A1349" s="481"/>
      <c r="B1349" s="488"/>
      <c r="C1349" s="657" t="s">
        <v>154</v>
      </c>
      <c r="D1349" s="658"/>
      <c r="E1349" s="658"/>
      <c r="F1349" s="658"/>
      <c r="G1349" s="658"/>
      <c r="H1349" s="659"/>
      <c r="I1349" s="660">
        <f>SUM(I1342+I1347)</f>
        <v>10476.44</v>
      </c>
      <c r="J1349" s="496"/>
      <c r="K1349" s="481"/>
    </row>
    <row r="1350" ht="15.6" spans="1:11">
      <c r="A1350" s="481"/>
      <c r="B1350" s="488"/>
      <c r="C1350" s="673"/>
      <c r="D1350" s="673"/>
      <c r="E1350" s="673"/>
      <c r="F1350" s="673"/>
      <c r="G1350" s="673"/>
      <c r="H1350" s="673"/>
      <c r="I1350" s="673"/>
      <c r="J1350" s="496"/>
      <c r="K1350" s="481"/>
    </row>
    <row r="1351" ht="15.6" spans="1:11">
      <c r="A1351" s="481"/>
      <c r="B1351" s="488"/>
      <c r="C1351" s="661" t="s">
        <v>155</v>
      </c>
      <c r="D1351" s="662"/>
      <c r="E1351" s="663"/>
      <c r="F1351" s="664"/>
      <c r="G1351" s="665"/>
      <c r="H1351" s="665"/>
      <c r="I1351" s="666"/>
      <c r="J1351" s="496"/>
      <c r="K1351" s="481"/>
    </row>
    <row r="1352" ht="15.6" spans="1:11">
      <c r="A1352" s="481"/>
      <c r="B1352" s="488"/>
      <c r="C1352" s="667"/>
      <c r="D1352" s="668"/>
      <c r="E1352" s="669"/>
      <c r="F1352" s="670"/>
      <c r="G1352" s="671"/>
      <c r="H1352" s="671"/>
      <c r="I1352" s="672"/>
      <c r="J1352" s="496"/>
      <c r="K1352" s="481"/>
    </row>
    <row r="1353" ht="15.6" spans="1:11">
      <c r="A1353" s="481"/>
      <c r="B1353" s="488"/>
      <c r="C1353" s="667"/>
      <c r="D1353" s="668"/>
      <c r="E1353" s="669"/>
      <c r="F1353" s="670" t="str">
        <f>REALIZO</f>
        <v> </v>
      </c>
      <c r="G1353" s="671"/>
      <c r="H1353" s="671"/>
      <c r="I1353" s="672"/>
      <c r="J1353" s="496"/>
      <c r="K1353" s="481"/>
    </row>
    <row r="1354" ht="15.6" spans="1:11">
      <c r="A1354" s="481"/>
      <c r="B1354" s="488"/>
      <c r="C1354" s="667"/>
      <c r="D1354" s="668"/>
      <c r="E1354" s="669"/>
      <c r="F1354" s="670"/>
      <c r="G1354" s="673"/>
      <c r="H1354" s="673"/>
      <c r="I1354" s="674"/>
      <c r="J1354" s="496"/>
      <c r="K1354" s="481"/>
    </row>
    <row r="1355" ht="15.6" spans="1:11">
      <c r="A1355" s="481"/>
      <c r="B1355" s="488"/>
      <c r="C1355" s="667"/>
      <c r="D1355" s="668"/>
      <c r="E1355" s="669"/>
      <c r="F1355" s="670" t="s">
        <v>156</v>
      </c>
      <c r="G1355" s="673"/>
      <c r="H1355" s="673"/>
      <c r="I1355" s="674"/>
      <c r="J1355" s="496"/>
      <c r="K1355" s="481"/>
    </row>
    <row r="1356" ht="15.6" spans="1:11">
      <c r="A1356" s="481"/>
      <c r="B1356" s="488"/>
      <c r="C1356" s="667"/>
      <c r="D1356" s="668"/>
      <c r="E1356" s="669"/>
      <c r="F1356" s="670" t="str">
        <f>APROBO</f>
        <v> </v>
      </c>
      <c r="G1356" s="673"/>
      <c r="H1356" s="673"/>
      <c r="I1356" s="674"/>
      <c r="J1356" s="496"/>
      <c r="K1356" s="481"/>
    </row>
    <row r="1357" ht="15.6" spans="1:11">
      <c r="A1357" s="481"/>
      <c r="B1357" s="488"/>
      <c r="C1357" s="675"/>
      <c r="D1357" s="676"/>
      <c r="E1357" s="677"/>
      <c r="F1357" s="678" t="s">
        <v>157</v>
      </c>
      <c r="G1357" s="679"/>
      <c r="H1357" s="679"/>
      <c r="I1357" s="680"/>
      <c r="J1357" s="496"/>
      <c r="K1357" s="481"/>
    </row>
    <row r="1358" ht="15.6" spans="1:11">
      <c r="A1358" s="481"/>
      <c r="B1358" s="681"/>
      <c r="C1358" s="682"/>
      <c r="D1358" s="682"/>
      <c r="E1358" s="682"/>
      <c r="F1358" s="683"/>
      <c r="G1358" s="684"/>
      <c r="H1358" s="682"/>
      <c r="I1358" s="682"/>
      <c r="J1358" s="685"/>
      <c r="K1358" s="481"/>
    </row>
    <row r="1359" ht="15.6" spans="1:11">
      <c r="A1359" s="481"/>
      <c r="B1359" s="483"/>
      <c r="C1359" s="484"/>
      <c r="D1359" s="484"/>
      <c r="E1359" s="484"/>
      <c r="F1359" s="485"/>
      <c r="G1359" s="486"/>
      <c r="H1359" s="484"/>
      <c r="I1359" s="484"/>
      <c r="J1359" s="487"/>
      <c r="K1359" s="481"/>
    </row>
    <row r="1360" ht="15.75" customHeight="1" spans="1:11">
      <c r="A1360" s="481"/>
      <c r="B1360" s="488"/>
      <c r="C1360" s="489"/>
      <c r="D1360" s="490"/>
      <c r="E1360" s="491" t="s">
        <v>0</v>
      </c>
      <c r="F1360" s="492"/>
      <c r="G1360" s="493"/>
      <c r="H1360" s="494" t="s">
        <v>113</v>
      </c>
      <c r="I1360" s="495"/>
      <c r="J1360" s="496"/>
      <c r="K1360" s="481"/>
    </row>
    <row r="1361" ht="15.75" customHeight="1" spans="1:11">
      <c r="A1361" s="481"/>
      <c r="B1361" s="488"/>
      <c r="C1361" s="497"/>
      <c r="D1361" s="498"/>
      <c r="E1361" s="499"/>
      <c r="F1361" s="500"/>
      <c r="G1361" s="501"/>
      <c r="H1361" s="502" t="s">
        <v>114</v>
      </c>
      <c r="I1361" s="503"/>
      <c r="J1361" s="496"/>
      <c r="K1361" s="481"/>
    </row>
    <row r="1362" ht="16.5" customHeight="1" spans="1:11">
      <c r="A1362" s="481"/>
      <c r="B1362" s="488"/>
      <c r="C1362" s="504" t="s">
        <v>115</v>
      </c>
      <c r="D1362" s="505"/>
      <c r="E1362" s="505"/>
      <c r="F1362" s="505"/>
      <c r="G1362" s="506"/>
      <c r="H1362" s="502" t="s">
        <v>116</v>
      </c>
      <c r="I1362" s="503"/>
      <c r="J1362" s="496"/>
      <c r="K1362" s="481"/>
    </row>
    <row r="1363" ht="16.5" customHeight="1" spans="1:11">
      <c r="A1363" s="481"/>
      <c r="B1363" s="488"/>
      <c r="C1363" s="711" t="s">
        <v>117</v>
      </c>
      <c r="D1363" s="712"/>
      <c r="E1363" s="712"/>
      <c r="F1363" s="712"/>
      <c r="G1363" s="712"/>
      <c r="H1363" s="712"/>
      <c r="I1363" s="713"/>
      <c r="J1363" s="496"/>
      <c r="K1363" s="481"/>
    </row>
    <row r="1364" ht="15.6" spans="1:11">
      <c r="A1364" s="481"/>
      <c r="B1364" s="488"/>
      <c r="C1364" s="507"/>
      <c r="D1364" s="507"/>
      <c r="E1364" s="507"/>
      <c r="F1364" s="508"/>
      <c r="G1364" s="508"/>
      <c r="H1364" s="507"/>
      <c r="I1364" s="507"/>
      <c r="J1364" s="496"/>
      <c r="K1364" s="481"/>
    </row>
    <row r="1365" ht="15.6" spans="1:11">
      <c r="A1365" s="509"/>
      <c r="B1365" s="510"/>
      <c r="C1365" s="1044" t="s">
        <v>118</v>
      </c>
      <c r="D1365" s="512" t="s">
        <v>119</v>
      </c>
      <c r="E1365" s="513"/>
      <c r="F1365" s="513"/>
      <c r="G1365" s="513"/>
      <c r="H1365" s="513"/>
      <c r="I1365" s="514"/>
      <c r="J1365" s="515"/>
      <c r="K1365" s="509"/>
    </row>
    <row r="1366" ht="15.6" spans="1:11">
      <c r="A1366" s="481"/>
      <c r="B1366" s="488"/>
      <c r="C1366" s="516">
        <v>3</v>
      </c>
      <c r="D1366" s="517" t="s">
        <v>166</v>
      </c>
      <c r="E1366" s="518"/>
      <c r="F1366" s="518"/>
      <c r="G1366" s="518"/>
      <c r="H1366" s="518"/>
      <c r="I1366" s="519"/>
      <c r="J1366" s="496"/>
      <c r="K1366" s="481"/>
    </row>
    <row r="1367" ht="15.6" spans="1:11">
      <c r="A1367" s="509"/>
      <c r="B1367" s="510"/>
      <c r="C1367" s="1044" t="s">
        <v>121</v>
      </c>
      <c r="D1367" s="512" t="s">
        <v>122</v>
      </c>
      <c r="E1367" s="513"/>
      <c r="F1367" s="513"/>
      <c r="G1367" s="513"/>
      <c r="H1367" s="513"/>
      <c r="I1367" s="514"/>
      <c r="J1367" s="515"/>
      <c r="K1367" s="509"/>
    </row>
    <row r="1368" ht="15.6" spans="1:11">
      <c r="A1368" s="481"/>
      <c r="B1368" s="488"/>
      <c r="C1368" s="714">
        <v>3.07</v>
      </c>
      <c r="D1368" s="517" t="s">
        <v>260</v>
      </c>
      <c r="E1368" s="518"/>
      <c r="F1368" s="518"/>
      <c r="G1368" s="518"/>
      <c r="H1368" s="518"/>
      <c r="I1368" s="519"/>
      <c r="J1368" s="496"/>
      <c r="K1368" s="481"/>
    </row>
    <row r="1369" ht="16.5" customHeight="1" spans="1:11">
      <c r="A1369" s="509"/>
      <c r="B1369" s="510"/>
      <c r="C1369" s="1045" t="s">
        <v>124</v>
      </c>
      <c r="D1369" s="521" t="s">
        <v>125</v>
      </c>
      <c r="E1369" s="522"/>
      <c r="F1369" s="522"/>
      <c r="G1369" s="522"/>
      <c r="H1369" s="523"/>
      <c r="I1369" s="524" t="s">
        <v>126</v>
      </c>
      <c r="J1369" s="515"/>
      <c r="K1369" s="509"/>
    </row>
    <row r="1370" ht="15.6" spans="1:11">
      <c r="A1370" s="481"/>
      <c r="B1370" s="488"/>
      <c r="C1370" s="525" t="s">
        <v>87</v>
      </c>
      <c r="D1370" s="526"/>
      <c r="E1370" s="527"/>
      <c r="F1370" s="527"/>
      <c r="G1370" s="527"/>
      <c r="H1370" s="528"/>
      <c r="I1370" s="529"/>
      <c r="J1370" s="496"/>
      <c r="K1370" s="481"/>
    </row>
    <row r="1371" ht="16.5" customHeight="1" spans="1:11">
      <c r="A1371" s="509"/>
      <c r="B1371" s="510"/>
      <c r="C1371" s="1045" t="s">
        <v>127</v>
      </c>
      <c r="D1371" s="715" t="s">
        <v>261</v>
      </c>
      <c r="E1371" s="531"/>
      <c r="F1371" s="531"/>
      <c r="G1371" s="531"/>
      <c r="H1371" s="532"/>
      <c r="I1371" s="716" t="s">
        <v>31</v>
      </c>
      <c r="J1371" s="515"/>
      <c r="K1371" s="509"/>
    </row>
    <row r="1372" ht="15.6" spans="1:11">
      <c r="A1372" s="481"/>
      <c r="B1372" s="488"/>
      <c r="C1372" s="525" t="str">
        <f>+C1370</f>
        <v>3.07.05</v>
      </c>
      <c r="D1372" s="534"/>
      <c r="E1372" s="535"/>
      <c r="F1372" s="535"/>
      <c r="G1372" s="535"/>
      <c r="H1372" s="536"/>
      <c r="I1372" s="537"/>
      <c r="J1372" s="496"/>
      <c r="K1372" s="481"/>
    </row>
    <row r="1373" ht="15.6" spans="1:11">
      <c r="A1373" s="481"/>
      <c r="B1373" s="488"/>
      <c r="C1373" s="482"/>
      <c r="D1373" s="482"/>
      <c r="E1373" s="482"/>
      <c r="F1373" s="482"/>
      <c r="G1373" s="482"/>
      <c r="H1373" s="482"/>
      <c r="I1373" s="482"/>
      <c r="J1373" s="496"/>
      <c r="K1373" s="481"/>
    </row>
    <row r="1374" ht="15.6" spans="1:11">
      <c r="A1374" s="481"/>
      <c r="B1374" s="488"/>
      <c r="C1374" s="542" t="s">
        <v>128</v>
      </c>
      <c r="D1374" s="543"/>
      <c r="E1374" s="543"/>
      <c r="F1374" s="543"/>
      <c r="G1374" s="543"/>
      <c r="H1374" s="543"/>
      <c r="I1374" s="544"/>
      <c r="J1374" s="496"/>
      <c r="K1374" s="481"/>
    </row>
    <row r="1375" ht="15.6" spans="1:11">
      <c r="A1375" s="481"/>
      <c r="B1375" s="488"/>
      <c r="C1375" s="545" t="s">
        <v>129</v>
      </c>
      <c r="D1375" s="546"/>
      <c r="E1375" s="546"/>
      <c r="F1375" s="1046" t="s">
        <v>126</v>
      </c>
      <c r="G1375" s="1046" t="s">
        <v>130</v>
      </c>
      <c r="H1375" s="1046" t="s">
        <v>131</v>
      </c>
      <c r="I1375" s="549" t="s">
        <v>132</v>
      </c>
      <c r="J1375" s="496"/>
      <c r="K1375" s="481"/>
    </row>
    <row r="1376" ht="15.75" customHeight="1" spans="1:11">
      <c r="A1376" s="481"/>
      <c r="B1376" s="488"/>
      <c r="C1376" s="550" t="s">
        <v>262</v>
      </c>
      <c r="D1376" s="551"/>
      <c r="E1376" s="551"/>
      <c r="F1376" s="552" t="s">
        <v>34</v>
      </c>
      <c r="G1376" s="553">
        <v>60800</v>
      </c>
      <c r="H1376" s="554">
        <v>0.05</v>
      </c>
      <c r="I1376" s="555">
        <f>ROUND((+IF(C1376="","",G1376*H1376)),2)</f>
        <v>3040</v>
      </c>
      <c r="J1376" s="496"/>
      <c r="K1376" s="481"/>
    </row>
    <row r="1377" ht="15.75" customHeight="1" spans="1:11">
      <c r="A1377" s="481"/>
      <c r="B1377" s="488"/>
      <c r="C1377" s="556" t="s">
        <v>263</v>
      </c>
      <c r="D1377" s="557"/>
      <c r="E1377" s="557"/>
      <c r="F1377" s="558" t="s">
        <v>41</v>
      </c>
      <c r="G1377" s="559">
        <v>1245</v>
      </c>
      <c r="H1377" s="560">
        <v>50</v>
      </c>
      <c r="I1377" s="561">
        <f>+IF(C1377="","",G1377*H1377)</f>
        <v>62250</v>
      </c>
      <c r="J1377" s="496"/>
      <c r="K1377" s="481"/>
    </row>
    <row r="1378" ht="15.6" spans="1:11">
      <c r="A1378" s="481"/>
      <c r="B1378" s="488"/>
      <c r="C1378" s="556"/>
      <c r="D1378" s="557"/>
      <c r="E1378" s="557"/>
      <c r="F1378" s="558" t="s">
        <v>136</v>
      </c>
      <c r="G1378" s="559" t="s">
        <v>136</v>
      </c>
      <c r="H1378" s="560"/>
      <c r="I1378" s="561" t="str">
        <f>+IF(C1378="","",G1378*H1378)</f>
        <v/>
      </c>
      <c r="J1378" s="496"/>
      <c r="K1378" s="481"/>
    </row>
    <row r="1379" ht="15.6" spans="1:11">
      <c r="A1379" s="481"/>
      <c r="B1379" s="488"/>
      <c r="C1379" s="556"/>
      <c r="D1379" s="557"/>
      <c r="E1379" s="557"/>
      <c r="F1379" s="558" t="s">
        <v>136</v>
      </c>
      <c r="G1379" s="559" t="s">
        <v>136</v>
      </c>
      <c r="H1379" s="560"/>
      <c r="I1379" s="561" t="str">
        <f>+IF(C1379="","",G1379*H1379)</f>
        <v/>
      </c>
      <c r="J1379" s="496"/>
      <c r="K1379" s="481"/>
    </row>
    <row r="1380" ht="15.6" spans="1:11">
      <c r="A1380" s="481"/>
      <c r="B1380" s="488"/>
      <c r="C1380" s="736"/>
      <c r="D1380" s="737"/>
      <c r="E1380" s="737"/>
      <c r="F1380" s="565" t="s">
        <v>136</v>
      </c>
      <c r="G1380" s="566" t="s">
        <v>136</v>
      </c>
      <c r="H1380" s="567"/>
      <c r="I1380" s="568" t="str">
        <f>+IF(C1380="","",G1380*H1380)</f>
        <v/>
      </c>
      <c r="J1380" s="496"/>
      <c r="K1380" s="481"/>
    </row>
    <row r="1381" ht="15.6" spans="1:11">
      <c r="A1381" s="481"/>
      <c r="B1381" s="488"/>
      <c r="C1381" s="481"/>
      <c r="D1381" s="481"/>
      <c r="E1381" s="481"/>
      <c r="F1381" s="695" t="s">
        <v>137</v>
      </c>
      <c r="G1381" s="695"/>
      <c r="H1381" s="696"/>
      <c r="I1381" s="571">
        <f>+ROUND(SUM(I1376:I1380),2)</f>
        <v>65290</v>
      </c>
      <c r="J1381" s="496"/>
      <c r="K1381" s="481"/>
    </row>
    <row r="1382" ht="15.6" spans="1:11">
      <c r="A1382" s="481"/>
      <c r="B1382" s="488"/>
      <c r="C1382" s="481"/>
      <c r="D1382" s="481"/>
      <c r="E1382" s="481"/>
      <c r="F1382" s="740"/>
      <c r="G1382" s="740"/>
      <c r="H1382" s="695"/>
      <c r="I1382" s="741"/>
      <c r="J1382" s="496"/>
      <c r="K1382" s="481"/>
    </row>
    <row r="1383" ht="15.6" spans="1:11">
      <c r="A1383" s="481"/>
      <c r="B1383" s="488"/>
      <c r="C1383" s="542" t="s">
        <v>138</v>
      </c>
      <c r="D1383" s="543"/>
      <c r="E1383" s="543"/>
      <c r="F1383" s="543"/>
      <c r="G1383" s="543"/>
      <c r="H1383" s="543"/>
      <c r="I1383" s="544"/>
      <c r="J1383" s="496"/>
      <c r="K1383" s="481"/>
    </row>
    <row r="1384" ht="15.6" spans="1:11">
      <c r="A1384" s="481"/>
      <c r="B1384" s="488"/>
      <c r="C1384" s="577" t="s">
        <v>129</v>
      </c>
      <c r="D1384" s="577"/>
      <c r="E1384" s="577"/>
      <c r="F1384" s="1046" t="s">
        <v>126</v>
      </c>
      <c r="G1384" s="1046" t="s">
        <v>130</v>
      </c>
      <c r="H1384" s="577" t="s">
        <v>131</v>
      </c>
      <c r="I1384" s="577" t="s">
        <v>132</v>
      </c>
      <c r="J1384" s="496"/>
      <c r="K1384" s="481"/>
    </row>
    <row r="1385" ht="15.75" customHeight="1" spans="1:11">
      <c r="A1385" s="481"/>
      <c r="B1385" s="488"/>
      <c r="C1385" s="718" t="s">
        <v>140</v>
      </c>
      <c r="D1385" s="719"/>
      <c r="E1385" s="719"/>
      <c r="F1385" s="742" t="s">
        <v>20</v>
      </c>
      <c r="G1385" s="728">
        <v>24840.99</v>
      </c>
      <c r="H1385" s="722">
        <v>0.05</v>
      </c>
      <c r="I1385" s="555">
        <f>+IF(C1385="","",G1385*H1385)</f>
        <v>1242.0495</v>
      </c>
      <c r="J1385" s="496"/>
      <c r="K1385" s="481"/>
    </row>
    <row r="1386" ht="15.75" customHeight="1" spans="1:11">
      <c r="A1386" s="481"/>
      <c r="B1386" s="488"/>
      <c r="C1386" s="589" t="s">
        <v>211</v>
      </c>
      <c r="D1386" s="590"/>
      <c r="E1386" s="591"/>
      <c r="F1386" s="742" t="s">
        <v>142</v>
      </c>
      <c r="G1386" s="721">
        <v>12500</v>
      </c>
      <c r="H1386" s="757">
        <v>0.03</v>
      </c>
      <c r="I1386" s="561">
        <f>+IF(C1386="","",G1386*H1386)</f>
        <v>375</v>
      </c>
      <c r="J1386" s="496"/>
      <c r="K1386" s="481"/>
    </row>
    <row r="1387" ht="15.6" spans="1:11">
      <c r="A1387" s="481"/>
      <c r="B1387" s="488"/>
      <c r="C1387" s="738"/>
      <c r="D1387" s="739"/>
      <c r="E1387" s="739"/>
      <c r="F1387" s="595" t="s">
        <v>136</v>
      </c>
      <c r="G1387" s="596" t="s">
        <v>136</v>
      </c>
      <c r="H1387" s="597"/>
      <c r="I1387" s="743" t="str">
        <f>+IF(C1387="","",G1387*H1387)</f>
        <v/>
      </c>
      <c r="J1387" s="496"/>
      <c r="K1387" s="481"/>
    </row>
    <row r="1388" ht="15.6" spans="1:11">
      <c r="A1388" s="481"/>
      <c r="B1388" s="488"/>
      <c r="C1388" s="481"/>
      <c r="D1388" s="481"/>
      <c r="E1388" s="481"/>
      <c r="F1388" s="695" t="s">
        <v>143</v>
      </c>
      <c r="G1388" s="695"/>
      <c r="H1388" s="696"/>
      <c r="I1388" s="598">
        <f>ROUND(+SUM(I1385:I1387),2)</f>
        <v>1617.05</v>
      </c>
      <c r="J1388" s="496"/>
      <c r="K1388" s="481"/>
    </row>
    <row r="1389" ht="15.6" spans="1:11">
      <c r="A1389" s="481"/>
      <c r="B1389" s="488"/>
      <c r="C1389" s="509"/>
      <c r="D1389" s="509"/>
      <c r="E1389" s="509"/>
      <c r="F1389" s="509"/>
      <c r="G1389" s="509"/>
      <c r="H1389" s="509"/>
      <c r="I1389" s="509"/>
      <c r="J1389" s="496"/>
      <c r="K1389" s="481"/>
    </row>
    <row r="1390" ht="15.6" spans="1:11">
      <c r="A1390" s="481"/>
      <c r="B1390" s="488"/>
      <c r="C1390" s="698" t="s">
        <v>144</v>
      </c>
      <c r="D1390" s="699"/>
      <c r="E1390" s="699"/>
      <c r="F1390" s="699"/>
      <c r="G1390" s="699"/>
      <c r="H1390" s="699"/>
      <c r="I1390" s="700"/>
      <c r="J1390" s="496"/>
      <c r="K1390" s="599"/>
    </row>
    <row r="1391" ht="15.6" spans="1:11">
      <c r="A1391" s="701"/>
      <c r="B1391" s="600"/>
      <c r="C1391" s="702" t="s">
        <v>129</v>
      </c>
      <c r="D1391" s="606"/>
      <c r="E1391" s="606"/>
      <c r="F1391" s="1046" t="s">
        <v>126</v>
      </c>
      <c r="G1391" s="1046" t="s">
        <v>130</v>
      </c>
      <c r="H1391" s="606" t="s">
        <v>131</v>
      </c>
      <c r="I1391" s="607" t="s">
        <v>132</v>
      </c>
      <c r="J1391" s="608"/>
      <c r="K1391" s="609"/>
    </row>
    <row r="1392" ht="15.75" customHeight="1" spans="1:11">
      <c r="A1392" s="481"/>
      <c r="B1392" s="488"/>
      <c r="C1392" s="703" t="s">
        <v>145</v>
      </c>
      <c r="D1392" s="704"/>
      <c r="E1392" s="704"/>
      <c r="F1392" s="613" t="s">
        <v>146</v>
      </c>
      <c r="G1392" s="614">
        <v>29224.69</v>
      </c>
      <c r="H1392" s="615">
        <v>0.85</v>
      </c>
      <c r="I1392" s="616">
        <f>(+IF(C1392="","",(G1392*H1392)))</f>
        <v>24840.9865</v>
      </c>
      <c r="J1392" s="496"/>
      <c r="K1392" s="599"/>
    </row>
    <row r="1393" ht="15.6" spans="1:11">
      <c r="A1393" s="481"/>
      <c r="B1393" s="488"/>
      <c r="C1393" s="703"/>
      <c r="D1393" s="704"/>
      <c r="E1393" s="704"/>
      <c r="F1393" s="613"/>
      <c r="G1393" s="614"/>
      <c r="H1393" s="615"/>
      <c r="I1393" s="616" t="str">
        <f>(+IF(C1393="","",(G1393*H1393)))</f>
        <v/>
      </c>
      <c r="J1393" s="496"/>
      <c r="K1393" s="599"/>
    </row>
    <row r="1394" ht="15.6" spans="1:11">
      <c r="A1394" s="481"/>
      <c r="B1394" s="488"/>
      <c r="C1394" s="703"/>
      <c r="D1394" s="704"/>
      <c r="E1394" s="704"/>
      <c r="F1394" s="613"/>
      <c r="G1394" s="614"/>
      <c r="H1394" s="615"/>
      <c r="I1394" s="616" t="str">
        <f>(+IF(C1394="","",(G1394*H1394)))</f>
        <v/>
      </c>
      <c r="J1394" s="496"/>
      <c r="K1394" s="599"/>
    </row>
    <row r="1395" ht="15.6" spans="1:11">
      <c r="A1395" s="481"/>
      <c r="B1395" s="488"/>
      <c r="C1395" s="705"/>
      <c r="D1395" s="706"/>
      <c r="E1395" s="706"/>
      <c r="F1395" s="707"/>
      <c r="G1395" s="708"/>
      <c r="H1395" s="709"/>
      <c r="I1395" s="710"/>
      <c r="J1395" s="496"/>
      <c r="K1395" s="599"/>
    </row>
    <row r="1396" ht="15.6" spans="1:11">
      <c r="A1396" s="481"/>
      <c r="B1396" s="488"/>
      <c r="C1396" s="481"/>
      <c r="D1396" s="481"/>
      <c r="E1396" s="481"/>
      <c r="F1396" s="569" t="s">
        <v>147</v>
      </c>
      <c r="G1396" s="569"/>
      <c r="H1396" s="570"/>
      <c r="I1396" s="571">
        <f>+ROUND(SUM(I1392:I1395),2)</f>
        <v>24840.99</v>
      </c>
      <c r="J1396" s="496"/>
      <c r="K1396" s="599"/>
    </row>
    <row r="1397" ht="15.6" spans="1:11">
      <c r="A1397" s="481"/>
      <c r="B1397" s="488"/>
      <c r="C1397" s="481"/>
      <c r="D1397" s="481"/>
      <c r="E1397" s="481"/>
      <c r="F1397" s="623"/>
      <c r="G1397" s="624"/>
      <c r="H1397" s="481"/>
      <c r="I1397" s="481"/>
      <c r="J1397" s="496"/>
      <c r="K1397" s="481"/>
    </row>
    <row r="1398" ht="15.6" spans="1:11">
      <c r="A1398" s="481"/>
      <c r="B1398" s="488"/>
      <c r="C1398" s="625" t="s">
        <v>92</v>
      </c>
      <c r="D1398" s="626"/>
      <c r="E1398" s="626"/>
      <c r="F1398" s="626"/>
      <c r="G1398" s="626"/>
      <c r="H1398" s="627"/>
      <c r="I1398" s="628">
        <f>ROUND((SUM(+I1381+I1388+I1396)),2)</f>
        <v>91748.04</v>
      </c>
      <c r="J1398" s="496"/>
      <c r="K1398" s="481"/>
    </row>
    <row r="1399" ht="15.6" spans="1:11">
      <c r="A1399" s="481"/>
      <c r="B1399" s="488"/>
      <c r="C1399" s="481"/>
      <c r="D1399" s="481"/>
      <c r="E1399" s="481"/>
      <c r="F1399" s="623"/>
      <c r="G1399" s="624"/>
      <c r="H1399" s="481"/>
      <c r="I1399" s="481"/>
      <c r="J1399" s="496"/>
      <c r="K1399" s="481"/>
    </row>
    <row r="1400" ht="15.6" spans="1:11">
      <c r="A1400" s="638"/>
      <c r="B1400" s="629"/>
      <c r="C1400" s="630" t="s">
        <v>148</v>
      </c>
      <c r="D1400" s="631"/>
      <c r="E1400" s="632"/>
      <c r="F1400" s="633"/>
      <c r="G1400" s="634"/>
      <c r="H1400" s="635">
        <v>0.05</v>
      </c>
      <c r="I1400" s="636">
        <f>ROUND(I1398*H1400,2)</f>
        <v>4587.4</v>
      </c>
      <c r="J1400" s="637"/>
      <c r="K1400" s="638"/>
    </row>
    <row r="1401" ht="15.6" spans="1:11">
      <c r="A1401" s="481"/>
      <c r="B1401" s="488"/>
      <c r="C1401" s="625" t="s">
        <v>149</v>
      </c>
      <c r="D1401" s="626"/>
      <c r="E1401" s="626"/>
      <c r="F1401" s="626"/>
      <c r="G1401" s="626"/>
      <c r="H1401" s="627"/>
      <c r="I1401" s="628">
        <f>ROUND(I1400+I1398,2)</f>
        <v>96335.44</v>
      </c>
      <c r="J1401" s="496"/>
      <c r="K1401" s="481"/>
    </row>
    <row r="1402" ht="15.6" spans="1:11">
      <c r="A1402" s="481"/>
      <c r="B1402" s="488"/>
      <c r="C1402" s="481"/>
      <c r="D1402" s="481"/>
      <c r="E1402" s="481"/>
      <c r="F1402" s="623"/>
      <c r="G1402" s="624"/>
      <c r="H1402" s="481"/>
      <c r="I1402" s="481"/>
      <c r="J1402" s="496"/>
      <c r="K1402" s="481"/>
    </row>
    <row r="1403" ht="15.6" spans="1:11">
      <c r="A1403" s="638"/>
      <c r="B1403" s="629"/>
      <c r="C1403" s="639" t="s">
        <v>150</v>
      </c>
      <c r="D1403" s="640"/>
      <c r="E1403" s="641"/>
      <c r="F1403" s="642"/>
      <c r="G1403" s="643"/>
      <c r="H1403" s="644">
        <v>0.22</v>
      </c>
      <c r="I1403" s="645">
        <f>ROUND($I$1401*H1403,2)</f>
        <v>21193.8</v>
      </c>
      <c r="J1403" s="637"/>
      <c r="K1403" s="638"/>
    </row>
    <row r="1404" ht="15.6" spans="1:11">
      <c r="A1404" s="638"/>
      <c r="B1404" s="629"/>
      <c r="C1404" s="646" t="s">
        <v>151</v>
      </c>
      <c r="D1404" s="647"/>
      <c r="E1404" s="648"/>
      <c r="F1404" s="642"/>
      <c r="G1404" s="643"/>
      <c r="H1404" s="649">
        <v>0.03</v>
      </c>
      <c r="I1404" s="645">
        <f t="shared" ref="I1404:I1405" si="37">ROUND($I$1401*H1404,2)</f>
        <v>2890.06</v>
      </c>
      <c r="J1404" s="637"/>
      <c r="K1404" s="638"/>
    </row>
    <row r="1405" ht="15.6" spans="1:11">
      <c r="A1405" s="638"/>
      <c r="B1405" s="629"/>
      <c r="C1405" s="646" t="s">
        <v>152</v>
      </c>
      <c r="D1405" s="647"/>
      <c r="E1405" s="648"/>
      <c r="F1405" s="650"/>
      <c r="G1405" s="651"/>
      <c r="H1405" s="649">
        <v>0.05</v>
      </c>
      <c r="I1405" s="645">
        <f t="shared" si="37"/>
        <v>4816.77</v>
      </c>
      <c r="J1405" s="637"/>
      <c r="K1405" s="638"/>
    </row>
    <row r="1406" ht="15.6" spans="1:11">
      <c r="A1406" s="481"/>
      <c r="B1406" s="488"/>
      <c r="C1406" s="652" t="s">
        <v>153</v>
      </c>
      <c r="D1406" s="653"/>
      <c r="E1406" s="653"/>
      <c r="F1406" s="653"/>
      <c r="G1406" s="653"/>
      <c r="H1406" s="654"/>
      <c r="I1406" s="655">
        <f>ROUND(SUM(I1403:I1405),2)</f>
        <v>28900.63</v>
      </c>
      <c r="J1406" s="496"/>
      <c r="K1406" s="481"/>
    </row>
    <row r="1407" ht="15.6" spans="1:11">
      <c r="A1407" s="481"/>
      <c r="B1407" s="488"/>
      <c r="C1407" s="656"/>
      <c r="D1407" s="656"/>
      <c r="E1407" s="656"/>
      <c r="F1407" s="656"/>
      <c r="G1407" s="656"/>
      <c r="H1407" s="656"/>
      <c r="I1407" s="656"/>
      <c r="J1407" s="496"/>
      <c r="K1407" s="481"/>
    </row>
    <row r="1408" ht="15.6" spans="1:11">
      <c r="A1408" s="481"/>
      <c r="B1408" s="488"/>
      <c r="C1408" s="657" t="s">
        <v>154</v>
      </c>
      <c r="D1408" s="658"/>
      <c r="E1408" s="658"/>
      <c r="F1408" s="658"/>
      <c r="G1408" s="658"/>
      <c r="H1408" s="659"/>
      <c r="I1408" s="660">
        <f>SUM(I1401+I1406)</f>
        <v>125236.07</v>
      </c>
      <c r="J1408" s="496"/>
      <c r="K1408" s="481"/>
    </row>
    <row r="1409" ht="15.6" spans="1:11">
      <c r="A1409" s="481"/>
      <c r="B1409" s="488"/>
      <c r="C1409" s="656"/>
      <c r="D1409" s="656"/>
      <c r="E1409" s="656"/>
      <c r="F1409" s="656"/>
      <c r="G1409" s="656"/>
      <c r="H1409" s="656"/>
      <c r="I1409" s="656"/>
      <c r="J1409" s="496"/>
      <c r="K1409" s="481"/>
    </row>
    <row r="1410" ht="15.6" spans="1:11">
      <c r="A1410" s="481"/>
      <c r="B1410" s="488"/>
      <c r="C1410" s="661" t="s">
        <v>155</v>
      </c>
      <c r="D1410" s="662"/>
      <c r="E1410" s="663"/>
      <c r="F1410" s="664"/>
      <c r="G1410" s="665"/>
      <c r="H1410" s="665"/>
      <c r="I1410" s="666"/>
      <c r="J1410" s="496"/>
      <c r="K1410" s="481"/>
    </row>
    <row r="1411" ht="15.6" spans="1:11">
      <c r="A1411" s="481"/>
      <c r="B1411" s="488"/>
      <c r="C1411" s="667"/>
      <c r="D1411" s="668"/>
      <c r="E1411" s="669"/>
      <c r="F1411" s="670"/>
      <c r="G1411" s="671"/>
      <c r="H1411" s="671"/>
      <c r="I1411" s="672"/>
      <c r="J1411" s="496"/>
      <c r="K1411" s="481"/>
    </row>
    <row r="1412" ht="15.6" spans="1:11">
      <c r="A1412" s="481"/>
      <c r="B1412" s="488"/>
      <c r="C1412" s="667"/>
      <c r="D1412" s="668"/>
      <c r="E1412" s="669"/>
      <c r="F1412" s="670" t="str">
        <f>REALIZO</f>
        <v> </v>
      </c>
      <c r="G1412" s="671"/>
      <c r="H1412" s="671"/>
      <c r="I1412" s="672"/>
      <c r="J1412" s="496"/>
      <c r="K1412" s="481"/>
    </row>
    <row r="1413" ht="15.6" spans="1:11">
      <c r="A1413" s="481"/>
      <c r="B1413" s="488"/>
      <c r="C1413" s="667"/>
      <c r="D1413" s="668"/>
      <c r="E1413" s="669"/>
      <c r="F1413" s="670"/>
      <c r="G1413" s="673"/>
      <c r="H1413" s="673"/>
      <c r="I1413" s="674"/>
      <c r="J1413" s="496"/>
      <c r="K1413" s="481"/>
    </row>
    <row r="1414" ht="15.6" spans="1:11">
      <c r="A1414" s="481"/>
      <c r="B1414" s="488"/>
      <c r="C1414" s="667"/>
      <c r="D1414" s="668"/>
      <c r="E1414" s="669"/>
      <c r="F1414" s="670" t="s">
        <v>156</v>
      </c>
      <c r="G1414" s="673"/>
      <c r="H1414" s="673"/>
      <c r="I1414" s="674"/>
      <c r="J1414" s="496"/>
      <c r="K1414" s="481"/>
    </row>
    <row r="1415" ht="15.6" spans="1:11">
      <c r="A1415" s="481"/>
      <c r="B1415" s="488"/>
      <c r="C1415" s="667"/>
      <c r="D1415" s="668"/>
      <c r="E1415" s="669"/>
      <c r="F1415" s="670" t="str">
        <f>APROBO</f>
        <v> </v>
      </c>
      <c r="G1415" s="673"/>
      <c r="H1415" s="673"/>
      <c r="I1415" s="674"/>
      <c r="J1415" s="496"/>
      <c r="K1415" s="481"/>
    </row>
    <row r="1416" ht="15.6" spans="1:11">
      <c r="A1416" s="481"/>
      <c r="B1416" s="488"/>
      <c r="C1416" s="675"/>
      <c r="D1416" s="676"/>
      <c r="E1416" s="677"/>
      <c r="F1416" s="678" t="s">
        <v>157</v>
      </c>
      <c r="G1416" s="679"/>
      <c r="H1416" s="679"/>
      <c r="I1416" s="680"/>
      <c r="J1416" s="496"/>
      <c r="K1416" s="481"/>
    </row>
    <row r="1417" ht="15.6" spans="1:11">
      <c r="A1417" s="481"/>
      <c r="B1417" s="681"/>
      <c r="C1417" s="682"/>
      <c r="D1417" s="682"/>
      <c r="E1417" s="682"/>
      <c r="F1417" s="683"/>
      <c r="G1417" s="684"/>
      <c r="H1417" s="682"/>
      <c r="I1417" s="682"/>
      <c r="J1417" s="685"/>
      <c r="K1417" s="481"/>
    </row>
    <row r="1418" ht="15.6" spans="1:11">
      <c r="A1418" s="481"/>
      <c r="B1418" s="488"/>
      <c r="C1418" s="484"/>
      <c r="D1418" s="484"/>
      <c r="E1418" s="484"/>
      <c r="F1418" s="485"/>
      <c r="G1418" s="486"/>
      <c r="H1418" s="484"/>
      <c r="I1418" s="484"/>
      <c r="J1418" s="496"/>
      <c r="K1418" s="481"/>
    </row>
    <row r="1419" ht="15.6" spans="1:11">
      <c r="A1419" s="481"/>
      <c r="B1419" s="488"/>
      <c r="C1419" s="489"/>
      <c r="D1419" s="490"/>
      <c r="E1419" s="491" t="s">
        <v>0</v>
      </c>
      <c r="F1419" s="492"/>
      <c r="G1419" s="493"/>
      <c r="H1419" s="494" t="s">
        <v>113</v>
      </c>
      <c r="I1419" s="495"/>
      <c r="J1419" s="496"/>
      <c r="K1419" s="481"/>
    </row>
    <row r="1420" ht="15.6" spans="1:11">
      <c r="A1420" s="481"/>
      <c r="B1420" s="488"/>
      <c r="C1420" s="497"/>
      <c r="D1420" s="498"/>
      <c r="E1420" s="499"/>
      <c r="F1420" s="500"/>
      <c r="G1420" s="501"/>
      <c r="H1420" s="502" t="s">
        <v>114</v>
      </c>
      <c r="I1420" s="503"/>
      <c r="J1420" s="496"/>
      <c r="K1420" s="481"/>
    </row>
    <row r="1421" ht="15.6" spans="1:11">
      <c r="A1421" s="481"/>
      <c r="B1421" s="488"/>
      <c r="C1421" s="504" t="s">
        <v>115</v>
      </c>
      <c r="D1421" s="505"/>
      <c r="E1421" s="505"/>
      <c r="F1421" s="505"/>
      <c r="G1421" s="506"/>
      <c r="H1421" s="502" t="s">
        <v>116</v>
      </c>
      <c r="I1421" s="503"/>
      <c r="J1421" s="496"/>
      <c r="K1421" s="481"/>
    </row>
    <row r="1422" ht="15.6" spans="1:11">
      <c r="A1422" s="481"/>
      <c r="B1422" s="488"/>
      <c r="C1422" s="711" t="s">
        <v>117</v>
      </c>
      <c r="D1422" s="712"/>
      <c r="E1422" s="712"/>
      <c r="F1422" s="712"/>
      <c r="G1422" s="712"/>
      <c r="H1422" s="712"/>
      <c r="I1422" s="713"/>
      <c r="J1422" s="496"/>
      <c r="K1422" s="481"/>
    </row>
    <row r="1423" ht="15.6" spans="1:11">
      <c r="A1423" s="481"/>
      <c r="B1423" s="488"/>
      <c r="C1423" s="507"/>
      <c r="D1423" s="507"/>
      <c r="E1423" s="507"/>
      <c r="F1423" s="508"/>
      <c r="G1423" s="508"/>
      <c r="H1423" s="507"/>
      <c r="I1423" s="507"/>
      <c r="J1423" s="496"/>
      <c r="K1423" s="481"/>
    </row>
    <row r="1424" ht="15.6" spans="1:11">
      <c r="A1424" s="509"/>
      <c r="B1424" s="510"/>
      <c r="C1424" s="1044" t="s">
        <v>118</v>
      </c>
      <c r="D1424" s="512" t="s">
        <v>119</v>
      </c>
      <c r="E1424" s="513"/>
      <c r="F1424" s="513"/>
      <c r="G1424" s="513"/>
      <c r="H1424" s="513"/>
      <c r="I1424" s="514"/>
      <c r="J1424" s="515"/>
      <c r="K1424" s="509"/>
    </row>
    <row r="1425" ht="15.6" spans="1:11">
      <c r="A1425" s="481"/>
      <c r="B1425" s="488"/>
      <c r="C1425" s="516">
        <v>3</v>
      </c>
      <c r="D1425" s="517" t="s">
        <v>166</v>
      </c>
      <c r="E1425" s="518"/>
      <c r="F1425" s="518"/>
      <c r="G1425" s="518"/>
      <c r="H1425" s="518"/>
      <c r="I1425" s="519"/>
      <c r="J1425" s="496"/>
      <c r="K1425" s="481"/>
    </row>
    <row r="1426" ht="15.6" spans="1:11">
      <c r="A1426" s="509"/>
      <c r="B1426" s="510"/>
      <c r="C1426" s="1044" t="s">
        <v>121</v>
      </c>
      <c r="D1426" s="512" t="s">
        <v>122</v>
      </c>
      <c r="E1426" s="513"/>
      <c r="F1426" s="513"/>
      <c r="G1426" s="513"/>
      <c r="H1426" s="513"/>
      <c r="I1426" s="514"/>
      <c r="J1426" s="515"/>
      <c r="K1426" s="509"/>
    </row>
    <row r="1427" ht="15.6" spans="1:11">
      <c r="A1427" s="481"/>
      <c r="B1427" s="488"/>
      <c r="C1427" s="714">
        <v>3.08</v>
      </c>
      <c r="D1427" s="517" t="s">
        <v>264</v>
      </c>
      <c r="E1427" s="518"/>
      <c r="F1427" s="518"/>
      <c r="G1427" s="518"/>
      <c r="H1427" s="518"/>
      <c r="I1427" s="519"/>
      <c r="J1427" s="496"/>
      <c r="K1427" s="481"/>
    </row>
    <row r="1428" ht="15.6" spans="1:11">
      <c r="A1428" s="509"/>
      <c r="B1428" s="510"/>
      <c r="C1428" s="1045" t="s">
        <v>124</v>
      </c>
      <c r="D1428" s="521" t="s">
        <v>125</v>
      </c>
      <c r="E1428" s="522"/>
      <c r="F1428" s="522"/>
      <c r="G1428" s="522"/>
      <c r="H1428" s="523"/>
      <c r="I1428" s="524" t="s">
        <v>126</v>
      </c>
      <c r="J1428" s="515"/>
      <c r="K1428" s="509"/>
    </row>
    <row r="1429" ht="15.6" spans="1:11">
      <c r="A1429" s="481"/>
      <c r="B1429" s="488"/>
      <c r="C1429" s="525" t="s">
        <v>89</v>
      </c>
      <c r="D1429" s="526"/>
      <c r="E1429" s="527"/>
      <c r="F1429" s="527"/>
      <c r="G1429" s="527"/>
      <c r="H1429" s="528"/>
      <c r="I1429" s="529"/>
      <c r="J1429" s="496"/>
      <c r="K1429" s="481"/>
    </row>
    <row r="1430" ht="15.6" spans="1:11">
      <c r="A1430" s="509"/>
      <c r="B1430" s="510"/>
      <c r="C1430" s="1045" t="s">
        <v>127</v>
      </c>
      <c r="D1430" s="715" t="s">
        <v>90</v>
      </c>
      <c r="E1430" s="531"/>
      <c r="F1430" s="531"/>
      <c r="G1430" s="531"/>
      <c r="H1430" s="532"/>
      <c r="I1430" s="716" t="s">
        <v>28</v>
      </c>
      <c r="J1430" s="515"/>
      <c r="K1430" s="509"/>
    </row>
    <row r="1431" ht="15.6" spans="1:11">
      <c r="A1431" s="481"/>
      <c r="B1431" s="488"/>
      <c r="C1431" s="525" t="str">
        <f>+C1429</f>
        <v>3.08.15</v>
      </c>
      <c r="D1431" s="534"/>
      <c r="E1431" s="535"/>
      <c r="F1431" s="535"/>
      <c r="G1431" s="535"/>
      <c r="H1431" s="536"/>
      <c r="I1431" s="537"/>
      <c r="J1431" s="496"/>
      <c r="K1431" s="481"/>
    </row>
    <row r="1432" ht="15.6" spans="1:11">
      <c r="A1432" s="481"/>
      <c r="B1432" s="488"/>
      <c r="C1432" s="482"/>
      <c r="D1432" s="482"/>
      <c r="E1432" s="482"/>
      <c r="F1432" s="482"/>
      <c r="G1432" s="482"/>
      <c r="H1432" s="482"/>
      <c r="I1432" s="482"/>
      <c r="J1432" s="496"/>
      <c r="K1432" s="481"/>
    </row>
    <row r="1433" ht="15.6" spans="1:11">
      <c r="A1433" s="481"/>
      <c r="B1433" s="488"/>
      <c r="C1433" s="542" t="s">
        <v>128</v>
      </c>
      <c r="D1433" s="543"/>
      <c r="E1433" s="543"/>
      <c r="F1433" s="543"/>
      <c r="G1433" s="543"/>
      <c r="H1433" s="543"/>
      <c r="I1433" s="544"/>
      <c r="J1433" s="496"/>
      <c r="K1433" s="481"/>
    </row>
    <row r="1434" ht="15.6" spans="1:11">
      <c r="A1434" s="481"/>
      <c r="B1434" s="488"/>
      <c r="C1434" s="545" t="s">
        <v>129</v>
      </c>
      <c r="D1434" s="546"/>
      <c r="E1434" s="546"/>
      <c r="F1434" s="547" t="s">
        <v>126</v>
      </c>
      <c r="G1434" s="547" t="s">
        <v>130</v>
      </c>
      <c r="H1434" s="1046" t="s">
        <v>131</v>
      </c>
      <c r="I1434" s="549" t="s">
        <v>132</v>
      </c>
      <c r="J1434" s="496"/>
      <c r="K1434" s="481"/>
    </row>
    <row r="1435" ht="15.6" spans="1:11">
      <c r="A1435" s="481"/>
      <c r="B1435" s="488"/>
      <c r="C1435" s="550" t="s">
        <v>193</v>
      </c>
      <c r="D1435" s="551"/>
      <c r="E1435" s="551"/>
      <c r="F1435" s="552" t="s">
        <v>34</v>
      </c>
      <c r="G1435" s="553">
        <v>551162.35</v>
      </c>
      <c r="H1435" s="554">
        <v>0.01</v>
      </c>
      <c r="I1435" s="723">
        <f>ROUND((+IF(C1435="","",G1435*H1435)),2)</f>
        <v>5511.62</v>
      </c>
      <c r="J1435" s="496"/>
      <c r="K1435" s="481"/>
    </row>
    <row r="1436" ht="15.6" spans="1:11">
      <c r="A1436" s="481"/>
      <c r="B1436" s="488"/>
      <c r="C1436" s="556" t="s">
        <v>265</v>
      </c>
      <c r="D1436" s="557"/>
      <c r="E1436" s="557"/>
      <c r="F1436" s="558" t="s">
        <v>41</v>
      </c>
      <c r="G1436" s="559">
        <v>42705</v>
      </c>
      <c r="H1436" s="560">
        <v>1.25</v>
      </c>
      <c r="I1436" s="561">
        <f>+IF(C1436="","",G1436*H1436)</f>
        <v>53381.25</v>
      </c>
      <c r="J1436" s="496"/>
      <c r="K1436" s="481"/>
    </row>
    <row r="1437" ht="15.6" spans="1:11">
      <c r="A1437" s="481"/>
      <c r="B1437" s="488"/>
      <c r="C1437" s="556"/>
      <c r="D1437" s="557"/>
      <c r="E1437" s="557"/>
      <c r="F1437" s="581"/>
      <c r="G1437" s="582"/>
      <c r="H1437" s="756"/>
      <c r="I1437" s="561"/>
      <c r="J1437" s="496"/>
      <c r="K1437" s="481"/>
    </row>
    <row r="1438" ht="15.6" spans="1:11">
      <c r="A1438" s="481"/>
      <c r="B1438" s="488"/>
      <c r="C1438" s="556"/>
      <c r="D1438" s="557"/>
      <c r="E1438" s="557"/>
      <c r="F1438" s="581"/>
      <c r="G1438" s="582"/>
      <c r="H1438" s="756"/>
      <c r="I1438" s="694"/>
      <c r="J1438" s="496"/>
      <c r="K1438" s="481"/>
    </row>
    <row r="1439" ht="15.6" spans="1:11">
      <c r="A1439" s="481"/>
      <c r="B1439" s="488"/>
      <c r="C1439" s="736"/>
      <c r="D1439" s="737"/>
      <c r="E1439" s="737"/>
      <c r="F1439" s="833" t="s">
        <v>136</v>
      </c>
      <c r="G1439" s="834" t="s">
        <v>136</v>
      </c>
      <c r="H1439" s="756"/>
      <c r="I1439" s="568" t="str">
        <f>+IF(C1439="","",G1439*H1439)</f>
        <v/>
      </c>
      <c r="J1439" s="496"/>
      <c r="K1439" s="481"/>
    </row>
    <row r="1440" ht="15.6" spans="1:11">
      <c r="A1440" s="481"/>
      <c r="B1440" s="488"/>
      <c r="C1440" s="481"/>
      <c r="D1440" s="481"/>
      <c r="E1440" s="481"/>
      <c r="F1440" s="569" t="s">
        <v>137</v>
      </c>
      <c r="G1440" s="569"/>
      <c r="H1440" s="570"/>
      <c r="I1440" s="571">
        <f>+ROUND(SUM(I1435:I1439),2)</f>
        <v>58892.87</v>
      </c>
      <c r="J1440" s="496"/>
      <c r="K1440" s="481"/>
    </row>
    <row r="1441" ht="15.6" spans="1:11">
      <c r="A1441" s="481"/>
      <c r="B1441" s="488"/>
      <c r="C1441" s="482"/>
      <c r="D1441" s="482"/>
      <c r="E1441" s="482"/>
      <c r="F1441" s="482"/>
      <c r="G1441" s="482"/>
      <c r="H1441" s="482"/>
      <c r="I1441" s="482"/>
      <c r="J1441" s="496"/>
      <c r="K1441" s="481"/>
    </row>
    <row r="1442" ht="15.6" spans="1:11">
      <c r="A1442" s="481"/>
      <c r="B1442" s="488"/>
      <c r="C1442" s="542" t="s">
        <v>138</v>
      </c>
      <c r="D1442" s="543"/>
      <c r="E1442" s="543"/>
      <c r="F1442" s="543"/>
      <c r="G1442" s="543"/>
      <c r="H1442" s="543"/>
      <c r="I1442" s="544"/>
      <c r="J1442" s="496"/>
      <c r="K1442" s="481"/>
    </row>
    <row r="1443" ht="15.6" spans="1:11">
      <c r="A1443" s="481"/>
      <c r="B1443" s="488"/>
      <c r="C1443" s="577" t="s">
        <v>129</v>
      </c>
      <c r="D1443" s="577"/>
      <c r="E1443" s="577"/>
      <c r="F1443" s="576" t="s">
        <v>126</v>
      </c>
      <c r="G1443" s="576" t="s">
        <v>139</v>
      </c>
      <c r="H1443" s="577" t="s">
        <v>131</v>
      </c>
      <c r="I1443" s="577" t="s">
        <v>132</v>
      </c>
      <c r="J1443" s="496"/>
      <c r="K1443" s="481"/>
    </row>
    <row r="1444" ht="15.6" spans="1:11">
      <c r="A1444" s="481"/>
      <c r="B1444" s="488"/>
      <c r="C1444" s="718" t="s">
        <v>140</v>
      </c>
      <c r="D1444" s="719"/>
      <c r="E1444" s="719"/>
      <c r="F1444" s="742" t="s">
        <v>20</v>
      </c>
      <c r="G1444" s="728">
        <v>17534.81</v>
      </c>
      <c r="H1444" s="729">
        <v>0.05</v>
      </c>
      <c r="I1444" s="555">
        <f>+IF(C1444="","",G1444*H1444)</f>
        <v>876.7405</v>
      </c>
      <c r="J1444" s="496"/>
      <c r="K1444" s="481"/>
    </row>
    <row r="1445" ht="15.6" spans="1:11">
      <c r="A1445" s="481"/>
      <c r="B1445" s="488"/>
      <c r="C1445" s="589"/>
      <c r="D1445" s="590"/>
      <c r="E1445" s="591"/>
      <c r="F1445" s="742" t="s">
        <v>136</v>
      </c>
      <c r="G1445" s="774" t="s">
        <v>136</v>
      </c>
      <c r="H1445" s="724"/>
      <c r="I1445" s="561" t="str">
        <f>+IF(C1445="","",G1445*H1445)</f>
        <v/>
      </c>
      <c r="J1445" s="496"/>
      <c r="K1445" s="481"/>
    </row>
    <row r="1446" ht="15.6" spans="1:11">
      <c r="A1446" s="481"/>
      <c r="B1446" s="488"/>
      <c r="C1446" s="738"/>
      <c r="D1446" s="739"/>
      <c r="E1446" s="739"/>
      <c r="F1446" s="595" t="s">
        <v>136</v>
      </c>
      <c r="G1446" s="835" t="s">
        <v>136</v>
      </c>
      <c r="H1446" s="597"/>
      <c r="I1446" s="743" t="str">
        <f>+IF(C1446="","",G1446*H1446)</f>
        <v/>
      </c>
      <c r="J1446" s="496"/>
      <c r="K1446" s="481"/>
    </row>
    <row r="1447" ht="15.6" spans="1:11">
      <c r="A1447" s="481"/>
      <c r="B1447" s="488"/>
      <c r="C1447" s="481"/>
      <c r="D1447" s="481"/>
      <c r="E1447" s="481"/>
      <c r="F1447" s="695" t="s">
        <v>143</v>
      </c>
      <c r="G1447" s="695"/>
      <c r="H1447" s="696"/>
      <c r="I1447" s="598">
        <f>ROUND(+SUM(I1444:I1446),2)</f>
        <v>876.74</v>
      </c>
      <c r="J1447" s="496"/>
      <c r="K1447" s="481"/>
    </row>
    <row r="1448" ht="15.6" spans="1:11">
      <c r="A1448" s="481"/>
      <c r="B1448" s="488"/>
      <c r="C1448" s="509"/>
      <c r="D1448" s="509"/>
      <c r="E1448" s="509"/>
      <c r="F1448" s="509"/>
      <c r="G1448" s="509"/>
      <c r="H1448" s="509"/>
      <c r="I1448" s="509"/>
      <c r="J1448" s="496"/>
      <c r="K1448" s="481"/>
    </row>
    <row r="1449" ht="15.6" spans="1:11">
      <c r="A1449" s="481"/>
      <c r="B1449" s="488"/>
      <c r="C1449" s="698" t="s">
        <v>144</v>
      </c>
      <c r="D1449" s="699"/>
      <c r="E1449" s="699"/>
      <c r="F1449" s="699"/>
      <c r="G1449" s="699"/>
      <c r="H1449" s="699"/>
      <c r="I1449" s="700"/>
      <c r="J1449" s="496"/>
      <c r="K1449" s="599"/>
    </row>
    <row r="1450" ht="15.6" spans="1:11">
      <c r="A1450" s="701"/>
      <c r="B1450" s="600"/>
      <c r="C1450" s="702" t="s">
        <v>129</v>
      </c>
      <c r="D1450" s="606"/>
      <c r="E1450" s="606"/>
      <c r="F1450" s="604" t="s">
        <v>126</v>
      </c>
      <c r="G1450" s="1047" t="s">
        <v>139</v>
      </c>
      <c r="H1450" s="606" t="s">
        <v>131</v>
      </c>
      <c r="I1450" s="607" t="s">
        <v>132</v>
      </c>
      <c r="J1450" s="608"/>
      <c r="K1450" s="609"/>
    </row>
    <row r="1451" ht="15.6" spans="1:11">
      <c r="A1451" s="481"/>
      <c r="B1451" s="488"/>
      <c r="C1451" s="703" t="s">
        <v>145</v>
      </c>
      <c r="D1451" s="704"/>
      <c r="E1451" s="704"/>
      <c r="F1451" s="613" t="s">
        <v>146</v>
      </c>
      <c r="G1451" s="614">
        <v>29224.69</v>
      </c>
      <c r="H1451" s="615">
        <v>0.6</v>
      </c>
      <c r="I1451" s="616">
        <f>(+IF(C1451="","",(G1451*H1451)))</f>
        <v>17534.814</v>
      </c>
      <c r="J1451" s="496"/>
      <c r="K1451" s="599"/>
    </row>
    <row r="1452" ht="15.6" spans="1:11">
      <c r="A1452" s="481"/>
      <c r="B1452" s="488"/>
      <c r="C1452" s="703"/>
      <c r="D1452" s="704"/>
      <c r="E1452" s="704"/>
      <c r="F1452" s="613"/>
      <c r="G1452" s="614"/>
      <c r="H1452" s="615"/>
      <c r="I1452" s="616" t="str">
        <f>(+IF(C1452="","",(G1452*H1452)))</f>
        <v/>
      </c>
      <c r="J1452" s="496"/>
      <c r="K1452" s="599"/>
    </row>
    <row r="1453" ht="15.6" spans="1:11">
      <c r="A1453" s="481"/>
      <c r="B1453" s="488"/>
      <c r="C1453" s="703"/>
      <c r="D1453" s="704"/>
      <c r="E1453" s="704"/>
      <c r="F1453" s="613"/>
      <c r="G1453" s="614"/>
      <c r="H1453" s="615"/>
      <c r="I1453" s="616" t="str">
        <f>(+IF(C1453="","",(G1453*H1453)))</f>
        <v/>
      </c>
      <c r="J1453" s="496"/>
      <c r="K1453" s="599"/>
    </row>
    <row r="1454" ht="15.6" spans="1:11">
      <c r="A1454" s="481"/>
      <c r="B1454" s="488"/>
      <c r="C1454" s="705"/>
      <c r="D1454" s="706"/>
      <c r="E1454" s="706"/>
      <c r="F1454" s="707"/>
      <c r="G1454" s="708"/>
      <c r="H1454" s="709"/>
      <c r="I1454" s="710"/>
      <c r="J1454" s="496"/>
      <c r="K1454" s="599"/>
    </row>
    <row r="1455" ht="15.6" spans="1:11">
      <c r="A1455" s="481"/>
      <c r="B1455" s="488"/>
      <c r="C1455" s="481"/>
      <c r="D1455" s="481"/>
      <c r="E1455" s="481"/>
      <c r="F1455" s="569" t="s">
        <v>147</v>
      </c>
      <c r="G1455" s="569"/>
      <c r="H1455" s="570"/>
      <c r="I1455" s="571">
        <f>+ROUND(SUM(I1451:I1454),2)</f>
        <v>17534.81</v>
      </c>
      <c r="J1455" s="496"/>
      <c r="K1455" s="599"/>
    </row>
    <row r="1456" ht="15.6" spans="1:11">
      <c r="A1456" s="481"/>
      <c r="B1456" s="488"/>
      <c r="C1456" s="481"/>
      <c r="D1456" s="481"/>
      <c r="E1456" s="481"/>
      <c r="F1456" s="623"/>
      <c r="G1456" s="624"/>
      <c r="H1456" s="481"/>
      <c r="I1456" s="481"/>
      <c r="J1456" s="496"/>
      <c r="K1456" s="481"/>
    </row>
    <row r="1457" ht="15.6" spans="1:11">
      <c r="A1457" s="481"/>
      <c r="B1457" s="488"/>
      <c r="C1457" s="625" t="s">
        <v>92</v>
      </c>
      <c r="D1457" s="626"/>
      <c r="E1457" s="626"/>
      <c r="F1457" s="626"/>
      <c r="G1457" s="626"/>
      <c r="H1457" s="627"/>
      <c r="I1457" s="628">
        <f>ROUND((SUM(+I1440+I1455+I1447)),2)</f>
        <v>77304.42</v>
      </c>
      <c r="J1457" s="496"/>
      <c r="K1457" s="481"/>
    </row>
    <row r="1458" ht="15.6" spans="1:11">
      <c r="A1458" s="481"/>
      <c r="B1458" s="488"/>
      <c r="C1458" s="481"/>
      <c r="D1458" s="481"/>
      <c r="E1458" s="481"/>
      <c r="F1458" s="623"/>
      <c r="G1458" s="624"/>
      <c r="H1458" s="481"/>
      <c r="I1458" s="481"/>
      <c r="J1458" s="496"/>
      <c r="K1458" s="481"/>
    </row>
    <row r="1459" ht="15.6" spans="1:11">
      <c r="A1459" s="638"/>
      <c r="B1459" s="629"/>
      <c r="C1459" s="630" t="s">
        <v>148</v>
      </c>
      <c r="D1459" s="631"/>
      <c r="E1459" s="632"/>
      <c r="F1459" s="633"/>
      <c r="G1459" s="634"/>
      <c r="H1459" s="635">
        <v>0.05</v>
      </c>
      <c r="I1459" s="636">
        <f>ROUND(I1457*H1459,2)</f>
        <v>3865.22</v>
      </c>
      <c r="J1459" s="637"/>
      <c r="K1459" s="638"/>
    </row>
    <row r="1460" ht="15.6" spans="1:11">
      <c r="A1460" s="481"/>
      <c r="B1460" s="488"/>
      <c r="C1460" s="625" t="s">
        <v>149</v>
      </c>
      <c r="D1460" s="626"/>
      <c r="E1460" s="626"/>
      <c r="F1460" s="626"/>
      <c r="G1460" s="626"/>
      <c r="H1460" s="627"/>
      <c r="I1460" s="628">
        <f>ROUND(I1459+I1457,2)</f>
        <v>81169.64</v>
      </c>
      <c r="J1460" s="496"/>
      <c r="K1460" s="481"/>
    </row>
    <row r="1461" ht="15.6" spans="1:11">
      <c r="A1461" s="481"/>
      <c r="B1461" s="488"/>
      <c r="C1461" s="481"/>
      <c r="D1461" s="481"/>
      <c r="E1461" s="481"/>
      <c r="F1461" s="623"/>
      <c r="G1461" s="624"/>
      <c r="H1461" s="481"/>
      <c r="I1461" s="481"/>
      <c r="J1461" s="496"/>
      <c r="K1461" s="481"/>
    </row>
    <row r="1462" ht="15.6" spans="1:11">
      <c r="A1462" s="638"/>
      <c r="B1462" s="629"/>
      <c r="C1462" s="639" t="s">
        <v>150</v>
      </c>
      <c r="D1462" s="640"/>
      <c r="E1462" s="641"/>
      <c r="F1462" s="642"/>
      <c r="G1462" s="643"/>
      <c r="H1462" s="644">
        <v>0.22</v>
      </c>
      <c r="I1462" s="645">
        <f>ROUND($I$1460*H1462,2)</f>
        <v>17857.32</v>
      </c>
      <c r="J1462" s="637"/>
      <c r="K1462" s="638"/>
    </row>
    <row r="1463" ht="15.6" spans="1:11">
      <c r="A1463" s="638"/>
      <c r="B1463" s="629"/>
      <c r="C1463" s="646" t="s">
        <v>151</v>
      </c>
      <c r="D1463" s="647"/>
      <c r="E1463" s="648"/>
      <c r="F1463" s="642"/>
      <c r="G1463" s="643"/>
      <c r="H1463" s="649">
        <v>0.03</v>
      </c>
      <c r="I1463" s="645">
        <f t="shared" ref="I1463:I1464" si="38">ROUND($I$1460*H1463,2)</f>
        <v>2435.09</v>
      </c>
      <c r="J1463" s="637"/>
      <c r="K1463" s="638"/>
    </row>
    <row r="1464" ht="15.6" spans="1:11">
      <c r="A1464" s="638"/>
      <c r="B1464" s="629"/>
      <c r="C1464" s="646" t="s">
        <v>152</v>
      </c>
      <c r="D1464" s="647"/>
      <c r="E1464" s="648"/>
      <c r="F1464" s="650"/>
      <c r="G1464" s="651"/>
      <c r="H1464" s="649">
        <v>0.05</v>
      </c>
      <c r="I1464" s="645">
        <f t="shared" si="38"/>
        <v>4058.48</v>
      </c>
      <c r="J1464" s="637"/>
      <c r="K1464" s="638"/>
    </row>
    <row r="1465" ht="15.6" spans="1:11">
      <c r="A1465" s="481"/>
      <c r="B1465" s="488"/>
      <c r="C1465" s="652" t="s">
        <v>153</v>
      </c>
      <c r="D1465" s="653"/>
      <c r="E1465" s="653"/>
      <c r="F1465" s="653"/>
      <c r="G1465" s="653"/>
      <c r="H1465" s="654"/>
      <c r="I1465" s="655">
        <f>ROUND(SUM(I1462:I1464),2)</f>
        <v>24350.89</v>
      </c>
      <c r="J1465" s="496"/>
      <c r="K1465" s="481"/>
    </row>
    <row r="1466" ht="15.6" spans="1:11">
      <c r="A1466" s="481"/>
      <c r="B1466" s="488"/>
      <c r="C1466" s="656"/>
      <c r="D1466" s="656"/>
      <c r="E1466" s="656"/>
      <c r="F1466" s="656"/>
      <c r="G1466" s="656"/>
      <c r="H1466" s="656"/>
      <c r="I1466" s="656"/>
      <c r="J1466" s="496"/>
      <c r="K1466" s="481"/>
    </row>
    <row r="1467" ht="15.6" spans="1:11">
      <c r="A1467" s="481"/>
      <c r="B1467" s="488"/>
      <c r="C1467" s="657" t="s">
        <v>154</v>
      </c>
      <c r="D1467" s="658"/>
      <c r="E1467" s="658"/>
      <c r="F1467" s="658"/>
      <c r="G1467" s="658"/>
      <c r="H1467" s="659"/>
      <c r="I1467" s="660">
        <f>SUM(I1460+I1465)</f>
        <v>105520.53</v>
      </c>
      <c r="J1467" s="496"/>
      <c r="K1467" s="481"/>
    </row>
    <row r="1468" ht="15.6" spans="1:11">
      <c r="A1468" s="481"/>
      <c r="B1468" s="488"/>
      <c r="C1468" s="656"/>
      <c r="D1468" s="656"/>
      <c r="E1468" s="656"/>
      <c r="F1468" s="656"/>
      <c r="G1468" s="656"/>
      <c r="H1468" s="656"/>
      <c r="I1468" s="656"/>
      <c r="J1468" s="496"/>
      <c r="K1468" s="481"/>
    </row>
    <row r="1469" ht="15.6" spans="1:11">
      <c r="A1469" s="481"/>
      <c r="B1469" s="488"/>
      <c r="C1469" s="661" t="s">
        <v>155</v>
      </c>
      <c r="D1469" s="662"/>
      <c r="E1469" s="663"/>
      <c r="F1469" s="664"/>
      <c r="G1469" s="665"/>
      <c r="H1469" s="665"/>
      <c r="I1469" s="666"/>
      <c r="J1469" s="496"/>
      <c r="K1469" s="481"/>
    </row>
    <row r="1470" ht="15.6" spans="1:11">
      <c r="A1470" s="481"/>
      <c r="B1470" s="488"/>
      <c r="C1470" s="667"/>
      <c r="D1470" s="668"/>
      <c r="E1470" s="669"/>
      <c r="F1470" s="670"/>
      <c r="G1470" s="671"/>
      <c r="H1470" s="671"/>
      <c r="I1470" s="672"/>
      <c r="J1470" s="496"/>
      <c r="K1470" s="481"/>
    </row>
    <row r="1471" ht="15.6" spans="1:11">
      <c r="A1471" s="481"/>
      <c r="B1471" s="488"/>
      <c r="C1471" s="667"/>
      <c r="D1471" s="668"/>
      <c r="E1471" s="669"/>
      <c r="F1471" s="670" t="str">
        <f>REALIZO</f>
        <v> </v>
      </c>
      <c r="G1471" s="671"/>
      <c r="H1471" s="671"/>
      <c r="I1471" s="672"/>
      <c r="J1471" s="496"/>
      <c r="K1471" s="481"/>
    </row>
    <row r="1472" ht="15.6" spans="1:11">
      <c r="A1472" s="481"/>
      <c r="B1472" s="488"/>
      <c r="C1472" s="667"/>
      <c r="D1472" s="668"/>
      <c r="E1472" s="669"/>
      <c r="F1472" s="670"/>
      <c r="G1472" s="673"/>
      <c r="H1472" s="673"/>
      <c r="I1472" s="674"/>
      <c r="J1472" s="496"/>
      <c r="K1472" s="481"/>
    </row>
    <row r="1473" ht="15.6" spans="1:11">
      <c r="A1473" s="481"/>
      <c r="B1473" s="488"/>
      <c r="C1473" s="667"/>
      <c r="D1473" s="668"/>
      <c r="E1473" s="669"/>
      <c r="F1473" s="670" t="s">
        <v>156</v>
      </c>
      <c r="G1473" s="673"/>
      <c r="H1473" s="673"/>
      <c r="I1473" s="674"/>
      <c r="J1473" s="496"/>
      <c r="K1473" s="481"/>
    </row>
    <row r="1474" ht="15.6" spans="1:11">
      <c r="A1474" s="481"/>
      <c r="B1474" s="488"/>
      <c r="C1474" s="667"/>
      <c r="D1474" s="668"/>
      <c r="E1474" s="669"/>
      <c r="F1474" s="670" t="str">
        <f>APROBO</f>
        <v> </v>
      </c>
      <c r="G1474" s="673"/>
      <c r="H1474" s="673"/>
      <c r="I1474" s="674"/>
      <c r="J1474" s="496"/>
      <c r="K1474" s="481"/>
    </row>
    <row r="1475" ht="15.6" spans="1:11">
      <c r="A1475" s="481"/>
      <c r="B1475" s="488"/>
      <c r="C1475" s="675"/>
      <c r="D1475" s="676"/>
      <c r="E1475" s="677"/>
      <c r="F1475" s="678" t="s">
        <v>157</v>
      </c>
      <c r="G1475" s="679"/>
      <c r="H1475" s="679"/>
      <c r="I1475" s="680"/>
      <c r="J1475" s="496"/>
      <c r="K1475" s="481"/>
    </row>
    <row r="1476" ht="15.6" spans="1:11">
      <c r="A1476" s="481"/>
      <c r="B1476" s="681"/>
      <c r="C1476" s="682"/>
      <c r="D1476" s="682"/>
      <c r="E1476" s="682"/>
      <c r="F1476" s="683"/>
      <c r="G1476" s="684"/>
      <c r="H1476" s="682"/>
      <c r="I1476" s="682"/>
      <c r="J1476" s="685"/>
      <c r="K1476" s="481"/>
    </row>
    <row r="1477" ht="15.6" spans="1:11">
      <c r="A1477" s="481"/>
      <c r="B1477" s="481"/>
      <c r="C1477" s="481"/>
      <c r="D1477" s="481"/>
      <c r="E1477" s="481"/>
      <c r="F1477" s="623"/>
      <c r="G1477" s="686"/>
      <c r="H1477" s="481"/>
      <c r="I1477" s="481"/>
      <c r="J1477" s="481"/>
      <c r="K1477" s="481"/>
    </row>
    <row r="1478" ht="15.6" spans="1:11">
      <c r="A1478" s="481"/>
      <c r="B1478" s="509"/>
      <c r="C1478" s="509"/>
      <c r="D1478" s="509"/>
      <c r="E1478" s="509"/>
      <c r="F1478" s="509"/>
      <c r="G1478" s="509"/>
      <c r="H1478" s="509"/>
      <c r="I1478" s="509"/>
      <c r="J1478" s="481"/>
      <c r="K1478" s="481"/>
    </row>
    <row r="1479" ht="15.6" spans="1:11">
      <c r="A1479" s="481"/>
      <c r="B1479" s="483"/>
      <c r="C1479" s="484"/>
      <c r="D1479" s="484"/>
      <c r="E1479" s="484"/>
      <c r="F1479" s="485"/>
      <c r="G1479" s="486"/>
      <c r="H1479" s="484"/>
      <c r="I1479" s="484"/>
      <c r="J1479" s="487"/>
      <c r="K1479" s="481"/>
    </row>
    <row r="1480" ht="15.6" spans="1:11">
      <c r="A1480" s="481"/>
      <c r="B1480" s="488"/>
      <c r="C1480" s="489"/>
      <c r="D1480" s="490"/>
      <c r="E1480" s="491" t="s">
        <v>0</v>
      </c>
      <c r="F1480" s="492"/>
      <c r="G1480" s="493"/>
      <c r="H1480" s="494" t="s">
        <v>113</v>
      </c>
      <c r="I1480" s="495"/>
      <c r="J1480" s="496"/>
      <c r="K1480" s="481"/>
    </row>
    <row r="1481" ht="15.6" spans="1:11">
      <c r="A1481" s="481"/>
      <c r="B1481" s="488"/>
      <c r="C1481" s="497"/>
      <c r="D1481" s="498"/>
      <c r="E1481" s="499"/>
      <c r="F1481" s="500"/>
      <c r="G1481" s="501"/>
      <c r="H1481" s="502" t="s">
        <v>114</v>
      </c>
      <c r="I1481" s="503"/>
      <c r="J1481" s="496"/>
      <c r="K1481" s="481"/>
    </row>
    <row r="1482" ht="15.6" spans="1:11">
      <c r="A1482" s="481"/>
      <c r="B1482" s="488"/>
      <c r="C1482" s="504" t="s">
        <v>115</v>
      </c>
      <c r="D1482" s="505"/>
      <c r="E1482" s="505"/>
      <c r="F1482" s="505"/>
      <c r="G1482" s="506"/>
      <c r="H1482" s="502" t="s">
        <v>116</v>
      </c>
      <c r="I1482" s="503"/>
      <c r="J1482" s="496"/>
      <c r="K1482" s="481"/>
    </row>
    <row r="1483" ht="15.6" spans="1:11">
      <c r="A1483" s="481"/>
      <c r="B1483" s="488"/>
      <c r="C1483" s="711" t="s">
        <v>117</v>
      </c>
      <c r="D1483" s="712"/>
      <c r="E1483" s="712"/>
      <c r="F1483" s="712"/>
      <c r="G1483" s="712"/>
      <c r="H1483" s="712"/>
      <c r="I1483" s="713"/>
      <c r="J1483" s="496"/>
      <c r="K1483" s="481"/>
    </row>
    <row r="1484" ht="15.6" spans="1:11">
      <c r="A1484" s="481"/>
      <c r="B1484" s="488"/>
      <c r="C1484" s="507"/>
      <c r="D1484" s="507"/>
      <c r="E1484" s="507"/>
      <c r="F1484" s="508"/>
      <c r="G1484" s="508"/>
      <c r="H1484" s="507"/>
      <c r="I1484" s="507"/>
      <c r="J1484" s="496"/>
      <c r="K1484" s="481"/>
    </row>
    <row r="1485" ht="15.6" spans="1:11">
      <c r="A1485" s="481"/>
      <c r="B1485" s="488"/>
      <c r="C1485" s="516">
        <v>3</v>
      </c>
      <c r="D1485" s="517" t="s">
        <v>166</v>
      </c>
      <c r="E1485" s="518"/>
      <c r="F1485" s="518"/>
      <c r="G1485" s="518"/>
      <c r="H1485" s="518"/>
      <c r="I1485" s="519"/>
      <c r="J1485" s="496"/>
      <c r="K1485" s="481"/>
    </row>
    <row r="1486" ht="15.6" spans="1:11">
      <c r="A1486" s="509"/>
      <c r="B1486" s="510"/>
      <c r="C1486" s="1044" t="s">
        <v>121</v>
      </c>
      <c r="D1486" s="512" t="s">
        <v>122</v>
      </c>
      <c r="E1486" s="513"/>
      <c r="F1486" s="513"/>
      <c r="G1486" s="513"/>
      <c r="H1486" s="513"/>
      <c r="I1486" s="514"/>
      <c r="J1486" s="515"/>
      <c r="K1486" s="509"/>
    </row>
    <row r="1487" ht="15.6" spans="1:11">
      <c r="A1487" s="481"/>
      <c r="B1487" s="488"/>
      <c r="C1487" s="714">
        <v>3.12</v>
      </c>
      <c r="D1487" s="836" t="s">
        <v>266</v>
      </c>
      <c r="E1487" s="518"/>
      <c r="F1487" s="518"/>
      <c r="G1487" s="518"/>
      <c r="H1487" s="518"/>
      <c r="I1487" s="519"/>
      <c r="J1487" s="496"/>
      <c r="K1487" s="481"/>
    </row>
    <row r="1488" ht="15.6" spans="1:11">
      <c r="A1488" s="509"/>
      <c r="B1488" s="510"/>
      <c r="C1488" s="1045" t="s">
        <v>124</v>
      </c>
      <c r="D1488" s="521" t="s">
        <v>125</v>
      </c>
      <c r="E1488" s="522"/>
      <c r="F1488" s="522"/>
      <c r="G1488" s="522"/>
      <c r="H1488" s="523"/>
      <c r="I1488" s="524" t="s">
        <v>126</v>
      </c>
      <c r="J1488" s="515"/>
      <c r="K1488" s="509"/>
    </row>
    <row r="1489" ht="15.6" spans="1:11">
      <c r="A1489" s="481"/>
      <c r="B1489" s="488"/>
      <c r="C1489" s="525" t="s">
        <v>60</v>
      </c>
      <c r="D1489" s="526"/>
      <c r="E1489" s="527"/>
      <c r="F1489" s="527"/>
      <c r="G1489" s="527"/>
      <c r="H1489" s="528"/>
      <c r="I1489" s="529"/>
      <c r="J1489" s="496"/>
      <c r="K1489" s="481"/>
    </row>
    <row r="1490" ht="15.6" spans="1:11">
      <c r="A1490" s="509"/>
      <c r="B1490" s="510"/>
      <c r="C1490" s="1045" t="s">
        <v>127</v>
      </c>
      <c r="D1490" s="715" t="s">
        <v>61</v>
      </c>
      <c r="E1490" s="531"/>
      <c r="F1490" s="531"/>
      <c r="G1490" s="531"/>
      <c r="H1490" s="532"/>
      <c r="I1490" s="716" t="s">
        <v>267</v>
      </c>
      <c r="J1490" s="515"/>
      <c r="K1490" s="509"/>
    </row>
    <row r="1491" ht="15.6" spans="1:11">
      <c r="A1491" s="481"/>
      <c r="B1491" s="488"/>
      <c r="C1491" s="525" t="str">
        <f>+C1489</f>
        <v>3.12.03</v>
      </c>
      <c r="D1491" s="534"/>
      <c r="E1491" s="535"/>
      <c r="F1491" s="535"/>
      <c r="G1491" s="535"/>
      <c r="H1491" s="536"/>
      <c r="I1491" s="537"/>
      <c r="J1491" s="496"/>
      <c r="K1491" s="481"/>
    </row>
    <row r="1492" ht="15.6" spans="1:11">
      <c r="A1492" s="481"/>
      <c r="B1492" s="488"/>
      <c r="C1492" s="482"/>
      <c r="D1492" s="482"/>
      <c r="E1492" s="482"/>
      <c r="F1492" s="482"/>
      <c r="G1492" s="482"/>
      <c r="H1492" s="482"/>
      <c r="I1492" s="482"/>
      <c r="J1492" s="496"/>
      <c r="K1492" s="481"/>
    </row>
    <row r="1493" ht="15.6" spans="1:11">
      <c r="A1493" s="481"/>
      <c r="B1493" s="488"/>
      <c r="C1493" s="698" t="s">
        <v>162</v>
      </c>
      <c r="D1493" s="699"/>
      <c r="E1493" s="699"/>
      <c r="F1493" s="699"/>
      <c r="G1493" s="699"/>
      <c r="H1493" s="699"/>
      <c r="I1493" s="700"/>
      <c r="J1493" s="496"/>
      <c r="K1493" s="599"/>
    </row>
    <row r="1494" ht="15.6" spans="1:11">
      <c r="A1494" s="701"/>
      <c r="B1494" s="600"/>
      <c r="C1494" s="702" t="s">
        <v>129</v>
      </c>
      <c r="D1494" s="606"/>
      <c r="E1494" s="606"/>
      <c r="F1494" s="604" t="s">
        <v>126</v>
      </c>
      <c r="G1494" s="1047" t="s">
        <v>139</v>
      </c>
      <c r="H1494" s="606" t="s">
        <v>131</v>
      </c>
      <c r="I1494" s="607" t="s">
        <v>132</v>
      </c>
      <c r="J1494" s="608"/>
      <c r="K1494" s="609"/>
    </row>
    <row r="1495" ht="15.6" spans="1:11">
      <c r="A1495" s="481"/>
      <c r="B1495" s="488"/>
      <c r="C1495" s="703" t="s">
        <v>268</v>
      </c>
      <c r="D1495" s="704"/>
      <c r="E1495" s="704"/>
      <c r="F1495" s="613" t="s">
        <v>269</v>
      </c>
      <c r="G1495" s="614">
        <v>2127</v>
      </c>
      <c r="H1495" s="615">
        <v>1.3</v>
      </c>
      <c r="I1495" s="616">
        <f>(+IF(C1495="","",(G1495*H1495)))</f>
        <v>2765.1</v>
      </c>
      <c r="J1495" s="496"/>
      <c r="K1495" s="599"/>
    </row>
    <row r="1496" ht="15.6" spans="1:11">
      <c r="A1496" s="481"/>
      <c r="B1496" s="488"/>
      <c r="C1496" s="703"/>
      <c r="D1496" s="704"/>
      <c r="E1496" s="704"/>
      <c r="F1496" s="613"/>
      <c r="G1496" s="614"/>
      <c r="H1496" s="615"/>
      <c r="I1496" s="616" t="str">
        <f>(+IF(C1496="","",(G1496*H1496)))</f>
        <v/>
      </c>
      <c r="J1496" s="496"/>
      <c r="K1496" s="599"/>
    </row>
    <row r="1497" ht="15.6" spans="1:11">
      <c r="A1497" s="481"/>
      <c r="B1497" s="488"/>
      <c r="C1497" s="703"/>
      <c r="D1497" s="704"/>
      <c r="E1497" s="704"/>
      <c r="F1497" s="613"/>
      <c r="G1497" s="614"/>
      <c r="H1497" s="615"/>
      <c r="I1497" s="616" t="str">
        <f>(+IF(C1497="","",(G1497*H1497)))</f>
        <v/>
      </c>
      <c r="J1497" s="496"/>
      <c r="K1497" s="599"/>
    </row>
    <row r="1498" ht="15.6" spans="1:11">
      <c r="A1498" s="481"/>
      <c r="B1498" s="488"/>
      <c r="C1498" s="705"/>
      <c r="D1498" s="706"/>
      <c r="E1498" s="706"/>
      <c r="F1498" s="707"/>
      <c r="G1498" s="708"/>
      <c r="H1498" s="709"/>
      <c r="I1498" s="710"/>
      <c r="J1498" s="496"/>
      <c r="K1498" s="599"/>
    </row>
    <row r="1499" ht="15.6" spans="1:11">
      <c r="A1499" s="481"/>
      <c r="B1499" s="488"/>
      <c r="C1499" s="481"/>
      <c r="D1499" s="481"/>
      <c r="E1499" s="481"/>
      <c r="F1499" s="569" t="s">
        <v>165</v>
      </c>
      <c r="G1499" s="569"/>
      <c r="H1499" s="570"/>
      <c r="I1499" s="571">
        <f>+ROUND(SUM(I1495:I1498),2)</f>
        <v>2765.1</v>
      </c>
      <c r="J1499" s="496"/>
      <c r="K1499" s="599"/>
    </row>
    <row r="1500" ht="15.6" spans="1:11">
      <c r="A1500" s="481"/>
      <c r="B1500" s="488"/>
      <c r="C1500" s="481"/>
      <c r="D1500" s="481"/>
      <c r="E1500" s="481"/>
      <c r="F1500" s="623"/>
      <c r="G1500" s="624"/>
      <c r="H1500" s="481"/>
      <c r="I1500" s="481"/>
      <c r="J1500" s="496"/>
      <c r="K1500" s="481"/>
    </row>
    <row r="1501" ht="15.6" spans="1:11">
      <c r="A1501" s="481"/>
      <c r="B1501" s="488"/>
      <c r="C1501" s="625" t="s">
        <v>92</v>
      </c>
      <c r="D1501" s="626"/>
      <c r="E1501" s="626"/>
      <c r="F1501" s="626"/>
      <c r="G1501" s="626"/>
      <c r="H1501" s="627"/>
      <c r="I1501" s="628">
        <f>ROUND((SUM(+I1499)),2)</f>
        <v>2765.1</v>
      </c>
      <c r="J1501" s="496"/>
      <c r="K1501" s="481"/>
    </row>
    <row r="1502" ht="15.6" spans="1:11">
      <c r="A1502" s="481"/>
      <c r="B1502" s="488"/>
      <c r="C1502" s="481"/>
      <c r="D1502" s="481"/>
      <c r="E1502" s="481"/>
      <c r="F1502" s="623"/>
      <c r="G1502" s="624"/>
      <c r="H1502" s="481"/>
      <c r="I1502" s="481"/>
      <c r="J1502" s="496"/>
      <c r="K1502" s="481"/>
    </row>
    <row r="1503" ht="15.6" spans="1:11">
      <c r="A1503" s="638"/>
      <c r="B1503" s="629"/>
      <c r="C1503" s="630" t="s">
        <v>148</v>
      </c>
      <c r="D1503" s="631"/>
      <c r="E1503" s="632"/>
      <c r="F1503" s="633"/>
      <c r="G1503" s="634"/>
      <c r="H1503" s="635">
        <f>FID</f>
        <v>0</v>
      </c>
      <c r="I1503" s="636">
        <f>ROUND(I1501*H1503,2)</f>
        <v>0</v>
      </c>
      <c r="J1503" s="637"/>
      <c r="K1503" s="638"/>
    </row>
    <row r="1504" ht="15.6" spans="1:11">
      <c r="A1504" s="481"/>
      <c r="B1504" s="488"/>
      <c r="C1504" s="625" t="s">
        <v>149</v>
      </c>
      <c r="D1504" s="626"/>
      <c r="E1504" s="626"/>
      <c r="F1504" s="626"/>
      <c r="G1504" s="626"/>
      <c r="H1504" s="627"/>
      <c r="I1504" s="628">
        <f>ROUND(I1503+I1501,2)</f>
        <v>2765.1</v>
      </c>
      <c r="J1504" s="496"/>
      <c r="K1504" s="481"/>
    </row>
    <row r="1505" ht="15.6" spans="1:11">
      <c r="A1505" s="481"/>
      <c r="B1505" s="488"/>
      <c r="C1505" s="481"/>
      <c r="D1505" s="481"/>
      <c r="E1505" s="481"/>
      <c r="F1505" s="623"/>
      <c r="G1505" s="624"/>
      <c r="H1505" s="481"/>
      <c r="I1505" s="481"/>
      <c r="J1505" s="496"/>
      <c r="K1505" s="481"/>
    </row>
    <row r="1506" ht="15.6" spans="1:11">
      <c r="A1506" s="638"/>
      <c r="B1506" s="629"/>
      <c r="C1506" s="639" t="s">
        <v>150</v>
      </c>
      <c r="D1506" s="640"/>
      <c r="E1506" s="641"/>
      <c r="F1506" s="642"/>
      <c r="G1506" s="643"/>
      <c r="H1506" s="644">
        <v>0.22</v>
      </c>
      <c r="I1506" s="645">
        <f>ROUND($I$1504*H1506,2)</f>
        <v>608.32</v>
      </c>
      <c r="J1506" s="637"/>
      <c r="K1506" s="638"/>
    </row>
    <row r="1507" ht="15.6" spans="1:11">
      <c r="A1507" s="638"/>
      <c r="B1507" s="629"/>
      <c r="C1507" s="646" t="s">
        <v>151</v>
      </c>
      <c r="D1507" s="647"/>
      <c r="E1507" s="648"/>
      <c r="F1507" s="642"/>
      <c r="G1507" s="643"/>
      <c r="H1507" s="649">
        <v>0.03</v>
      </c>
      <c r="I1507" s="645">
        <f t="shared" ref="I1507:I1508" si="39">ROUND($I$1504*H1507,2)</f>
        <v>82.95</v>
      </c>
      <c r="J1507" s="637"/>
      <c r="K1507" s="638"/>
    </row>
    <row r="1508" ht="15.6" spans="1:11">
      <c r="A1508" s="638"/>
      <c r="B1508" s="629"/>
      <c r="C1508" s="646" t="s">
        <v>152</v>
      </c>
      <c r="D1508" s="647"/>
      <c r="E1508" s="648"/>
      <c r="F1508" s="650"/>
      <c r="G1508" s="651"/>
      <c r="H1508" s="649">
        <v>0.05</v>
      </c>
      <c r="I1508" s="645">
        <f t="shared" si="39"/>
        <v>138.26</v>
      </c>
      <c r="J1508" s="637"/>
      <c r="K1508" s="638"/>
    </row>
    <row r="1509" ht="15.6" spans="1:11">
      <c r="A1509" s="481"/>
      <c r="B1509" s="488"/>
      <c r="C1509" s="652" t="s">
        <v>153</v>
      </c>
      <c r="D1509" s="653"/>
      <c r="E1509" s="653"/>
      <c r="F1509" s="653"/>
      <c r="G1509" s="653"/>
      <c r="H1509" s="654"/>
      <c r="I1509" s="655">
        <f>ROUND(SUM(I1506:I1508),2)</f>
        <v>829.53</v>
      </c>
      <c r="J1509" s="496"/>
      <c r="K1509" s="481"/>
    </row>
    <row r="1510" ht="15.6" spans="1:11">
      <c r="A1510" s="481"/>
      <c r="B1510" s="488"/>
      <c r="C1510" s="656"/>
      <c r="D1510" s="656"/>
      <c r="E1510" s="656"/>
      <c r="F1510" s="656"/>
      <c r="G1510" s="656"/>
      <c r="H1510" s="656"/>
      <c r="I1510" s="656"/>
      <c r="J1510" s="496"/>
      <c r="K1510" s="481"/>
    </row>
    <row r="1511" ht="15.6" spans="1:11">
      <c r="A1511" s="481"/>
      <c r="B1511" s="488"/>
      <c r="C1511" s="657" t="s">
        <v>154</v>
      </c>
      <c r="D1511" s="658"/>
      <c r="E1511" s="658"/>
      <c r="F1511" s="658"/>
      <c r="G1511" s="658"/>
      <c r="H1511" s="659"/>
      <c r="I1511" s="660">
        <f>SUM(I1504+I1509)</f>
        <v>3594.63</v>
      </c>
      <c r="J1511" s="496"/>
      <c r="K1511" s="481"/>
    </row>
    <row r="1512" ht="15.6" spans="1:11">
      <c r="A1512" s="481"/>
      <c r="B1512" s="488"/>
      <c r="C1512" s="656"/>
      <c r="D1512" s="656"/>
      <c r="E1512" s="656"/>
      <c r="F1512" s="656"/>
      <c r="G1512" s="656"/>
      <c r="H1512" s="656"/>
      <c r="I1512" s="656"/>
      <c r="J1512" s="496"/>
      <c r="K1512" s="481"/>
    </row>
    <row r="1513" ht="15.6" spans="1:11">
      <c r="A1513" s="481"/>
      <c r="B1513" s="488"/>
      <c r="C1513" s="661" t="s">
        <v>155</v>
      </c>
      <c r="D1513" s="662"/>
      <c r="E1513" s="663"/>
      <c r="F1513" s="664"/>
      <c r="G1513" s="665"/>
      <c r="H1513" s="665"/>
      <c r="I1513" s="666"/>
      <c r="J1513" s="496"/>
      <c r="K1513" s="481"/>
    </row>
    <row r="1514" ht="15.6" spans="1:11">
      <c r="A1514" s="481"/>
      <c r="B1514" s="488"/>
      <c r="C1514" s="667"/>
      <c r="D1514" s="668"/>
      <c r="E1514" s="669"/>
      <c r="F1514" s="670"/>
      <c r="G1514" s="671"/>
      <c r="H1514" s="671"/>
      <c r="I1514" s="672"/>
      <c r="J1514" s="496"/>
      <c r="K1514" s="481"/>
    </row>
    <row r="1515" ht="15.6" spans="1:11">
      <c r="A1515" s="481"/>
      <c r="B1515" s="488"/>
      <c r="C1515" s="667"/>
      <c r="D1515" s="668"/>
      <c r="E1515" s="669"/>
      <c r="F1515" s="670" t="str">
        <f>REALIZO</f>
        <v> </v>
      </c>
      <c r="G1515" s="671"/>
      <c r="H1515" s="671"/>
      <c r="I1515" s="672"/>
      <c r="J1515" s="496"/>
      <c r="K1515" s="481"/>
    </row>
    <row r="1516" ht="15.6" spans="1:11">
      <c r="A1516" s="481"/>
      <c r="B1516" s="488"/>
      <c r="C1516" s="667"/>
      <c r="D1516" s="668"/>
      <c r="E1516" s="669"/>
      <c r="F1516" s="670"/>
      <c r="G1516" s="673"/>
      <c r="H1516" s="673"/>
      <c r="I1516" s="674"/>
      <c r="J1516" s="496"/>
      <c r="K1516" s="481"/>
    </row>
    <row r="1517" ht="15.6" spans="1:11">
      <c r="A1517" s="481"/>
      <c r="B1517" s="488"/>
      <c r="C1517" s="667"/>
      <c r="D1517" s="668"/>
      <c r="E1517" s="669"/>
      <c r="F1517" s="670" t="s">
        <v>156</v>
      </c>
      <c r="G1517" s="673"/>
      <c r="H1517" s="673"/>
      <c r="I1517" s="674"/>
      <c r="J1517" s="496"/>
      <c r="K1517" s="481"/>
    </row>
    <row r="1518" ht="15.6" spans="1:11">
      <c r="A1518" s="481"/>
      <c r="B1518" s="488"/>
      <c r="C1518" s="667"/>
      <c r="D1518" s="668"/>
      <c r="E1518" s="669"/>
      <c r="F1518" s="670" t="str">
        <f>APROBO</f>
        <v> </v>
      </c>
      <c r="G1518" s="673"/>
      <c r="H1518" s="673"/>
      <c r="I1518" s="674"/>
      <c r="J1518" s="496"/>
      <c r="K1518" s="481"/>
    </row>
    <row r="1519" ht="15.6" spans="1:11">
      <c r="A1519" s="481"/>
      <c r="B1519" s="488"/>
      <c r="C1519" s="675"/>
      <c r="D1519" s="676"/>
      <c r="E1519" s="677"/>
      <c r="F1519" s="678" t="s">
        <v>157</v>
      </c>
      <c r="G1519" s="679"/>
      <c r="H1519" s="679"/>
      <c r="I1519" s="680"/>
      <c r="J1519" s="496"/>
      <c r="K1519" s="481"/>
    </row>
    <row r="1520" ht="15.6" spans="1:11">
      <c r="A1520" s="481"/>
      <c r="B1520" s="681"/>
      <c r="C1520" s="682"/>
      <c r="D1520" s="682"/>
      <c r="E1520" s="682"/>
      <c r="F1520" s="683"/>
      <c r="G1520" s="684"/>
      <c r="H1520" s="682"/>
      <c r="I1520" s="682"/>
      <c r="J1520" s="685"/>
      <c r="K1520" s="481"/>
    </row>
    <row r="1521" ht="15.6" spans="1:11">
      <c r="A1521" s="481"/>
      <c r="B1521" s="481"/>
      <c r="C1521" s="481"/>
      <c r="D1521" s="481"/>
      <c r="E1521" s="481"/>
      <c r="F1521" s="623"/>
      <c r="G1521" s="686"/>
      <c r="H1521" s="481"/>
      <c r="I1521" s="481"/>
      <c r="J1521" s="481"/>
      <c r="K1521" s="481"/>
    </row>
  </sheetData>
  <mergeCells count="1760">
    <mergeCell ref="B1:I1"/>
    <mergeCell ref="H3:I3"/>
    <mergeCell ref="H4:I4"/>
    <mergeCell ref="C5:G5"/>
    <mergeCell ref="H5:I5"/>
    <mergeCell ref="C6:I6"/>
    <mergeCell ref="D8:I8"/>
    <mergeCell ref="D9:I9"/>
    <mergeCell ref="D10:I10"/>
    <mergeCell ref="D11:I11"/>
    <mergeCell ref="C17:I17"/>
    <mergeCell ref="C18:E18"/>
    <mergeCell ref="C19:E19"/>
    <mergeCell ref="C20:E20"/>
    <mergeCell ref="C21:E21"/>
    <mergeCell ref="C22:E22"/>
    <mergeCell ref="C23:E23"/>
    <mergeCell ref="C24:E24"/>
    <mergeCell ref="F25:H25"/>
    <mergeCell ref="C26:I26"/>
    <mergeCell ref="C27:I27"/>
    <mergeCell ref="C28:E28"/>
    <mergeCell ref="C29:E29"/>
    <mergeCell ref="C30:E30"/>
    <mergeCell ref="C31:E31"/>
    <mergeCell ref="C32:E32"/>
    <mergeCell ref="C33:E33"/>
    <mergeCell ref="F34:H34"/>
    <mergeCell ref="C35:I35"/>
    <mergeCell ref="C36:I36"/>
    <mergeCell ref="C37:E37"/>
    <mergeCell ref="C38:E38"/>
    <mergeCell ref="C39:E39"/>
    <mergeCell ref="C40:E40"/>
    <mergeCell ref="C41:E41"/>
    <mergeCell ref="F42:H42"/>
    <mergeCell ref="C44:H44"/>
    <mergeCell ref="C46:E46"/>
    <mergeCell ref="C47:H47"/>
    <mergeCell ref="C49:E49"/>
    <mergeCell ref="C50:E50"/>
    <mergeCell ref="C51:E51"/>
    <mergeCell ref="C52:H52"/>
    <mergeCell ref="C53:E53"/>
    <mergeCell ref="F53:I53"/>
    <mergeCell ref="C54:H54"/>
    <mergeCell ref="C55:E55"/>
    <mergeCell ref="F55:I55"/>
    <mergeCell ref="C56:E56"/>
    <mergeCell ref="F56:I56"/>
    <mergeCell ref="C57:E57"/>
    <mergeCell ref="F57:I57"/>
    <mergeCell ref="C58:E58"/>
    <mergeCell ref="F58:I58"/>
    <mergeCell ref="C59:E59"/>
    <mergeCell ref="F59:I59"/>
    <mergeCell ref="C60:E60"/>
    <mergeCell ref="F60:I60"/>
    <mergeCell ref="C61:E61"/>
    <mergeCell ref="F61:I61"/>
    <mergeCell ref="C62:E62"/>
    <mergeCell ref="F62:I62"/>
    <mergeCell ref="B65:I65"/>
    <mergeCell ref="H67:I67"/>
    <mergeCell ref="H68:I68"/>
    <mergeCell ref="C69:G69"/>
    <mergeCell ref="H69:I69"/>
    <mergeCell ref="C70:I70"/>
    <mergeCell ref="D72:I72"/>
    <mergeCell ref="D73:I73"/>
    <mergeCell ref="D74:I74"/>
    <mergeCell ref="D75:I75"/>
    <mergeCell ref="C80:I80"/>
    <mergeCell ref="C81:I81"/>
    <mergeCell ref="C82:E82"/>
    <mergeCell ref="C83:E83"/>
    <mergeCell ref="C84:E84"/>
    <mergeCell ref="F85:H85"/>
    <mergeCell ref="C86:I86"/>
    <mergeCell ref="C87:I87"/>
    <mergeCell ref="C88:E88"/>
    <mergeCell ref="C89:E89"/>
    <mergeCell ref="C90:E90"/>
    <mergeCell ref="C91:E91"/>
    <mergeCell ref="C92:E92"/>
    <mergeCell ref="F93:H93"/>
    <mergeCell ref="C94:I94"/>
    <mergeCell ref="C95:I95"/>
    <mergeCell ref="C96:E96"/>
    <mergeCell ref="C97:E97"/>
    <mergeCell ref="C98:E98"/>
    <mergeCell ref="F99:H99"/>
    <mergeCell ref="C101:I101"/>
    <mergeCell ref="C102:E102"/>
    <mergeCell ref="C103:E103"/>
    <mergeCell ref="C104:E104"/>
    <mergeCell ref="F105:H105"/>
    <mergeCell ref="C107:H107"/>
    <mergeCell ref="C109:E109"/>
    <mergeCell ref="C110:H110"/>
    <mergeCell ref="C112:E112"/>
    <mergeCell ref="C113:E113"/>
    <mergeCell ref="C114:E114"/>
    <mergeCell ref="C115:H115"/>
    <mergeCell ref="C116:E116"/>
    <mergeCell ref="F116:I116"/>
    <mergeCell ref="C117:H117"/>
    <mergeCell ref="C118:E118"/>
    <mergeCell ref="F118:I118"/>
    <mergeCell ref="C119:E119"/>
    <mergeCell ref="F119:I119"/>
    <mergeCell ref="C120:E120"/>
    <mergeCell ref="F120:I120"/>
    <mergeCell ref="C121:E121"/>
    <mergeCell ref="F121:I121"/>
    <mergeCell ref="C122:E122"/>
    <mergeCell ref="F122:I122"/>
    <mergeCell ref="C123:E123"/>
    <mergeCell ref="F123:I123"/>
    <mergeCell ref="C124:E124"/>
    <mergeCell ref="F124:I124"/>
    <mergeCell ref="C125:E125"/>
    <mergeCell ref="F125:I125"/>
    <mergeCell ref="B128:I128"/>
    <mergeCell ref="H130:I130"/>
    <mergeCell ref="H131:I131"/>
    <mergeCell ref="C132:G132"/>
    <mergeCell ref="H132:I132"/>
    <mergeCell ref="C133:I133"/>
    <mergeCell ref="D135:I135"/>
    <mergeCell ref="D136:I136"/>
    <mergeCell ref="D137:I137"/>
    <mergeCell ref="D138:I138"/>
    <mergeCell ref="C143:I143"/>
    <mergeCell ref="C144:I144"/>
    <mergeCell ref="C145:E145"/>
    <mergeCell ref="C146:E146"/>
    <mergeCell ref="C147:E147"/>
    <mergeCell ref="C148:E148"/>
    <mergeCell ref="F149:H149"/>
    <mergeCell ref="C150:I150"/>
    <mergeCell ref="C151:I151"/>
    <mergeCell ref="C152:E152"/>
    <mergeCell ref="C153:E153"/>
    <mergeCell ref="C154:E154"/>
    <mergeCell ref="C155:E155"/>
    <mergeCell ref="C156:E156"/>
    <mergeCell ref="F157:H157"/>
    <mergeCell ref="C159:I159"/>
    <mergeCell ref="C160:E160"/>
    <mergeCell ref="C161:E161"/>
    <mergeCell ref="C162:E162"/>
    <mergeCell ref="C163:E163"/>
    <mergeCell ref="C164:E164"/>
    <mergeCell ref="F165:H165"/>
    <mergeCell ref="C167:H167"/>
    <mergeCell ref="C169:E169"/>
    <mergeCell ref="C170:H170"/>
    <mergeCell ref="C172:E172"/>
    <mergeCell ref="C173:E173"/>
    <mergeCell ref="C174:E174"/>
    <mergeCell ref="C175:H175"/>
    <mergeCell ref="C176:E176"/>
    <mergeCell ref="F176:I176"/>
    <mergeCell ref="C177:H177"/>
    <mergeCell ref="C178:E178"/>
    <mergeCell ref="F178:I178"/>
    <mergeCell ref="C179:E179"/>
    <mergeCell ref="F179:I179"/>
    <mergeCell ref="C180:E180"/>
    <mergeCell ref="F180:I180"/>
    <mergeCell ref="C181:E181"/>
    <mergeCell ref="F181:I181"/>
    <mergeCell ref="C182:E182"/>
    <mergeCell ref="F182:I182"/>
    <mergeCell ref="C183:E183"/>
    <mergeCell ref="F183:I183"/>
    <mergeCell ref="C184:E184"/>
    <mergeCell ref="F184:I184"/>
    <mergeCell ref="C185:E185"/>
    <mergeCell ref="F185:I185"/>
    <mergeCell ref="B188:I188"/>
    <mergeCell ref="H190:I190"/>
    <mergeCell ref="H191:I191"/>
    <mergeCell ref="C192:G192"/>
    <mergeCell ref="H192:I192"/>
    <mergeCell ref="C193:I193"/>
    <mergeCell ref="D195:I195"/>
    <mergeCell ref="D196:I196"/>
    <mergeCell ref="D197:I197"/>
    <mergeCell ref="D198:I198"/>
    <mergeCell ref="C203:I203"/>
    <mergeCell ref="C204:I204"/>
    <mergeCell ref="C205:E205"/>
    <mergeCell ref="C206:E206"/>
    <mergeCell ref="C207:E207"/>
    <mergeCell ref="C208:E208"/>
    <mergeCell ref="C209:E209"/>
    <mergeCell ref="C210:E210"/>
    <mergeCell ref="F211:H211"/>
    <mergeCell ref="C212:I212"/>
    <mergeCell ref="C213:I213"/>
    <mergeCell ref="C214:E214"/>
    <mergeCell ref="C215:E215"/>
    <mergeCell ref="C216:E216"/>
    <mergeCell ref="C217:E217"/>
    <mergeCell ref="C218:E218"/>
    <mergeCell ref="F219:H219"/>
    <mergeCell ref="C221:I221"/>
    <mergeCell ref="C222:E222"/>
    <mergeCell ref="C223:E223"/>
    <mergeCell ref="C224:E224"/>
    <mergeCell ref="F225:H225"/>
    <mergeCell ref="C227:H227"/>
    <mergeCell ref="C229:E229"/>
    <mergeCell ref="C230:H230"/>
    <mergeCell ref="C232:E232"/>
    <mergeCell ref="C233:E233"/>
    <mergeCell ref="C234:E234"/>
    <mergeCell ref="C235:H235"/>
    <mergeCell ref="C236:E236"/>
    <mergeCell ref="F236:I236"/>
    <mergeCell ref="C237:H237"/>
    <mergeCell ref="C238:E238"/>
    <mergeCell ref="F238:I238"/>
    <mergeCell ref="C239:E239"/>
    <mergeCell ref="F239:I239"/>
    <mergeCell ref="C240:E240"/>
    <mergeCell ref="F240:I240"/>
    <mergeCell ref="C241:E241"/>
    <mergeCell ref="F241:I241"/>
    <mergeCell ref="C242:E242"/>
    <mergeCell ref="F242:I242"/>
    <mergeCell ref="C243:E243"/>
    <mergeCell ref="F243:I243"/>
    <mergeCell ref="C244:E244"/>
    <mergeCell ref="F244:I244"/>
    <mergeCell ref="C245:E245"/>
    <mergeCell ref="F245:I245"/>
    <mergeCell ref="B248:I248"/>
    <mergeCell ref="H250:I250"/>
    <mergeCell ref="S250:T250"/>
    <mergeCell ref="H251:I251"/>
    <mergeCell ref="S251:T251"/>
    <mergeCell ref="C252:G252"/>
    <mergeCell ref="H252:I252"/>
    <mergeCell ref="N252:R252"/>
    <mergeCell ref="S252:T252"/>
    <mergeCell ref="C253:I253"/>
    <mergeCell ref="N253:T253"/>
    <mergeCell ref="D255:I255"/>
    <mergeCell ref="O255:T255"/>
    <mergeCell ref="D256:I256"/>
    <mergeCell ref="O256:T256"/>
    <mergeCell ref="D257:I257"/>
    <mergeCell ref="O257:T257"/>
    <mergeCell ref="D258:I258"/>
    <mergeCell ref="O258:T258"/>
    <mergeCell ref="C263:I263"/>
    <mergeCell ref="N263:T263"/>
    <mergeCell ref="C264:I264"/>
    <mergeCell ref="N264:T264"/>
    <mergeCell ref="C265:E265"/>
    <mergeCell ref="N265:P265"/>
    <mergeCell ref="C266:E266"/>
    <mergeCell ref="N266:P266"/>
    <mergeCell ref="C267:E267"/>
    <mergeCell ref="N267:P267"/>
    <mergeCell ref="C268:E268"/>
    <mergeCell ref="N268:P268"/>
    <mergeCell ref="F269:H269"/>
    <mergeCell ref="Q269:S269"/>
    <mergeCell ref="C270:I270"/>
    <mergeCell ref="N270:T270"/>
    <mergeCell ref="C271:I271"/>
    <mergeCell ref="N271:T271"/>
    <mergeCell ref="C272:E272"/>
    <mergeCell ref="N272:P272"/>
    <mergeCell ref="C273:E273"/>
    <mergeCell ref="N273:P273"/>
    <mergeCell ref="C274:E274"/>
    <mergeCell ref="N274:P274"/>
    <mergeCell ref="C275:E275"/>
    <mergeCell ref="N275:P275"/>
    <mergeCell ref="C276:E276"/>
    <mergeCell ref="N276:P276"/>
    <mergeCell ref="F277:H277"/>
    <mergeCell ref="Q277:S277"/>
    <mergeCell ref="C279:I279"/>
    <mergeCell ref="N279:T279"/>
    <mergeCell ref="C280:E280"/>
    <mergeCell ref="N280:P280"/>
    <mergeCell ref="C281:E281"/>
    <mergeCell ref="N281:P281"/>
    <mergeCell ref="C282:E282"/>
    <mergeCell ref="N282:P282"/>
    <mergeCell ref="C283:E283"/>
    <mergeCell ref="N283:P283"/>
    <mergeCell ref="C284:E284"/>
    <mergeCell ref="N284:P284"/>
    <mergeCell ref="F285:H285"/>
    <mergeCell ref="Q285:S285"/>
    <mergeCell ref="C287:H287"/>
    <mergeCell ref="N287:S287"/>
    <mergeCell ref="C289:E289"/>
    <mergeCell ref="N289:P289"/>
    <mergeCell ref="C290:H290"/>
    <mergeCell ref="N290:S290"/>
    <mergeCell ref="C292:E292"/>
    <mergeCell ref="N292:P292"/>
    <mergeCell ref="C293:E293"/>
    <mergeCell ref="N293:P293"/>
    <mergeCell ref="C294:E294"/>
    <mergeCell ref="N294:P294"/>
    <mergeCell ref="C295:H295"/>
    <mergeCell ref="N295:S295"/>
    <mergeCell ref="C296:E296"/>
    <mergeCell ref="F296:I296"/>
    <mergeCell ref="N296:P296"/>
    <mergeCell ref="Q296:T296"/>
    <mergeCell ref="C297:H297"/>
    <mergeCell ref="N297:S297"/>
    <mergeCell ref="C298:E298"/>
    <mergeCell ref="F298:I298"/>
    <mergeCell ref="N298:P298"/>
    <mergeCell ref="Q298:T298"/>
    <mergeCell ref="C299:E299"/>
    <mergeCell ref="F299:I299"/>
    <mergeCell ref="N299:P299"/>
    <mergeCell ref="Q299:T299"/>
    <mergeCell ref="C300:E300"/>
    <mergeCell ref="F300:I300"/>
    <mergeCell ref="N300:P300"/>
    <mergeCell ref="Q300:T300"/>
    <mergeCell ref="C301:E301"/>
    <mergeCell ref="F301:I301"/>
    <mergeCell ref="N301:P301"/>
    <mergeCell ref="Q301:T301"/>
    <mergeCell ref="C302:E302"/>
    <mergeCell ref="F302:I302"/>
    <mergeCell ref="N302:P302"/>
    <mergeCell ref="Q302:T302"/>
    <mergeCell ref="C303:E303"/>
    <mergeCell ref="F303:I303"/>
    <mergeCell ref="N303:P303"/>
    <mergeCell ref="Q303:T303"/>
    <mergeCell ref="C304:E304"/>
    <mergeCell ref="F304:I304"/>
    <mergeCell ref="N304:P304"/>
    <mergeCell ref="Q304:T304"/>
    <mergeCell ref="C305:E305"/>
    <mergeCell ref="F305:I305"/>
    <mergeCell ref="N305:P305"/>
    <mergeCell ref="Q305:T305"/>
    <mergeCell ref="D308:I308"/>
    <mergeCell ref="D309:I309"/>
    <mergeCell ref="D310:I310"/>
    <mergeCell ref="D311:I311"/>
    <mergeCell ref="C316:I316"/>
    <mergeCell ref="C317:I317"/>
    <mergeCell ref="C318:E318"/>
    <mergeCell ref="C319:E319"/>
    <mergeCell ref="C320:E320"/>
    <mergeCell ref="C321:E321"/>
    <mergeCell ref="C322:E322"/>
    <mergeCell ref="C323:E323"/>
    <mergeCell ref="C324:E324"/>
    <mergeCell ref="C325:E325"/>
    <mergeCell ref="C326:E326"/>
    <mergeCell ref="C327:E327"/>
    <mergeCell ref="C328:E328"/>
    <mergeCell ref="F329:H329"/>
    <mergeCell ref="C330:I330"/>
    <mergeCell ref="C331:I331"/>
    <mergeCell ref="C332:E332"/>
    <mergeCell ref="C333:E333"/>
    <mergeCell ref="C334:E334"/>
    <mergeCell ref="F335:H335"/>
    <mergeCell ref="C336:I336"/>
    <mergeCell ref="C337:I337"/>
    <mergeCell ref="C338:E338"/>
    <mergeCell ref="C339:E339"/>
    <mergeCell ref="C340:E340"/>
    <mergeCell ref="C341:E341"/>
    <mergeCell ref="C342:E342"/>
    <mergeCell ref="F343:H343"/>
    <mergeCell ref="C345:H345"/>
    <mergeCell ref="C347:E347"/>
    <mergeCell ref="C348:H348"/>
    <mergeCell ref="C350:E350"/>
    <mergeCell ref="C351:E351"/>
    <mergeCell ref="C352:E352"/>
    <mergeCell ref="C353:H353"/>
    <mergeCell ref="C354:E354"/>
    <mergeCell ref="F354:I354"/>
    <mergeCell ref="C355:H355"/>
    <mergeCell ref="C356:E356"/>
    <mergeCell ref="F356:I356"/>
    <mergeCell ref="C357:E357"/>
    <mergeCell ref="F357:I357"/>
    <mergeCell ref="C358:E358"/>
    <mergeCell ref="F358:I358"/>
    <mergeCell ref="C359:E359"/>
    <mergeCell ref="F359:I359"/>
    <mergeCell ref="C360:E360"/>
    <mergeCell ref="F360:I360"/>
    <mergeCell ref="C361:E361"/>
    <mergeCell ref="F361:I361"/>
    <mergeCell ref="C362:E362"/>
    <mergeCell ref="F362:I362"/>
    <mergeCell ref="C363:E363"/>
    <mergeCell ref="F363:I363"/>
    <mergeCell ref="B366:I366"/>
    <mergeCell ref="H368:I368"/>
    <mergeCell ref="H369:I369"/>
    <mergeCell ref="C370:G370"/>
    <mergeCell ref="H370:I370"/>
    <mergeCell ref="C371:I371"/>
    <mergeCell ref="D373:I373"/>
    <mergeCell ref="D374:I374"/>
    <mergeCell ref="D375:I375"/>
    <mergeCell ref="D376:I376"/>
    <mergeCell ref="C381:I381"/>
    <mergeCell ref="C382:I382"/>
    <mergeCell ref="C383:E383"/>
    <mergeCell ref="C384:E384"/>
    <mergeCell ref="C385:E385"/>
    <mergeCell ref="C386:E386"/>
    <mergeCell ref="C387:E387"/>
    <mergeCell ref="C388:E388"/>
    <mergeCell ref="C389:E389"/>
    <mergeCell ref="C390:E390"/>
    <mergeCell ref="C391:E391"/>
    <mergeCell ref="C392:E392"/>
    <mergeCell ref="F393:H393"/>
    <mergeCell ref="C395:I395"/>
    <mergeCell ref="C396:E396"/>
    <mergeCell ref="C397:E397"/>
    <mergeCell ref="C398:E398"/>
    <mergeCell ref="C399:E399"/>
    <mergeCell ref="F400:H400"/>
    <mergeCell ref="C401:I401"/>
    <mergeCell ref="C402:I402"/>
    <mergeCell ref="C403:E403"/>
    <mergeCell ref="C404:E404"/>
    <mergeCell ref="C405:E405"/>
    <mergeCell ref="C406:E406"/>
    <mergeCell ref="C407:E407"/>
    <mergeCell ref="F408:H408"/>
    <mergeCell ref="C410:H410"/>
    <mergeCell ref="C412:E412"/>
    <mergeCell ref="C413:H413"/>
    <mergeCell ref="C415:E415"/>
    <mergeCell ref="C416:E416"/>
    <mergeCell ref="C417:E417"/>
    <mergeCell ref="C418:H418"/>
    <mergeCell ref="C419:E419"/>
    <mergeCell ref="F419:I419"/>
    <mergeCell ref="C420:H420"/>
    <mergeCell ref="C421:E421"/>
    <mergeCell ref="F421:I421"/>
    <mergeCell ref="C422:E422"/>
    <mergeCell ref="F422:I422"/>
    <mergeCell ref="C423:E423"/>
    <mergeCell ref="F423:I423"/>
    <mergeCell ref="C424:E424"/>
    <mergeCell ref="F424:I424"/>
    <mergeCell ref="C425:E425"/>
    <mergeCell ref="F425:I425"/>
    <mergeCell ref="C426:E426"/>
    <mergeCell ref="F426:I426"/>
    <mergeCell ref="C427:E427"/>
    <mergeCell ref="F427:I427"/>
    <mergeCell ref="C428:E428"/>
    <mergeCell ref="F428:I428"/>
    <mergeCell ref="B431:I431"/>
    <mergeCell ref="H433:I433"/>
    <mergeCell ref="H434:I434"/>
    <mergeCell ref="C435:G435"/>
    <mergeCell ref="H435:I435"/>
    <mergeCell ref="C436:I436"/>
    <mergeCell ref="D438:I438"/>
    <mergeCell ref="D439:I439"/>
    <mergeCell ref="D440:I440"/>
    <mergeCell ref="D441:I441"/>
    <mergeCell ref="C446:I446"/>
    <mergeCell ref="C447:I447"/>
    <mergeCell ref="C448:E448"/>
    <mergeCell ref="C449:E449"/>
    <mergeCell ref="C450:E450"/>
    <mergeCell ref="C451:E451"/>
    <mergeCell ref="C452:E452"/>
    <mergeCell ref="C453:E453"/>
    <mergeCell ref="C454:E454"/>
    <mergeCell ref="C455:E455"/>
    <mergeCell ref="F456:H456"/>
    <mergeCell ref="C457:I457"/>
    <mergeCell ref="C458:I458"/>
    <mergeCell ref="C459:E459"/>
    <mergeCell ref="C460:E460"/>
    <mergeCell ref="C461:E461"/>
    <mergeCell ref="C462:E462"/>
    <mergeCell ref="C463:E463"/>
    <mergeCell ref="F464:H464"/>
    <mergeCell ref="C465:I465"/>
    <mergeCell ref="C466:H466"/>
    <mergeCell ref="C468:E468"/>
    <mergeCell ref="C469:H469"/>
    <mergeCell ref="C471:E471"/>
    <mergeCell ref="C472:E472"/>
    <mergeCell ref="C473:E473"/>
    <mergeCell ref="C474:H474"/>
    <mergeCell ref="C475:E475"/>
    <mergeCell ref="F475:I475"/>
    <mergeCell ref="C476:H476"/>
    <mergeCell ref="C477:E477"/>
    <mergeCell ref="F477:I477"/>
    <mergeCell ref="C478:E478"/>
    <mergeCell ref="F478:I478"/>
    <mergeCell ref="C479:E479"/>
    <mergeCell ref="F479:I479"/>
    <mergeCell ref="C480:E480"/>
    <mergeCell ref="F480:I480"/>
    <mergeCell ref="C481:E481"/>
    <mergeCell ref="F481:I481"/>
    <mergeCell ref="C482:E482"/>
    <mergeCell ref="F482:I482"/>
    <mergeCell ref="C483:E483"/>
    <mergeCell ref="F483:I483"/>
    <mergeCell ref="C484:E484"/>
    <mergeCell ref="F484:I484"/>
    <mergeCell ref="B487:I487"/>
    <mergeCell ref="H489:I489"/>
    <mergeCell ref="H490:I490"/>
    <mergeCell ref="C491:G491"/>
    <mergeCell ref="H491:I491"/>
    <mergeCell ref="C492:I492"/>
    <mergeCell ref="D494:I494"/>
    <mergeCell ref="D495:I495"/>
    <mergeCell ref="D496:I496"/>
    <mergeCell ref="D497:I497"/>
    <mergeCell ref="C502:I502"/>
    <mergeCell ref="C503:I503"/>
    <mergeCell ref="C504:E504"/>
    <mergeCell ref="C505:E505"/>
    <mergeCell ref="C506:E506"/>
    <mergeCell ref="C507:E507"/>
    <mergeCell ref="C508:E508"/>
    <mergeCell ref="C509:E509"/>
    <mergeCell ref="C510:E510"/>
    <mergeCell ref="C511:E511"/>
    <mergeCell ref="F512:H512"/>
    <mergeCell ref="C514:I514"/>
    <mergeCell ref="C515:E515"/>
    <mergeCell ref="C516:E516"/>
    <mergeCell ref="C517:E517"/>
    <mergeCell ref="C518:E518"/>
    <mergeCell ref="F519:H519"/>
    <mergeCell ref="C520:I520"/>
    <mergeCell ref="C521:I521"/>
    <mergeCell ref="C522:E522"/>
    <mergeCell ref="C523:E523"/>
    <mergeCell ref="C524:E524"/>
    <mergeCell ref="C525:E525"/>
    <mergeCell ref="C526:E526"/>
    <mergeCell ref="F527:H527"/>
    <mergeCell ref="C529:H529"/>
    <mergeCell ref="C531:E531"/>
    <mergeCell ref="C532:H532"/>
    <mergeCell ref="C534:E534"/>
    <mergeCell ref="C535:E535"/>
    <mergeCell ref="C536:E536"/>
    <mergeCell ref="C537:H537"/>
    <mergeCell ref="C538:E538"/>
    <mergeCell ref="F538:I538"/>
    <mergeCell ref="C539:H539"/>
    <mergeCell ref="C540:E540"/>
    <mergeCell ref="F540:I540"/>
    <mergeCell ref="C541:E541"/>
    <mergeCell ref="F541:I541"/>
    <mergeCell ref="C542:E542"/>
    <mergeCell ref="F542:I542"/>
    <mergeCell ref="C543:E543"/>
    <mergeCell ref="F543:I543"/>
    <mergeCell ref="C544:E544"/>
    <mergeCell ref="F544:I544"/>
    <mergeCell ref="C545:E545"/>
    <mergeCell ref="F545:I545"/>
    <mergeCell ref="C546:E546"/>
    <mergeCell ref="F546:I546"/>
    <mergeCell ref="C547:E547"/>
    <mergeCell ref="F547:I547"/>
    <mergeCell ref="B550:I550"/>
    <mergeCell ref="H552:I552"/>
    <mergeCell ref="H553:I553"/>
    <mergeCell ref="C554:G554"/>
    <mergeCell ref="H554:I554"/>
    <mergeCell ref="C555:I555"/>
    <mergeCell ref="D557:I557"/>
    <mergeCell ref="D558:I558"/>
    <mergeCell ref="D559:I559"/>
    <mergeCell ref="D560:I560"/>
    <mergeCell ref="C565:I565"/>
    <mergeCell ref="C566:I566"/>
    <mergeCell ref="C567:E567"/>
    <mergeCell ref="C568:E568"/>
    <mergeCell ref="C569:E569"/>
    <mergeCell ref="C570:E570"/>
    <mergeCell ref="C571:E571"/>
    <mergeCell ref="C572:E572"/>
    <mergeCell ref="C573:E573"/>
    <mergeCell ref="C574:E574"/>
    <mergeCell ref="F575:H575"/>
    <mergeCell ref="C576:I576"/>
    <mergeCell ref="C577:I577"/>
    <mergeCell ref="C578:E578"/>
    <mergeCell ref="C579:E579"/>
    <mergeCell ref="C580:E580"/>
    <mergeCell ref="C581:E581"/>
    <mergeCell ref="F582:H582"/>
    <mergeCell ref="C583:I583"/>
    <mergeCell ref="C584:I584"/>
    <mergeCell ref="C585:E585"/>
    <mergeCell ref="C586:E586"/>
    <mergeCell ref="C587:E587"/>
    <mergeCell ref="C588:E588"/>
    <mergeCell ref="C589:E589"/>
    <mergeCell ref="F590:H590"/>
    <mergeCell ref="C592:H592"/>
    <mergeCell ref="C594:E594"/>
    <mergeCell ref="C595:H595"/>
    <mergeCell ref="C597:E597"/>
    <mergeCell ref="C598:E598"/>
    <mergeCell ref="C599:E599"/>
    <mergeCell ref="C600:H600"/>
    <mergeCell ref="C601:E601"/>
    <mergeCell ref="F601:I601"/>
    <mergeCell ref="C602:H602"/>
    <mergeCell ref="C603:E603"/>
    <mergeCell ref="F603:I603"/>
    <mergeCell ref="C604:E604"/>
    <mergeCell ref="F604:I604"/>
    <mergeCell ref="C605:E605"/>
    <mergeCell ref="F605:I605"/>
    <mergeCell ref="C606:E606"/>
    <mergeCell ref="F606:I606"/>
    <mergeCell ref="C607:E607"/>
    <mergeCell ref="F607:I607"/>
    <mergeCell ref="C608:E608"/>
    <mergeCell ref="F608:I608"/>
    <mergeCell ref="C609:E609"/>
    <mergeCell ref="F609:I609"/>
    <mergeCell ref="C610:E610"/>
    <mergeCell ref="F610:I610"/>
    <mergeCell ref="B613:I613"/>
    <mergeCell ref="H615:I615"/>
    <mergeCell ref="H616:I616"/>
    <mergeCell ref="C617:G617"/>
    <mergeCell ref="H617:I617"/>
    <mergeCell ref="C618:I618"/>
    <mergeCell ref="D620:I620"/>
    <mergeCell ref="D621:I621"/>
    <mergeCell ref="D622:I622"/>
    <mergeCell ref="D623:I623"/>
    <mergeCell ref="C628:I628"/>
    <mergeCell ref="C629:I629"/>
    <mergeCell ref="C630:E630"/>
    <mergeCell ref="C631:E631"/>
    <mergeCell ref="C632:E632"/>
    <mergeCell ref="C633:E633"/>
    <mergeCell ref="C634:E634"/>
    <mergeCell ref="C635:E635"/>
    <mergeCell ref="C636:E636"/>
    <mergeCell ref="C637:E637"/>
    <mergeCell ref="C638:E638"/>
    <mergeCell ref="C639:E639"/>
    <mergeCell ref="C640:E640"/>
    <mergeCell ref="F641:H641"/>
    <mergeCell ref="C643:I643"/>
    <mergeCell ref="C644:E644"/>
    <mergeCell ref="C645:E645"/>
    <mergeCell ref="C646:E646"/>
    <mergeCell ref="C647:E647"/>
    <mergeCell ref="F648:H648"/>
    <mergeCell ref="C649:I649"/>
    <mergeCell ref="C650:I650"/>
    <mergeCell ref="C651:E651"/>
    <mergeCell ref="C652:E652"/>
    <mergeCell ref="C653:E653"/>
    <mergeCell ref="C654:E654"/>
    <mergeCell ref="C655:E655"/>
    <mergeCell ref="F656:H656"/>
    <mergeCell ref="C658:H658"/>
    <mergeCell ref="C660:E660"/>
    <mergeCell ref="C661:H661"/>
    <mergeCell ref="C663:E663"/>
    <mergeCell ref="C664:E664"/>
    <mergeCell ref="C665:E665"/>
    <mergeCell ref="C666:H666"/>
    <mergeCell ref="C667:E667"/>
    <mergeCell ref="F667:I667"/>
    <mergeCell ref="C668:H668"/>
    <mergeCell ref="C669:E669"/>
    <mergeCell ref="F669:I669"/>
    <mergeCell ref="C670:E670"/>
    <mergeCell ref="F670:I670"/>
    <mergeCell ref="C671:E671"/>
    <mergeCell ref="F671:I671"/>
    <mergeCell ref="C672:E672"/>
    <mergeCell ref="F672:I672"/>
    <mergeCell ref="C673:E673"/>
    <mergeCell ref="F673:I673"/>
    <mergeCell ref="C674:E674"/>
    <mergeCell ref="F674:I674"/>
    <mergeCell ref="C675:E675"/>
    <mergeCell ref="F675:I675"/>
    <mergeCell ref="C676:E676"/>
    <mergeCell ref="F676:I676"/>
    <mergeCell ref="B679:I679"/>
    <mergeCell ref="H681:I681"/>
    <mergeCell ref="H682:I682"/>
    <mergeCell ref="C683:G683"/>
    <mergeCell ref="H683:I683"/>
    <mergeCell ref="C684:I684"/>
    <mergeCell ref="D686:I686"/>
    <mergeCell ref="D687:I687"/>
    <mergeCell ref="D688:I688"/>
    <mergeCell ref="D689:I689"/>
    <mergeCell ref="C694:I694"/>
    <mergeCell ref="C695:I695"/>
    <mergeCell ref="C696:E696"/>
    <mergeCell ref="C697:E697"/>
    <mergeCell ref="C698:E698"/>
    <mergeCell ref="C699:E699"/>
    <mergeCell ref="C700:E700"/>
    <mergeCell ref="C701:E701"/>
    <mergeCell ref="C702:E702"/>
    <mergeCell ref="F703:H703"/>
    <mergeCell ref="C704:I704"/>
    <mergeCell ref="C705:I705"/>
    <mergeCell ref="C706:E706"/>
    <mergeCell ref="C707:E707"/>
    <mergeCell ref="C708:E708"/>
    <mergeCell ref="C709:E709"/>
    <mergeCell ref="C710:E710"/>
    <mergeCell ref="F711:H711"/>
    <mergeCell ref="C712:I712"/>
    <mergeCell ref="C713:I713"/>
    <mergeCell ref="C714:E714"/>
    <mergeCell ref="C715:E715"/>
    <mergeCell ref="C716:E716"/>
    <mergeCell ref="C717:E717"/>
    <mergeCell ref="C718:E718"/>
    <mergeCell ref="F719:H719"/>
    <mergeCell ref="C721:I721"/>
    <mergeCell ref="C722:E722"/>
    <mergeCell ref="C723:E723"/>
    <mergeCell ref="C724:E724"/>
    <mergeCell ref="C725:E725"/>
    <mergeCell ref="F726:H726"/>
    <mergeCell ref="C728:H728"/>
    <mergeCell ref="C730:E730"/>
    <mergeCell ref="C731:H731"/>
    <mergeCell ref="C733:E733"/>
    <mergeCell ref="C734:E734"/>
    <mergeCell ref="C735:E735"/>
    <mergeCell ref="C736:H736"/>
    <mergeCell ref="C737:E737"/>
    <mergeCell ref="F737:I737"/>
    <mergeCell ref="C738:H738"/>
    <mergeCell ref="C739:E739"/>
    <mergeCell ref="F739:I739"/>
    <mergeCell ref="C740:E740"/>
    <mergeCell ref="F740:I740"/>
    <mergeCell ref="C741:E741"/>
    <mergeCell ref="F741:I741"/>
    <mergeCell ref="C742:E742"/>
    <mergeCell ref="F742:I742"/>
    <mergeCell ref="C743:E743"/>
    <mergeCell ref="F743:I743"/>
    <mergeCell ref="C744:E744"/>
    <mergeCell ref="F744:I744"/>
    <mergeCell ref="C745:E745"/>
    <mergeCell ref="F745:I745"/>
    <mergeCell ref="C746:E746"/>
    <mergeCell ref="F746:I746"/>
    <mergeCell ref="D749:I749"/>
    <mergeCell ref="D750:I750"/>
    <mergeCell ref="D751:I751"/>
    <mergeCell ref="D752:I752"/>
    <mergeCell ref="C757:I757"/>
    <mergeCell ref="C758:I758"/>
    <mergeCell ref="C759:E759"/>
    <mergeCell ref="C760:E760"/>
    <mergeCell ref="C761:E761"/>
    <mergeCell ref="C762:E762"/>
    <mergeCell ref="C763:E763"/>
    <mergeCell ref="F764:H764"/>
    <mergeCell ref="C766:I766"/>
    <mergeCell ref="C767:E767"/>
    <mergeCell ref="C768:E768"/>
    <mergeCell ref="C769:E769"/>
    <mergeCell ref="C770:E770"/>
    <mergeCell ref="C771:E771"/>
    <mergeCell ref="F772:H772"/>
    <mergeCell ref="C773:I773"/>
    <mergeCell ref="C774:I774"/>
    <mergeCell ref="C775:E775"/>
    <mergeCell ref="C776:E776"/>
    <mergeCell ref="C777:E777"/>
    <mergeCell ref="C778:E778"/>
    <mergeCell ref="F779:H779"/>
    <mergeCell ref="C781:I781"/>
    <mergeCell ref="C782:E782"/>
    <mergeCell ref="C783:E783"/>
    <mergeCell ref="C784:E784"/>
    <mergeCell ref="F785:H785"/>
    <mergeCell ref="C787:H787"/>
    <mergeCell ref="C789:E789"/>
    <mergeCell ref="C790:H790"/>
    <mergeCell ref="C792:E792"/>
    <mergeCell ref="C793:E793"/>
    <mergeCell ref="C794:E794"/>
    <mergeCell ref="C795:H795"/>
    <mergeCell ref="C796:E796"/>
    <mergeCell ref="F796:I796"/>
    <mergeCell ref="C797:H797"/>
    <mergeCell ref="C798:E798"/>
    <mergeCell ref="F798:I798"/>
    <mergeCell ref="C799:E799"/>
    <mergeCell ref="F799:I799"/>
    <mergeCell ref="C800:E800"/>
    <mergeCell ref="F800:I800"/>
    <mergeCell ref="C801:E801"/>
    <mergeCell ref="F801:I801"/>
    <mergeCell ref="C802:E802"/>
    <mergeCell ref="F802:I802"/>
    <mergeCell ref="C803:E803"/>
    <mergeCell ref="F803:I803"/>
    <mergeCell ref="C804:E804"/>
    <mergeCell ref="F804:I804"/>
    <mergeCell ref="C805:E805"/>
    <mergeCell ref="F805:I805"/>
    <mergeCell ref="B808:I808"/>
    <mergeCell ref="H810:I810"/>
    <mergeCell ref="H811:I811"/>
    <mergeCell ref="C812:G812"/>
    <mergeCell ref="H812:I812"/>
    <mergeCell ref="C813:I813"/>
    <mergeCell ref="D815:I815"/>
    <mergeCell ref="D816:I816"/>
    <mergeCell ref="D817:I817"/>
    <mergeCell ref="D818:I818"/>
    <mergeCell ref="C823:I823"/>
    <mergeCell ref="C824:I824"/>
    <mergeCell ref="C825:E825"/>
    <mergeCell ref="C826:E826"/>
    <mergeCell ref="C827:E827"/>
    <mergeCell ref="C828:E828"/>
    <mergeCell ref="C829:E829"/>
    <mergeCell ref="C830:E830"/>
    <mergeCell ref="C831:E831"/>
    <mergeCell ref="C832:E832"/>
    <mergeCell ref="F833:H833"/>
    <mergeCell ref="C834:I834"/>
    <mergeCell ref="C835:I835"/>
    <mergeCell ref="C836:E836"/>
    <mergeCell ref="C837:E837"/>
    <mergeCell ref="C838:E838"/>
    <mergeCell ref="C839:E839"/>
    <mergeCell ref="C840:E840"/>
    <mergeCell ref="F841:H841"/>
    <mergeCell ref="C843:H843"/>
    <mergeCell ref="C845:E845"/>
    <mergeCell ref="C846:H846"/>
    <mergeCell ref="C848:E848"/>
    <mergeCell ref="C849:E849"/>
    <mergeCell ref="C850:E850"/>
    <mergeCell ref="C851:H851"/>
    <mergeCell ref="C852:E852"/>
    <mergeCell ref="F852:I852"/>
    <mergeCell ref="C853:H853"/>
    <mergeCell ref="C854:E854"/>
    <mergeCell ref="F854:I854"/>
    <mergeCell ref="C855:E855"/>
    <mergeCell ref="F855:I855"/>
    <mergeCell ref="C856:E856"/>
    <mergeCell ref="F856:I856"/>
    <mergeCell ref="C857:E857"/>
    <mergeCell ref="F857:I857"/>
    <mergeCell ref="C858:E858"/>
    <mergeCell ref="F858:I858"/>
    <mergeCell ref="C859:E859"/>
    <mergeCell ref="F859:I859"/>
    <mergeCell ref="C860:E860"/>
    <mergeCell ref="F860:I860"/>
    <mergeCell ref="C861:E861"/>
    <mergeCell ref="F861:I861"/>
    <mergeCell ref="B864:I864"/>
    <mergeCell ref="H866:I866"/>
    <mergeCell ref="H867:I867"/>
    <mergeCell ref="C868:G868"/>
    <mergeCell ref="H868:I868"/>
    <mergeCell ref="C869:I869"/>
    <mergeCell ref="D871:I871"/>
    <mergeCell ref="D872:I872"/>
    <mergeCell ref="D873:I873"/>
    <mergeCell ref="D874:I874"/>
    <mergeCell ref="C879:I879"/>
    <mergeCell ref="C880:I880"/>
    <mergeCell ref="C881:E881"/>
    <mergeCell ref="C882:E882"/>
    <mergeCell ref="C883:E883"/>
    <mergeCell ref="C884:E884"/>
    <mergeCell ref="C885:E885"/>
    <mergeCell ref="C886:E886"/>
    <mergeCell ref="C887:E887"/>
    <mergeCell ref="F888:H888"/>
    <mergeCell ref="C890:I890"/>
    <mergeCell ref="C891:E891"/>
    <mergeCell ref="C892:E892"/>
    <mergeCell ref="C893:E893"/>
    <mergeCell ref="C894:E894"/>
    <mergeCell ref="F895:H895"/>
    <mergeCell ref="C896:I896"/>
    <mergeCell ref="C897:I897"/>
    <mergeCell ref="C898:E898"/>
    <mergeCell ref="C899:E899"/>
    <mergeCell ref="C900:E900"/>
    <mergeCell ref="C901:E901"/>
    <mergeCell ref="C902:E902"/>
    <mergeCell ref="F903:H903"/>
    <mergeCell ref="C905:H905"/>
    <mergeCell ref="C907:E907"/>
    <mergeCell ref="C908:H908"/>
    <mergeCell ref="C910:E910"/>
    <mergeCell ref="C911:E911"/>
    <mergeCell ref="C912:E912"/>
    <mergeCell ref="C913:H913"/>
    <mergeCell ref="C914:E914"/>
    <mergeCell ref="F914:I914"/>
    <mergeCell ref="C915:H915"/>
    <mergeCell ref="C916:E916"/>
    <mergeCell ref="F916:I916"/>
    <mergeCell ref="C917:E917"/>
    <mergeCell ref="F917:I917"/>
    <mergeCell ref="C918:E918"/>
    <mergeCell ref="F918:I918"/>
    <mergeCell ref="C919:E919"/>
    <mergeCell ref="F919:I919"/>
    <mergeCell ref="C920:E920"/>
    <mergeCell ref="F920:I920"/>
    <mergeCell ref="C921:E921"/>
    <mergeCell ref="F921:I921"/>
    <mergeCell ref="C922:E922"/>
    <mergeCell ref="F922:I922"/>
    <mergeCell ref="C923:E923"/>
    <mergeCell ref="F923:I923"/>
    <mergeCell ref="B926:I926"/>
    <mergeCell ref="H928:I928"/>
    <mergeCell ref="H929:I929"/>
    <mergeCell ref="C930:G930"/>
    <mergeCell ref="H930:I930"/>
    <mergeCell ref="C931:I931"/>
    <mergeCell ref="D933:I933"/>
    <mergeCell ref="D934:I934"/>
    <mergeCell ref="D935:I935"/>
    <mergeCell ref="D936:I936"/>
    <mergeCell ref="C941:I941"/>
    <mergeCell ref="C942:I942"/>
    <mergeCell ref="C943:E943"/>
    <mergeCell ref="C944:E944"/>
    <mergeCell ref="C945:E945"/>
    <mergeCell ref="C946:E946"/>
    <mergeCell ref="C947:E947"/>
    <mergeCell ref="C948:E948"/>
    <mergeCell ref="C949:E949"/>
    <mergeCell ref="C950:E950"/>
    <mergeCell ref="F951:H951"/>
    <mergeCell ref="C952:I952"/>
    <mergeCell ref="C953:I953"/>
    <mergeCell ref="C954:E954"/>
    <mergeCell ref="C955:E955"/>
    <mergeCell ref="C956:E956"/>
    <mergeCell ref="F957:H957"/>
    <mergeCell ref="C958:I958"/>
    <mergeCell ref="C959:I959"/>
    <mergeCell ref="C960:E960"/>
    <mergeCell ref="C961:E961"/>
    <mergeCell ref="C962:E962"/>
    <mergeCell ref="C963:E963"/>
    <mergeCell ref="C964:E964"/>
    <mergeCell ref="F965:H965"/>
    <mergeCell ref="C967:H967"/>
    <mergeCell ref="C969:E969"/>
    <mergeCell ref="C970:H970"/>
    <mergeCell ref="C972:E972"/>
    <mergeCell ref="C973:E973"/>
    <mergeCell ref="C974:E974"/>
    <mergeCell ref="C975:H975"/>
    <mergeCell ref="C976:E976"/>
    <mergeCell ref="F976:I976"/>
    <mergeCell ref="C977:H977"/>
    <mergeCell ref="C978:E978"/>
    <mergeCell ref="F978:I978"/>
    <mergeCell ref="C979:E979"/>
    <mergeCell ref="F979:I979"/>
    <mergeCell ref="C980:E980"/>
    <mergeCell ref="F980:I980"/>
    <mergeCell ref="C981:E981"/>
    <mergeCell ref="F981:I981"/>
    <mergeCell ref="C982:E982"/>
    <mergeCell ref="F982:I982"/>
    <mergeCell ref="C983:E983"/>
    <mergeCell ref="F983:I983"/>
    <mergeCell ref="C984:E984"/>
    <mergeCell ref="F984:I984"/>
    <mergeCell ref="C985:E985"/>
    <mergeCell ref="F985:I985"/>
    <mergeCell ref="B988:I988"/>
    <mergeCell ref="H990:I990"/>
    <mergeCell ref="H991:I991"/>
    <mergeCell ref="C992:G992"/>
    <mergeCell ref="H992:I992"/>
    <mergeCell ref="C993:I993"/>
    <mergeCell ref="D995:I995"/>
    <mergeCell ref="D996:I996"/>
    <mergeCell ref="D997:I997"/>
    <mergeCell ref="D998:I998"/>
    <mergeCell ref="C1003:I1003"/>
    <mergeCell ref="C1004:I1004"/>
    <mergeCell ref="C1005:E1005"/>
    <mergeCell ref="C1006:E1006"/>
    <mergeCell ref="C1007:E1007"/>
    <mergeCell ref="C1008:E1008"/>
    <mergeCell ref="C1009:E1009"/>
    <mergeCell ref="C1010:E1010"/>
    <mergeCell ref="C1011:E1011"/>
    <mergeCell ref="C1012:E1012"/>
    <mergeCell ref="C1013:E1013"/>
    <mergeCell ref="C1014:E1014"/>
    <mergeCell ref="F1015:H1015"/>
    <mergeCell ref="C1017:I1017"/>
    <mergeCell ref="C1018:E1018"/>
    <mergeCell ref="C1019:E1019"/>
    <mergeCell ref="C1020:E1020"/>
    <mergeCell ref="C1021:E1021"/>
    <mergeCell ref="F1022:H1022"/>
    <mergeCell ref="C1023:I1023"/>
    <mergeCell ref="C1024:I1024"/>
    <mergeCell ref="C1025:E1025"/>
    <mergeCell ref="C1026:E1026"/>
    <mergeCell ref="C1027:E1027"/>
    <mergeCell ref="C1028:E1028"/>
    <mergeCell ref="C1029:E1029"/>
    <mergeCell ref="F1030:H1030"/>
    <mergeCell ref="C1032:H1032"/>
    <mergeCell ref="C1034:E1034"/>
    <mergeCell ref="C1035:H1035"/>
    <mergeCell ref="C1037:E1037"/>
    <mergeCell ref="C1038:E1038"/>
    <mergeCell ref="C1039:E1039"/>
    <mergeCell ref="C1040:H1040"/>
    <mergeCell ref="C1041:E1041"/>
    <mergeCell ref="F1041:I1041"/>
    <mergeCell ref="C1042:H1042"/>
    <mergeCell ref="C1043:E1043"/>
    <mergeCell ref="F1043:I1043"/>
    <mergeCell ref="C1044:E1044"/>
    <mergeCell ref="F1044:I1044"/>
    <mergeCell ref="C1045:E1045"/>
    <mergeCell ref="F1045:I1045"/>
    <mergeCell ref="C1046:E1046"/>
    <mergeCell ref="F1046:I1046"/>
    <mergeCell ref="C1047:E1047"/>
    <mergeCell ref="F1047:I1047"/>
    <mergeCell ref="C1048:E1048"/>
    <mergeCell ref="F1048:I1048"/>
    <mergeCell ref="C1049:E1049"/>
    <mergeCell ref="F1049:I1049"/>
    <mergeCell ref="C1050:E1050"/>
    <mergeCell ref="F1050:I1050"/>
    <mergeCell ref="B1053:I1053"/>
    <mergeCell ref="H1055:I1055"/>
    <mergeCell ref="H1056:I1056"/>
    <mergeCell ref="C1057:G1057"/>
    <mergeCell ref="H1057:I1057"/>
    <mergeCell ref="C1058:I1058"/>
    <mergeCell ref="D1060:I1060"/>
    <mergeCell ref="D1061:I1061"/>
    <mergeCell ref="D1062:I1062"/>
    <mergeCell ref="D1063:I1063"/>
    <mergeCell ref="C1068:I1068"/>
    <mergeCell ref="C1069:I1069"/>
    <mergeCell ref="C1070:E1070"/>
    <mergeCell ref="C1071:E1071"/>
    <mergeCell ref="C1072:E1072"/>
    <mergeCell ref="C1073:E1073"/>
    <mergeCell ref="C1074:E1074"/>
    <mergeCell ref="C1075:E1075"/>
    <mergeCell ref="C1076:E1076"/>
    <mergeCell ref="C1077:E1077"/>
    <mergeCell ref="F1078:H1078"/>
    <mergeCell ref="C1079:I1079"/>
    <mergeCell ref="C1080:I1080"/>
    <mergeCell ref="C1081:E1081"/>
    <mergeCell ref="C1082:E1082"/>
    <mergeCell ref="C1083:E1083"/>
    <mergeCell ref="C1084:E1084"/>
    <mergeCell ref="F1085:H1085"/>
    <mergeCell ref="C1086:I1086"/>
    <mergeCell ref="C1087:I1087"/>
    <mergeCell ref="C1088:E1088"/>
    <mergeCell ref="C1089:E1089"/>
    <mergeCell ref="C1090:E1090"/>
    <mergeCell ref="C1091:E1091"/>
    <mergeCell ref="C1092:E1092"/>
    <mergeCell ref="F1093:H1093"/>
    <mergeCell ref="C1095:H1095"/>
    <mergeCell ref="C1097:E1097"/>
    <mergeCell ref="C1098:H1098"/>
    <mergeCell ref="C1100:E1100"/>
    <mergeCell ref="C1101:E1101"/>
    <mergeCell ref="C1102:E1102"/>
    <mergeCell ref="C1103:H1103"/>
    <mergeCell ref="C1104:E1104"/>
    <mergeCell ref="F1104:I1104"/>
    <mergeCell ref="C1105:H1105"/>
    <mergeCell ref="C1106:E1106"/>
    <mergeCell ref="F1106:I1106"/>
    <mergeCell ref="C1107:E1107"/>
    <mergeCell ref="F1107:I1107"/>
    <mergeCell ref="C1108:E1108"/>
    <mergeCell ref="F1108:I1108"/>
    <mergeCell ref="C1109:E1109"/>
    <mergeCell ref="F1109:I1109"/>
    <mergeCell ref="C1110:E1110"/>
    <mergeCell ref="F1110:I1110"/>
    <mergeCell ref="C1111:E1111"/>
    <mergeCell ref="F1111:I1111"/>
    <mergeCell ref="C1112:E1112"/>
    <mergeCell ref="F1112:I1112"/>
    <mergeCell ref="C1113:E1113"/>
    <mergeCell ref="F1113:I1113"/>
    <mergeCell ref="B1117:I1117"/>
    <mergeCell ref="H1119:I1119"/>
    <mergeCell ref="H1120:I1120"/>
    <mergeCell ref="C1121:G1121"/>
    <mergeCell ref="H1121:I1121"/>
    <mergeCell ref="C1122:I1122"/>
    <mergeCell ref="D1124:I1124"/>
    <mergeCell ref="D1125:I1125"/>
    <mergeCell ref="D1126:I1126"/>
    <mergeCell ref="D1127:I1127"/>
    <mergeCell ref="C1132:I1132"/>
    <mergeCell ref="C1133:I1133"/>
    <mergeCell ref="C1134:E1134"/>
    <mergeCell ref="C1135:E1135"/>
    <mergeCell ref="C1136:E1136"/>
    <mergeCell ref="C1137:E1137"/>
    <mergeCell ref="C1138:E1138"/>
    <mergeCell ref="C1139:E1139"/>
    <mergeCell ref="F1140:H1140"/>
    <mergeCell ref="C1141:I1141"/>
    <mergeCell ref="C1142:H1142"/>
    <mergeCell ref="C1144:E1144"/>
    <mergeCell ref="C1145:H1145"/>
    <mergeCell ref="C1147:E1147"/>
    <mergeCell ref="C1148:E1148"/>
    <mergeCell ref="C1149:E1149"/>
    <mergeCell ref="C1150:H1150"/>
    <mergeCell ref="C1151:E1151"/>
    <mergeCell ref="F1151:I1151"/>
    <mergeCell ref="C1152:H1152"/>
    <mergeCell ref="C1153:E1153"/>
    <mergeCell ref="F1153:I1153"/>
    <mergeCell ref="C1154:E1154"/>
    <mergeCell ref="F1154:I1154"/>
    <mergeCell ref="C1155:E1155"/>
    <mergeCell ref="F1155:I1155"/>
    <mergeCell ref="C1156:E1156"/>
    <mergeCell ref="F1156:I1156"/>
    <mergeCell ref="C1157:E1157"/>
    <mergeCell ref="F1157:I1157"/>
    <mergeCell ref="C1158:E1158"/>
    <mergeCell ref="F1158:I1158"/>
    <mergeCell ref="C1159:E1159"/>
    <mergeCell ref="F1159:I1159"/>
    <mergeCell ref="C1160:E1160"/>
    <mergeCell ref="F1160:I1160"/>
    <mergeCell ref="B1163:I1163"/>
    <mergeCell ref="H1165:I1165"/>
    <mergeCell ref="H1166:I1166"/>
    <mergeCell ref="C1167:G1167"/>
    <mergeCell ref="H1167:I1167"/>
    <mergeCell ref="C1168:I1168"/>
    <mergeCell ref="D1170:I1170"/>
    <mergeCell ref="D1171:I1171"/>
    <mergeCell ref="D1172:I1172"/>
    <mergeCell ref="D1173:I1173"/>
    <mergeCell ref="C1178:I1178"/>
    <mergeCell ref="C1179:I1179"/>
    <mergeCell ref="C1180:E1180"/>
    <mergeCell ref="C1181:E1181"/>
    <mergeCell ref="C1182:E1182"/>
    <mergeCell ref="C1183:E1183"/>
    <mergeCell ref="C1184:E1184"/>
    <mergeCell ref="C1185:E1185"/>
    <mergeCell ref="C1186:E1186"/>
    <mergeCell ref="F1187:H1187"/>
    <mergeCell ref="C1189:I1189"/>
    <mergeCell ref="C1190:E1190"/>
    <mergeCell ref="C1191:E1191"/>
    <mergeCell ref="C1192:E1192"/>
    <mergeCell ref="C1193:E1193"/>
    <mergeCell ref="F1194:H1194"/>
    <mergeCell ref="C1195:I1195"/>
    <mergeCell ref="C1196:I1196"/>
    <mergeCell ref="C1197:E1197"/>
    <mergeCell ref="C1198:E1198"/>
    <mergeCell ref="C1199:E1199"/>
    <mergeCell ref="C1200:E1200"/>
    <mergeCell ref="C1201:E1201"/>
    <mergeCell ref="F1202:H1202"/>
    <mergeCell ref="C1204:I1204"/>
    <mergeCell ref="C1205:E1205"/>
    <mergeCell ref="C1206:E1206"/>
    <mergeCell ref="C1207:E1207"/>
    <mergeCell ref="C1208:E1208"/>
    <mergeCell ref="F1209:H1209"/>
    <mergeCell ref="C1211:H1211"/>
    <mergeCell ref="C1213:E1213"/>
    <mergeCell ref="C1214:H1214"/>
    <mergeCell ref="C1216:E1216"/>
    <mergeCell ref="C1217:E1217"/>
    <mergeCell ref="C1218:E1218"/>
    <mergeCell ref="C1219:H1219"/>
    <mergeCell ref="C1220:E1220"/>
    <mergeCell ref="F1220:I1220"/>
    <mergeCell ref="C1221:H1221"/>
    <mergeCell ref="C1222:E1222"/>
    <mergeCell ref="F1222:I1222"/>
    <mergeCell ref="C1223:E1223"/>
    <mergeCell ref="F1223:I1223"/>
    <mergeCell ref="C1224:E1224"/>
    <mergeCell ref="F1224:I1224"/>
    <mergeCell ref="C1225:E1225"/>
    <mergeCell ref="F1225:I1225"/>
    <mergeCell ref="C1226:E1226"/>
    <mergeCell ref="F1226:I1226"/>
    <mergeCell ref="C1227:E1227"/>
    <mergeCell ref="F1227:I1227"/>
    <mergeCell ref="C1228:E1228"/>
    <mergeCell ref="F1228:I1228"/>
    <mergeCell ref="C1229:E1229"/>
    <mergeCell ref="F1229:I1229"/>
    <mergeCell ref="B1232:I1232"/>
    <mergeCell ref="M1233:T1233"/>
    <mergeCell ref="H1234:I1234"/>
    <mergeCell ref="H1235:I1235"/>
    <mergeCell ref="S1235:T1235"/>
    <mergeCell ref="C1236:G1236"/>
    <mergeCell ref="H1236:I1236"/>
    <mergeCell ref="S1236:T1236"/>
    <mergeCell ref="C1237:I1237"/>
    <mergeCell ref="N1237:R1237"/>
    <mergeCell ref="S1237:T1237"/>
    <mergeCell ref="N1238:T1238"/>
    <mergeCell ref="D1239:I1239"/>
    <mergeCell ref="D1240:I1240"/>
    <mergeCell ref="O1240:T1240"/>
    <mergeCell ref="D1241:I1241"/>
    <mergeCell ref="O1241:T1241"/>
    <mergeCell ref="D1242:I1242"/>
    <mergeCell ref="O1242:T1242"/>
    <mergeCell ref="O1243:T1243"/>
    <mergeCell ref="C1247:I1247"/>
    <mergeCell ref="C1248:I1248"/>
    <mergeCell ref="N1248:T1248"/>
    <mergeCell ref="C1249:E1249"/>
    <mergeCell ref="N1249:T1249"/>
    <mergeCell ref="C1250:E1250"/>
    <mergeCell ref="N1250:P1250"/>
    <mergeCell ref="C1251:E1251"/>
    <mergeCell ref="N1251:P1251"/>
    <mergeCell ref="C1252:E1252"/>
    <mergeCell ref="N1252:P1252"/>
    <mergeCell ref="C1253:E1253"/>
    <mergeCell ref="N1253:P1253"/>
    <mergeCell ref="C1254:E1254"/>
    <mergeCell ref="N1254:P1254"/>
    <mergeCell ref="C1255:E1255"/>
    <mergeCell ref="N1255:P1255"/>
    <mergeCell ref="C1256:E1256"/>
    <mergeCell ref="N1256:P1256"/>
    <mergeCell ref="F1257:H1257"/>
    <mergeCell ref="N1257:P1257"/>
    <mergeCell ref="Q1258:S1258"/>
    <mergeCell ref="C1259:I1259"/>
    <mergeCell ref="C1260:E1260"/>
    <mergeCell ref="N1260:T1260"/>
    <mergeCell ref="C1261:E1261"/>
    <mergeCell ref="N1261:P1261"/>
    <mergeCell ref="C1262:E1262"/>
    <mergeCell ref="N1262:P1262"/>
    <mergeCell ref="C1263:E1263"/>
    <mergeCell ref="N1263:P1263"/>
    <mergeCell ref="C1264:E1264"/>
    <mergeCell ref="N1264:P1264"/>
    <mergeCell ref="F1265:H1265"/>
    <mergeCell ref="N1265:P1265"/>
    <mergeCell ref="C1266:I1266"/>
    <mergeCell ref="Q1266:S1266"/>
    <mergeCell ref="C1267:I1267"/>
    <mergeCell ref="N1267:T1267"/>
    <mergeCell ref="C1268:E1268"/>
    <mergeCell ref="N1268:T1268"/>
    <mergeCell ref="C1269:E1269"/>
    <mergeCell ref="N1269:P1269"/>
    <mergeCell ref="C1270:E1270"/>
    <mergeCell ref="N1270:P1270"/>
    <mergeCell ref="C1271:E1271"/>
    <mergeCell ref="N1271:P1271"/>
    <mergeCell ref="C1272:E1272"/>
    <mergeCell ref="N1272:P1272"/>
    <mergeCell ref="F1273:H1273"/>
    <mergeCell ref="N1273:P1273"/>
    <mergeCell ref="Q1274:S1274"/>
    <mergeCell ref="C1275:H1275"/>
    <mergeCell ref="N1276:S1276"/>
    <mergeCell ref="C1277:E1277"/>
    <mergeCell ref="C1278:H1278"/>
    <mergeCell ref="N1278:P1278"/>
    <mergeCell ref="N1279:S1279"/>
    <mergeCell ref="C1280:E1280"/>
    <mergeCell ref="C1281:E1281"/>
    <mergeCell ref="N1281:P1281"/>
    <mergeCell ref="C1282:E1282"/>
    <mergeCell ref="N1282:P1282"/>
    <mergeCell ref="C1283:H1283"/>
    <mergeCell ref="N1283:P1283"/>
    <mergeCell ref="C1284:E1284"/>
    <mergeCell ref="F1284:I1284"/>
    <mergeCell ref="N1284:S1284"/>
    <mergeCell ref="C1285:H1285"/>
    <mergeCell ref="N1285:P1285"/>
    <mergeCell ref="Q1285:T1285"/>
    <mergeCell ref="C1286:E1286"/>
    <mergeCell ref="F1286:I1286"/>
    <mergeCell ref="N1286:S1286"/>
    <mergeCell ref="C1287:E1287"/>
    <mergeCell ref="F1287:I1287"/>
    <mergeCell ref="N1287:P1287"/>
    <mergeCell ref="Q1287:T1287"/>
    <mergeCell ref="C1288:E1288"/>
    <mergeCell ref="F1288:I1288"/>
    <mergeCell ref="N1288:P1288"/>
    <mergeCell ref="Q1288:T1288"/>
    <mergeCell ref="C1289:E1289"/>
    <mergeCell ref="F1289:I1289"/>
    <mergeCell ref="N1289:P1289"/>
    <mergeCell ref="Q1289:T1289"/>
    <mergeCell ref="C1290:E1290"/>
    <mergeCell ref="F1290:I1290"/>
    <mergeCell ref="N1290:P1290"/>
    <mergeCell ref="Q1290:T1290"/>
    <mergeCell ref="C1291:E1291"/>
    <mergeCell ref="F1291:I1291"/>
    <mergeCell ref="N1291:P1291"/>
    <mergeCell ref="Q1291:T1291"/>
    <mergeCell ref="C1292:E1292"/>
    <mergeCell ref="F1292:I1292"/>
    <mergeCell ref="N1292:P1292"/>
    <mergeCell ref="Q1292:T1292"/>
    <mergeCell ref="C1293:E1293"/>
    <mergeCell ref="F1293:I1293"/>
    <mergeCell ref="N1293:P1293"/>
    <mergeCell ref="Q1293:T1293"/>
    <mergeCell ref="N1294:P1294"/>
    <mergeCell ref="Q1294:T1294"/>
    <mergeCell ref="B1296:I1296"/>
    <mergeCell ref="H1298:I1298"/>
    <mergeCell ref="H1299:I1299"/>
    <mergeCell ref="C1300:G1300"/>
    <mergeCell ref="H1300:I1300"/>
    <mergeCell ref="C1301:I1301"/>
    <mergeCell ref="D1303:I1303"/>
    <mergeCell ref="D1304:I1304"/>
    <mergeCell ref="D1305:I1305"/>
    <mergeCell ref="D1306:I1306"/>
    <mergeCell ref="C1311:I1311"/>
    <mergeCell ref="C1312:I1312"/>
    <mergeCell ref="C1313:E1313"/>
    <mergeCell ref="C1314:E1314"/>
    <mergeCell ref="C1315:E1315"/>
    <mergeCell ref="C1316:E1316"/>
    <mergeCell ref="C1317:E1317"/>
    <mergeCell ref="C1318:E1318"/>
    <mergeCell ref="C1319:E1319"/>
    <mergeCell ref="C1320:E1320"/>
    <mergeCell ref="F1321:H1321"/>
    <mergeCell ref="C1323:I1323"/>
    <mergeCell ref="C1324:E1324"/>
    <mergeCell ref="C1325:E1325"/>
    <mergeCell ref="C1326:E1326"/>
    <mergeCell ref="C1327:E1327"/>
    <mergeCell ref="C1328:E1328"/>
    <mergeCell ref="F1329:H1329"/>
    <mergeCell ref="C1330:I1330"/>
    <mergeCell ref="C1331:I1331"/>
    <mergeCell ref="C1332:E1332"/>
    <mergeCell ref="C1333:E1333"/>
    <mergeCell ref="C1334:E1334"/>
    <mergeCell ref="C1335:E1335"/>
    <mergeCell ref="C1336:E1336"/>
    <mergeCell ref="F1337:H1337"/>
    <mergeCell ref="C1339:H1339"/>
    <mergeCell ref="C1341:E1341"/>
    <mergeCell ref="C1342:H1342"/>
    <mergeCell ref="C1344:E1344"/>
    <mergeCell ref="C1345:E1345"/>
    <mergeCell ref="C1346:E1346"/>
    <mergeCell ref="C1347:H1347"/>
    <mergeCell ref="C1348:E1348"/>
    <mergeCell ref="F1348:I1348"/>
    <mergeCell ref="C1349:H1349"/>
    <mergeCell ref="C1350:E1350"/>
    <mergeCell ref="F1350:I1350"/>
    <mergeCell ref="C1351:E1351"/>
    <mergeCell ref="F1351:I1351"/>
    <mergeCell ref="C1352:E1352"/>
    <mergeCell ref="F1352:I1352"/>
    <mergeCell ref="C1353:E1353"/>
    <mergeCell ref="F1353:I1353"/>
    <mergeCell ref="C1354:E1354"/>
    <mergeCell ref="F1354:I1354"/>
    <mergeCell ref="C1355:E1355"/>
    <mergeCell ref="F1355:I1355"/>
    <mergeCell ref="C1356:E1356"/>
    <mergeCell ref="F1356:I1356"/>
    <mergeCell ref="C1357:E1357"/>
    <mergeCell ref="F1357:I1357"/>
    <mergeCell ref="H1360:I1360"/>
    <mergeCell ref="H1361:I1361"/>
    <mergeCell ref="C1362:G1362"/>
    <mergeCell ref="H1362:I1362"/>
    <mergeCell ref="C1363:I1363"/>
    <mergeCell ref="D1365:I1365"/>
    <mergeCell ref="D1366:I1366"/>
    <mergeCell ref="D1367:I1367"/>
    <mergeCell ref="D1368:I1368"/>
    <mergeCell ref="C1373:I1373"/>
    <mergeCell ref="C1374:I1374"/>
    <mergeCell ref="C1375:E1375"/>
    <mergeCell ref="C1376:E1376"/>
    <mergeCell ref="C1377:E1377"/>
    <mergeCell ref="C1378:E1378"/>
    <mergeCell ref="C1379:E1379"/>
    <mergeCell ref="C1380:E1380"/>
    <mergeCell ref="F1381:H1381"/>
    <mergeCell ref="C1383:I1383"/>
    <mergeCell ref="C1384:E1384"/>
    <mergeCell ref="C1385:E1385"/>
    <mergeCell ref="C1386:E1386"/>
    <mergeCell ref="C1387:E1387"/>
    <mergeCell ref="F1388:H1388"/>
    <mergeCell ref="C1389:I1389"/>
    <mergeCell ref="C1390:I1390"/>
    <mergeCell ref="C1391:E1391"/>
    <mergeCell ref="C1392:E1392"/>
    <mergeCell ref="C1393:E1393"/>
    <mergeCell ref="C1394:E1394"/>
    <mergeCell ref="C1395:E1395"/>
    <mergeCell ref="F1396:H1396"/>
    <mergeCell ref="C1398:H1398"/>
    <mergeCell ref="C1400:E1400"/>
    <mergeCell ref="C1401:H1401"/>
    <mergeCell ref="C1403:E1403"/>
    <mergeCell ref="C1404:E1404"/>
    <mergeCell ref="C1405:E1405"/>
    <mergeCell ref="C1406:H1406"/>
    <mergeCell ref="C1407:E1407"/>
    <mergeCell ref="F1407:I1407"/>
    <mergeCell ref="C1408:H1408"/>
    <mergeCell ref="C1409:E1409"/>
    <mergeCell ref="F1409:I1409"/>
    <mergeCell ref="C1410:E1410"/>
    <mergeCell ref="F1410:I1410"/>
    <mergeCell ref="C1411:E1411"/>
    <mergeCell ref="F1411:I1411"/>
    <mergeCell ref="C1412:E1412"/>
    <mergeCell ref="F1412:I1412"/>
    <mergeCell ref="C1413:E1413"/>
    <mergeCell ref="F1413:I1413"/>
    <mergeCell ref="C1414:E1414"/>
    <mergeCell ref="F1414:I1414"/>
    <mergeCell ref="C1415:E1415"/>
    <mergeCell ref="F1415:I1415"/>
    <mergeCell ref="C1416:E1416"/>
    <mergeCell ref="F1416:I1416"/>
    <mergeCell ref="H1419:I1419"/>
    <mergeCell ref="H1420:I1420"/>
    <mergeCell ref="C1421:G1421"/>
    <mergeCell ref="H1421:I1421"/>
    <mergeCell ref="C1422:I1422"/>
    <mergeCell ref="D1424:I1424"/>
    <mergeCell ref="D1425:I1425"/>
    <mergeCell ref="D1426:I1426"/>
    <mergeCell ref="D1427:I1427"/>
    <mergeCell ref="C1432:I1432"/>
    <mergeCell ref="C1433:I1433"/>
    <mergeCell ref="C1434:E1434"/>
    <mergeCell ref="C1435:E1435"/>
    <mergeCell ref="C1436:E1436"/>
    <mergeCell ref="C1437:E1437"/>
    <mergeCell ref="C1438:E1438"/>
    <mergeCell ref="C1439:E1439"/>
    <mergeCell ref="F1440:H1440"/>
    <mergeCell ref="C1441:I1441"/>
    <mergeCell ref="C1442:I1442"/>
    <mergeCell ref="C1443:E1443"/>
    <mergeCell ref="C1444:E1444"/>
    <mergeCell ref="C1445:E1445"/>
    <mergeCell ref="C1446:E1446"/>
    <mergeCell ref="F1447:H1447"/>
    <mergeCell ref="C1448:I1448"/>
    <mergeCell ref="C1449:I1449"/>
    <mergeCell ref="C1450:E1450"/>
    <mergeCell ref="C1451:E1451"/>
    <mergeCell ref="C1452:E1452"/>
    <mergeCell ref="C1453:E1453"/>
    <mergeCell ref="C1454:E1454"/>
    <mergeCell ref="F1455:H1455"/>
    <mergeCell ref="C1457:H1457"/>
    <mergeCell ref="C1459:E1459"/>
    <mergeCell ref="C1460:H1460"/>
    <mergeCell ref="C1462:E1462"/>
    <mergeCell ref="C1463:E1463"/>
    <mergeCell ref="C1464:E1464"/>
    <mergeCell ref="C1465:H1465"/>
    <mergeCell ref="C1466:E1466"/>
    <mergeCell ref="F1466:I1466"/>
    <mergeCell ref="C1467:H1467"/>
    <mergeCell ref="C1468:E1468"/>
    <mergeCell ref="F1468:I1468"/>
    <mergeCell ref="C1469:E1469"/>
    <mergeCell ref="F1469:I1469"/>
    <mergeCell ref="C1470:E1470"/>
    <mergeCell ref="F1470:I1470"/>
    <mergeCell ref="C1471:E1471"/>
    <mergeCell ref="F1471:I1471"/>
    <mergeCell ref="C1472:E1472"/>
    <mergeCell ref="F1472:I1472"/>
    <mergeCell ref="C1473:E1473"/>
    <mergeCell ref="F1473:I1473"/>
    <mergeCell ref="C1474:E1474"/>
    <mergeCell ref="F1474:I1474"/>
    <mergeCell ref="C1475:E1475"/>
    <mergeCell ref="F1475:I1475"/>
    <mergeCell ref="B1478:I1478"/>
    <mergeCell ref="H1480:I1480"/>
    <mergeCell ref="H1481:I1481"/>
    <mergeCell ref="C1482:G1482"/>
    <mergeCell ref="H1482:I1482"/>
    <mergeCell ref="C1483:I1483"/>
    <mergeCell ref="D1485:I1485"/>
    <mergeCell ref="D1486:I1486"/>
    <mergeCell ref="D1487:I1487"/>
    <mergeCell ref="C1492:I1492"/>
    <mergeCell ref="C1493:I1493"/>
    <mergeCell ref="C1494:E1494"/>
    <mergeCell ref="C1495:E1495"/>
    <mergeCell ref="C1496:E1496"/>
    <mergeCell ref="C1497:E1497"/>
    <mergeCell ref="C1498:E1498"/>
    <mergeCell ref="F1499:H1499"/>
    <mergeCell ref="C1501:H1501"/>
    <mergeCell ref="C1503:E1503"/>
    <mergeCell ref="C1504:H1504"/>
    <mergeCell ref="C1506:E1506"/>
    <mergeCell ref="C1507:E1507"/>
    <mergeCell ref="C1508:E1508"/>
    <mergeCell ref="C1509:H1509"/>
    <mergeCell ref="C1510:E1510"/>
    <mergeCell ref="F1510:I1510"/>
    <mergeCell ref="C1511:H1511"/>
    <mergeCell ref="C1512:E1512"/>
    <mergeCell ref="F1512:I1512"/>
    <mergeCell ref="C1513:E1513"/>
    <mergeCell ref="F1513:I1513"/>
    <mergeCell ref="C1514:E1514"/>
    <mergeCell ref="F1514:I1514"/>
    <mergeCell ref="C1515:E1515"/>
    <mergeCell ref="F1515:I1515"/>
    <mergeCell ref="C1516:E1516"/>
    <mergeCell ref="F1516:I1516"/>
    <mergeCell ref="C1517:E1517"/>
    <mergeCell ref="F1517:I1517"/>
    <mergeCell ref="C1518:E1518"/>
    <mergeCell ref="F1518:I1518"/>
    <mergeCell ref="C1519:E1519"/>
    <mergeCell ref="F1519:I1519"/>
    <mergeCell ref="I12:I13"/>
    <mergeCell ref="I14:I15"/>
    <mergeCell ref="I76:I77"/>
    <mergeCell ref="I78:I79"/>
    <mergeCell ref="I139:I140"/>
    <mergeCell ref="I141:I142"/>
    <mergeCell ref="I199:I200"/>
    <mergeCell ref="I201:I202"/>
    <mergeCell ref="I259:I260"/>
    <mergeCell ref="I261:I262"/>
    <mergeCell ref="I312:I313"/>
    <mergeCell ref="I314:I315"/>
    <mergeCell ref="I377:I378"/>
    <mergeCell ref="I379:I380"/>
    <mergeCell ref="I442:I443"/>
    <mergeCell ref="I444:I445"/>
    <mergeCell ref="I498:I499"/>
    <mergeCell ref="I500:I501"/>
    <mergeCell ref="I561:I562"/>
    <mergeCell ref="I563:I564"/>
    <mergeCell ref="I624:I625"/>
    <mergeCell ref="I626:I627"/>
    <mergeCell ref="I690:I691"/>
    <mergeCell ref="I692:I693"/>
    <mergeCell ref="I753:I754"/>
    <mergeCell ref="I755:I756"/>
    <mergeCell ref="I819:I820"/>
    <mergeCell ref="I821:I822"/>
    <mergeCell ref="I875:I876"/>
    <mergeCell ref="I877:I878"/>
    <mergeCell ref="I937:I938"/>
    <mergeCell ref="I939:I940"/>
    <mergeCell ref="I999:I1000"/>
    <mergeCell ref="I1001:I1002"/>
    <mergeCell ref="I1064:I1065"/>
    <mergeCell ref="I1066:I1067"/>
    <mergeCell ref="I1128:I1129"/>
    <mergeCell ref="I1130:I1131"/>
    <mergeCell ref="I1174:I1175"/>
    <mergeCell ref="I1176:I1177"/>
    <mergeCell ref="I1243:I1244"/>
    <mergeCell ref="I1245:I1246"/>
    <mergeCell ref="I1307:I1308"/>
    <mergeCell ref="I1309:I1310"/>
    <mergeCell ref="I1369:I1370"/>
    <mergeCell ref="I1371:I1372"/>
    <mergeCell ref="I1428:I1429"/>
    <mergeCell ref="I1430:I1431"/>
    <mergeCell ref="I1488:I1489"/>
    <mergeCell ref="I1490:I1491"/>
    <mergeCell ref="T259:T260"/>
    <mergeCell ref="T261:T262"/>
    <mergeCell ref="T1244:T1245"/>
    <mergeCell ref="T1246:T1247"/>
    <mergeCell ref="N250:O251"/>
    <mergeCell ref="P250:R251"/>
    <mergeCell ref="O259:S260"/>
    <mergeCell ref="O261:S262"/>
    <mergeCell ref="D1064:H1065"/>
    <mergeCell ref="D1066:H1067"/>
    <mergeCell ref="C1055:D1056"/>
    <mergeCell ref="E1055:G1056"/>
    <mergeCell ref="D999:H1000"/>
    <mergeCell ref="D1001:H1002"/>
    <mergeCell ref="C990:D991"/>
    <mergeCell ref="E990:G991"/>
    <mergeCell ref="D939:H940"/>
    <mergeCell ref="D937:H938"/>
    <mergeCell ref="C928:D929"/>
    <mergeCell ref="E928:G929"/>
    <mergeCell ref="D875:H876"/>
    <mergeCell ref="D877:H878"/>
    <mergeCell ref="C866:D867"/>
    <mergeCell ref="E866:G867"/>
    <mergeCell ref="D819:H820"/>
    <mergeCell ref="D821:H822"/>
    <mergeCell ref="C810:D811"/>
    <mergeCell ref="E810:G811"/>
    <mergeCell ref="D753:H754"/>
    <mergeCell ref="D755:H756"/>
    <mergeCell ref="D690:H691"/>
    <mergeCell ref="D692:H693"/>
    <mergeCell ref="C681:D682"/>
    <mergeCell ref="E681:G682"/>
    <mergeCell ref="D624:H625"/>
    <mergeCell ref="D626:H627"/>
    <mergeCell ref="C615:D616"/>
    <mergeCell ref="E615:G616"/>
    <mergeCell ref="D561:H562"/>
    <mergeCell ref="D563:H564"/>
    <mergeCell ref="C552:D553"/>
    <mergeCell ref="E552:G553"/>
    <mergeCell ref="C489:D490"/>
    <mergeCell ref="E489:G490"/>
    <mergeCell ref="D498:H499"/>
    <mergeCell ref="D500:H501"/>
    <mergeCell ref="D442:H443"/>
    <mergeCell ref="D444:H445"/>
    <mergeCell ref="C433:D434"/>
    <mergeCell ref="E433:G434"/>
    <mergeCell ref="D377:H378"/>
    <mergeCell ref="D379:H380"/>
    <mergeCell ref="C368:D369"/>
    <mergeCell ref="E368:G369"/>
    <mergeCell ref="D312:H313"/>
    <mergeCell ref="D314:H315"/>
    <mergeCell ref="D259:H260"/>
    <mergeCell ref="D261:H262"/>
    <mergeCell ref="C250:D251"/>
    <mergeCell ref="E250:G251"/>
    <mergeCell ref="D199:H200"/>
    <mergeCell ref="D201:H202"/>
    <mergeCell ref="C190:D191"/>
    <mergeCell ref="E190:G191"/>
    <mergeCell ref="D141:H142"/>
    <mergeCell ref="D139:H140"/>
    <mergeCell ref="E130:G131"/>
    <mergeCell ref="C3:D4"/>
    <mergeCell ref="C67:D68"/>
    <mergeCell ref="E67:G68"/>
    <mergeCell ref="D14:H15"/>
    <mergeCell ref="E3:G4"/>
    <mergeCell ref="D12:H13"/>
    <mergeCell ref="C1119:D1120"/>
    <mergeCell ref="E1119:G1120"/>
    <mergeCell ref="D76:H77"/>
    <mergeCell ref="D78:H79"/>
    <mergeCell ref="C130:D131"/>
    <mergeCell ref="D1128:H1129"/>
    <mergeCell ref="D1130:H1131"/>
    <mergeCell ref="C1165:D1166"/>
    <mergeCell ref="E1165:G1166"/>
    <mergeCell ref="D1174:H1175"/>
    <mergeCell ref="D1176:H1177"/>
    <mergeCell ref="C1234:D1235"/>
    <mergeCell ref="E1234:G1235"/>
    <mergeCell ref="D1243:H1244"/>
    <mergeCell ref="D1245:H1246"/>
    <mergeCell ref="C1298:D1299"/>
    <mergeCell ref="E1298:G1299"/>
    <mergeCell ref="D1307:H1308"/>
    <mergeCell ref="D1309:H1310"/>
    <mergeCell ref="C1419:D1420"/>
    <mergeCell ref="E1419:G1420"/>
    <mergeCell ref="D1428:H1429"/>
    <mergeCell ref="D1430:H1431"/>
    <mergeCell ref="C1480:D1481"/>
    <mergeCell ref="E1480:G1481"/>
    <mergeCell ref="D1488:H1489"/>
    <mergeCell ref="D1490:H1491"/>
    <mergeCell ref="N1235:O1236"/>
    <mergeCell ref="P1235:R1236"/>
    <mergeCell ref="O1244:S1245"/>
    <mergeCell ref="O1246:S1247"/>
    <mergeCell ref="C1360:D1361"/>
    <mergeCell ref="E1360:G1361"/>
    <mergeCell ref="D1369:H1370"/>
    <mergeCell ref="D1371:H1372"/>
  </mergeCells>
  <pageMargins left="0.7" right="0.7" top="0.75" bottom="0.75" header="0.3" footer="0.3"/>
  <pageSetup paperSize="1" scale="62" fitToHeight="0" orientation="portrait" verticalDpi="360"/>
  <headerFooter/>
  <rowBreaks count="24" manualBreakCount="24">
    <brk id="63" max="9" man="1"/>
    <brk id="127" max="9" man="1"/>
    <brk id="187" max="9" man="1"/>
    <brk id="247" max="9" man="1"/>
    <brk id="306" max="9" man="1"/>
    <brk id="365" max="9" man="1"/>
    <brk id="430" max="9" man="1"/>
    <brk id="486" max="9" man="1"/>
    <brk id="549" max="9" man="1"/>
    <brk id="612" max="9" man="1"/>
    <brk id="678" max="9" man="1"/>
    <brk id="747" max="9" man="1"/>
    <brk id="807" max="9" man="1"/>
    <brk id="863" max="9" man="1"/>
    <brk id="925" max="9" man="1"/>
    <brk id="987" max="9" man="1"/>
    <brk id="1052" max="9" man="1"/>
    <brk id="1116" max="9" man="1"/>
    <brk id="1162" max="9" man="1"/>
    <brk id="1231" max="9" man="1"/>
    <brk id="1295" max="9" man="1"/>
    <brk id="1359" max="9" man="1"/>
    <brk id="1417" max="9" man="1"/>
    <brk id="1477" max="9" man="1"/>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2:BJ949"/>
  <sheetViews>
    <sheetView view="pageBreakPreview" zoomScale="70" zoomScaleNormal="70" topLeftCell="A4" workbookViewId="0">
      <selection activeCell="AX21" sqref="AX21"/>
    </sheetView>
  </sheetViews>
  <sheetFormatPr defaultColWidth="11" defaultRowHeight="14.4"/>
  <cols>
    <col min="1" max="1" width="3.55555555555556" customWidth="1"/>
    <col min="2" max="2" width="2" customWidth="1"/>
    <col min="4" max="4" width="22.4444444444444" customWidth="1"/>
    <col min="5" max="5" width="13.5555555555556" customWidth="1"/>
    <col min="7" max="7" width="11.6666666666667" customWidth="1"/>
    <col min="9" max="9" width="13.8888888888889" customWidth="1"/>
    <col min="10" max="10" width="19" customWidth="1"/>
    <col min="11" max="11" width="10.3333333333333" customWidth="1"/>
    <col min="12" max="12" width="13.4444444444444" customWidth="1"/>
    <col min="13" max="48" width="2.33333333333333" customWidth="1"/>
    <col min="50" max="51" width="17.5555555555556" customWidth="1"/>
  </cols>
  <sheetData>
    <row r="2" ht="15.6" spans="2:51">
      <c r="B2" s="325"/>
      <c r="C2" s="326"/>
      <c r="D2" s="327"/>
      <c r="E2" s="328" t="s">
        <v>0</v>
      </c>
      <c r="F2" s="329"/>
      <c r="G2" s="329"/>
      <c r="H2" s="329"/>
      <c r="I2" s="329"/>
      <c r="J2" s="329"/>
      <c r="K2" s="329"/>
      <c r="L2" s="329"/>
      <c r="M2" s="329"/>
      <c r="N2" s="329"/>
      <c r="O2" s="329"/>
      <c r="P2" s="329"/>
      <c r="Q2" s="329"/>
      <c r="R2" s="329"/>
      <c r="S2" s="329"/>
      <c r="T2" s="329"/>
      <c r="U2" s="329"/>
      <c r="V2" s="329"/>
      <c r="W2" s="329"/>
      <c r="X2" s="330"/>
      <c r="Y2" s="331" t="s">
        <v>270</v>
      </c>
      <c r="Z2" s="332"/>
      <c r="AA2" s="332"/>
      <c r="AB2" s="332"/>
      <c r="AC2" s="332"/>
      <c r="AD2" s="332"/>
      <c r="AE2" s="332"/>
      <c r="AF2" s="332"/>
      <c r="AG2" s="332"/>
      <c r="AH2" s="332"/>
      <c r="AI2" s="332"/>
      <c r="AJ2" s="332"/>
      <c r="AK2" s="332"/>
      <c r="AL2" s="332"/>
      <c r="AM2" s="332"/>
      <c r="AN2" s="332"/>
      <c r="AO2" s="332"/>
      <c r="AP2" s="332"/>
      <c r="AQ2" s="332"/>
      <c r="AR2" s="332"/>
      <c r="AS2" s="332"/>
      <c r="AT2" s="332"/>
      <c r="AU2" s="332"/>
      <c r="AV2" s="332"/>
      <c r="AW2" s="333"/>
    </row>
    <row r="3" ht="15.6" spans="2:51">
      <c r="B3" s="334"/>
      <c r="C3" s="335"/>
      <c r="D3" s="336"/>
      <c r="E3" s="337"/>
      <c r="F3" s="338"/>
      <c r="G3" s="338"/>
      <c r="H3" s="338"/>
      <c r="I3" s="338"/>
      <c r="J3" s="338"/>
      <c r="K3" s="338"/>
      <c r="L3" s="338"/>
      <c r="M3" s="338"/>
      <c r="N3" s="338"/>
      <c r="O3" s="338"/>
      <c r="P3" s="338"/>
      <c r="Q3" s="338"/>
      <c r="R3" s="338"/>
      <c r="S3" s="338"/>
      <c r="T3" s="338"/>
      <c r="U3" s="338"/>
      <c r="V3" s="338"/>
      <c r="W3" s="338"/>
      <c r="X3" s="339"/>
      <c r="Y3" s="340" t="s">
        <v>2</v>
      </c>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2"/>
    </row>
    <row r="4" ht="15.6" spans="2:51">
      <c r="B4" s="343" t="s">
        <v>3</v>
      </c>
      <c r="C4" s="344"/>
      <c r="D4" s="344"/>
      <c r="E4" s="344"/>
      <c r="F4" s="344"/>
      <c r="G4" s="344"/>
      <c r="H4" s="344"/>
      <c r="I4" s="344"/>
      <c r="J4" s="344"/>
      <c r="K4" s="344"/>
      <c r="L4" s="344"/>
      <c r="M4" s="344"/>
      <c r="N4" s="344"/>
      <c r="O4" s="344"/>
      <c r="P4" s="344"/>
      <c r="Q4" s="344"/>
      <c r="R4" s="344"/>
      <c r="S4" s="344"/>
      <c r="T4" s="344"/>
      <c r="U4" s="344"/>
      <c r="V4" s="344"/>
      <c r="W4" s="344"/>
      <c r="X4" s="345"/>
      <c r="Y4" s="340" t="s">
        <v>271</v>
      </c>
      <c r="Z4" s="341"/>
      <c r="AA4" s="341"/>
      <c r="AB4" s="341"/>
      <c r="AC4" s="341"/>
      <c r="AD4" s="341"/>
      <c r="AE4" s="341"/>
      <c r="AF4" s="341"/>
      <c r="AG4" s="341"/>
      <c r="AH4" s="341"/>
      <c r="AI4" s="341"/>
      <c r="AJ4" s="341"/>
      <c r="AK4" s="341"/>
      <c r="AL4" s="341"/>
      <c r="AM4" s="341"/>
      <c r="AN4" s="341"/>
      <c r="AO4" s="341"/>
      <c r="AP4" s="341"/>
      <c r="AQ4" s="341"/>
      <c r="AR4" s="341"/>
      <c r="AS4" s="341"/>
      <c r="AT4" s="341"/>
      <c r="AU4" s="341"/>
      <c r="AV4" s="341"/>
      <c r="AW4" s="342"/>
    </row>
    <row r="5" ht="15.6" spans="2:51">
      <c r="B5" s="343" t="s">
        <v>272</v>
      </c>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c r="AJ5" s="344"/>
      <c r="AK5" s="344"/>
      <c r="AL5" s="344"/>
      <c r="AM5" s="344"/>
      <c r="AN5" s="344"/>
      <c r="AO5" s="344"/>
      <c r="AP5" s="344"/>
      <c r="AQ5" s="344"/>
      <c r="AR5" s="344"/>
      <c r="AS5" s="344"/>
      <c r="AT5" s="344"/>
      <c r="AU5" s="344"/>
      <c r="AV5" s="344"/>
      <c r="AW5" s="346"/>
    </row>
    <row r="6" ht="15.6" spans="2:51">
      <c r="B6" s="347"/>
      <c r="C6" s="348"/>
      <c r="D6" s="348"/>
      <c r="E6" s="348"/>
      <c r="F6" s="348"/>
      <c r="G6" s="348"/>
      <c r="H6" s="348"/>
      <c r="I6" s="348"/>
      <c r="J6" s="348"/>
      <c r="K6" s="348"/>
      <c r="L6" s="348"/>
      <c r="M6" s="348"/>
      <c r="N6" s="348"/>
      <c r="O6" s="348"/>
      <c r="P6" s="348"/>
      <c r="Q6" s="348"/>
      <c r="R6" s="348"/>
      <c r="S6" s="348"/>
      <c r="T6" s="348"/>
      <c r="U6" s="348"/>
      <c r="V6" s="348"/>
      <c r="W6" s="348"/>
      <c r="X6" s="348"/>
      <c r="Y6" s="348"/>
      <c r="Z6" s="348"/>
      <c r="AA6" s="348"/>
      <c r="AB6" s="348"/>
      <c r="AC6" s="348"/>
      <c r="AD6" s="348"/>
      <c r="AE6" s="348"/>
      <c r="AF6" s="348"/>
      <c r="AG6" s="348"/>
      <c r="AH6" s="348"/>
      <c r="AI6" s="348"/>
      <c r="AJ6" s="348"/>
      <c r="AK6" s="348"/>
      <c r="AL6" s="348"/>
      <c r="AM6" s="348"/>
      <c r="AN6" s="348"/>
      <c r="AO6" s="348"/>
      <c r="AP6" s="348"/>
      <c r="AQ6" s="348"/>
      <c r="AR6" s="348"/>
      <c r="AS6" s="348"/>
      <c r="AT6" s="348"/>
      <c r="AU6" s="348"/>
      <c r="AV6" s="348"/>
      <c r="AW6" s="349"/>
    </row>
    <row r="7" ht="42" customHeight="1" spans="2:51">
      <c r="B7" s="350" t="s">
        <v>273</v>
      </c>
      <c r="C7" s="351"/>
      <c r="D7" s="352" t="s">
        <v>6</v>
      </c>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4"/>
    </row>
    <row r="8" ht="15.6" spans="2:51">
      <c r="B8" s="347"/>
      <c r="C8" s="348"/>
      <c r="D8" s="348"/>
      <c r="E8" s="348"/>
      <c r="F8" s="348"/>
      <c r="G8" s="348"/>
      <c r="H8" s="348"/>
      <c r="I8" s="348"/>
      <c r="J8" s="348"/>
      <c r="K8" s="348"/>
      <c r="L8" s="348"/>
      <c r="M8" s="348"/>
      <c r="N8" s="348"/>
      <c r="O8" s="348"/>
      <c r="P8" s="348"/>
      <c r="Q8" s="348"/>
      <c r="R8" s="348"/>
      <c r="S8" s="348"/>
      <c r="T8" s="348"/>
      <c r="U8" s="348"/>
      <c r="V8" s="348"/>
      <c r="W8" s="348"/>
      <c r="X8" s="348"/>
      <c r="Y8" s="348"/>
      <c r="Z8" s="348"/>
      <c r="AA8" s="348"/>
      <c r="AB8" s="348"/>
      <c r="AC8" s="348"/>
      <c r="AD8" s="348"/>
      <c r="AE8" s="348"/>
      <c r="AF8" s="348"/>
      <c r="AG8" s="348"/>
      <c r="AH8" s="348"/>
      <c r="AI8" s="348"/>
      <c r="AJ8" s="348"/>
      <c r="AK8" s="348"/>
      <c r="AL8" s="348"/>
      <c r="AM8" s="348"/>
      <c r="AN8" s="348"/>
      <c r="AO8" s="348"/>
      <c r="AP8" s="348"/>
      <c r="AQ8" s="348"/>
      <c r="AR8" s="348"/>
      <c r="AS8" s="348"/>
      <c r="AT8" s="348"/>
      <c r="AU8" s="348"/>
      <c r="AV8" s="348"/>
      <c r="AW8" s="349"/>
    </row>
    <row r="9" ht="15.6" spans="2:51">
      <c r="B9" s="355"/>
      <c r="C9" s="356" t="s">
        <v>274</v>
      </c>
      <c r="D9" s="357"/>
      <c r="E9" s="357"/>
      <c r="F9" s="357"/>
      <c r="G9" s="357"/>
      <c r="H9" s="357"/>
      <c r="I9" s="357"/>
      <c r="J9" s="357"/>
      <c r="K9" s="357"/>
      <c r="L9" s="357"/>
      <c r="M9" s="357"/>
      <c r="N9" s="357"/>
      <c r="O9" s="357"/>
      <c r="P9" s="357"/>
      <c r="Q9" s="357"/>
      <c r="R9" s="357"/>
      <c r="S9" s="357"/>
      <c r="T9" s="357"/>
      <c r="U9" s="357"/>
      <c r="V9" s="357"/>
      <c r="W9" s="357"/>
      <c r="X9" s="357"/>
      <c r="Y9" s="357"/>
      <c r="Z9" s="357"/>
      <c r="AA9" s="357"/>
      <c r="AB9" s="357"/>
      <c r="AC9" s="357"/>
      <c r="AD9" s="357"/>
      <c r="AE9" s="357"/>
      <c r="AF9" s="357"/>
      <c r="AG9" s="357"/>
      <c r="AH9" s="357"/>
      <c r="AI9" s="357"/>
      <c r="AJ9" s="357"/>
      <c r="AK9" s="357"/>
      <c r="AL9" s="357"/>
      <c r="AM9" s="357"/>
      <c r="AN9" s="357"/>
      <c r="AO9" s="357"/>
      <c r="AP9" s="357"/>
      <c r="AQ9" s="357"/>
      <c r="AR9" s="357"/>
      <c r="AS9" s="357"/>
      <c r="AT9" s="357"/>
      <c r="AU9" s="357"/>
      <c r="AV9" s="358"/>
      <c r="AW9" s="359"/>
    </row>
    <row r="10" ht="15.6" spans="2:51">
      <c r="B10" s="360"/>
      <c r="C10" s="361" t="s">
        <v>275</v>
      </c>
      <c r="D10" s="362"/>
      <c r="E10" s="363" t="s">
        <v>276</v>
      </c>
      <c r="F10" s="364"/>
      <c r="G10" s="364"/>
      <c r="H10" s="364"/>
      <c r="I10" s="364"/>
      <c r="J10" s="364"/>
      <c r="K10" s="364"/>
      <c r="L10" s="364"/>
      <c r="M10" s="364"/>
      <c r="N10" s="364"/>
      <c r="O10" s="364"/>
      <c r="P10" s="364"/>
      <c r="Q10" s="364"/>
      <c r="R10" s="364"/>
      <c r="S10" s="364"/>
      <c r="T10" s="364"/>
      <c r="U10" s="364"/>
      <c r="V10" s="364"/>
      <c r="W10" s="364"/>
      <c r="X10" s="364"/>
      <c r="Y10" s="364"/>
      <c r="Z10" s="364"/>
      <c r="AA10" s="364"/>
      <c r="AB10" s="364"/>
      <c r="AC10" s="364"/>
      <c r="AD10" s="364"/>
      <c r="AE10" s="364"/>
      <c r="AF10" s="364"/>
      <c r="AG10" s="364"/>
      <c r="AH10" s="365"/>
      <c r="AI10" s="366" t="s">
        <v>277</v>
      </c>
      <c r="AJ10" s="367"/>
      <c r="AK10" s="367"/>
      <c r="AL10" s="367"/>
      <c r="AM10" s="367"/>
      <c r="AN10" s="367"/>
      <c r="AO10" s="368"/>
      <c r="AP10" s="369" t="s">
        <v>28</v>
      </c>
      <c r="AQ10" s="370"/>
      <c r="AR10" s="370"/>
      <c r="AS10" s="370"/>
      <c r="AT10" s="370"/>
      <c r="AU10" s="370"/>
      <c r="AV10" s="371"/>
      <c r="AW10" s="372"/>
    </row>
    <row r="11" ht="15.6" spans="2:51">
      <c r="B11" s="360"/>
      <c r="C11" s="373" t="s">
        <v>278</v>
      </c>
      <c r="D11" s="374"/>
      <c r="E11" s="375" t="str">
        <f>'PRESUPUESTO GEN'!D14</f>
        <v>LOCALIZACIÓN Y REPLANTEO DE REDES</v>
      </c>
      <c r="F11" s="376"/>
      <c r="G11" s="376"/>
      <c r="H11" s="376"/>
      <c r="I11" s="376"/>
      <c r="J11" s="376"/>
      <c r="K11" s="376"/>
      <c r="L11" s="376"/>
      <c r="M11" s="376"/>
      <c r="N11" s="376"/>
      <c r="O11" s="376"/>
      <c r="P11" s="376"/>
      <c r="Q11" s="376"/>
      <c r="R11" s="376"/>
      <c r="S11" s="376"/>
      <c r="T11" s="376"/>
      <c r="U11" s="376"/>
      <c r="V11" s="376"/>
      <c r="W11" s="376"/>
      <c r="X11" s="376"/>
      <c r="Y11" s="376"/>
      <c r="Z11" s="376"/>
      <c r="AA11" s="376"/>
      <c r="AB11" s="376"/>
      <c r="AC11" s="376"/>
      <c r="AD11" s="376"/>
      <c r="AE11" s="376"/>
      <c r="AF11" s="376"/>
      <c r="AG11" s="376"/>
      <c r="AH11" s="377"/>
      <c r="AI11" s="366" t="s">
        <v>279</v>
      </c>
      <c r="AJ11" s="367"/>
      <c r="AK11" s="367"/>
      <c r="AL11" s="367"/>
      <c r="AM11" s="367"/>
      <c r="AN11" s="367"/>
      <c r="AO11" s="368"/>
      <c r="AP11" s="378">
        <f>L31</f>
        <v>84.13</v>
      </c>
      <c r="AQ11" s="379"/>
      <c r="AR11" s="379"/>
      <c r="AS11" s="379"/>
      <c r="AT11" s="379"/>
      <c r="AU11" s="379"/>
      <c r="AV11" s="380"/>
      <c r="AW11" s="372"/>
    </row>
    <row r="12" ht="15.6" spans="2:51">
      <c r="B12" s="381"/>
      <c r="C12" s="348"/>
      <c r="D12" s="348"/>
      <c r="E12" s="348"/>
      <c r="F12" s="348"/>
      <c r="G12" s="348"/>
      <c r="H12" s="348"/>
      <c r="I12" s="348"/>
      <c r="J12" s="348"/>
      <c r="K12" s="348"/>
      <c r="L12" s="348"/>
      <c r="M12" s="348"/>
      <c r="N12" s="348"/>
      <c r="O12" s="348"/>
      <c r="P12" s="348"/>
      <c r="Q12" s="348"/>
      <c r="R12" s="348"/>
      <c r="S12" s="348"/>
      <c r="T12" s="348"/>
      <c r="U12" s="348"/>
      <c r="V12" s="348"/>
      <c r="W12" s="348"/>
      <c r="X12" s="348"/>
      <c r="Y12" s="348"/>
      <c r="Z12" s="348"/>
      <c r="AA12" s="348"/>
      <c r="AB12" s="348"/>
      <c r="AC12" s="348"/>
      <c r="AD12" s="348"/>
      <c r="AE12" s="348"/>
      <c r="AF12" s="348"/>
      <c r="AG12" s="348"/>
      <c r="AH12" s="348"/>
      <c r="AI12" s="348"/>
      <c r="AJ12" s="348"/>
      <c r="AK12" s="348"/>
      <c r="AL12" s="348"/>
      <c r="AM12" s="348"/>
      <c r="AN12" s="348"/>
      <c r="AO12" s="348"/>
      <c r="AP12" s="348"/>
      <c r="AQ12" s="348"/>
      <c r="AR12" s="348"/>
      <c r="AS12" s="348"/>
      <c r="AT12" s="348"/>
      <c r="AU12" s="348"/>
      <c r="AV12" s="348"/>
      <c r="AW12" s="382"/>
    </row>
    <row r="13" ht="15.6" spans="2:51">
      <c r="B13" s="383"/>
      <c r="C13" s="384" t="s">
        <v>280</v>
      </c>
      <c r="D13" s="385"/>
      <c r="E13" s="386" t="s">
        <v>281</v>
      </c>
      <c r="F13" s="387"/>
      <c r="G13" s="387"/>
      <c r="H13" s="388"/>
      <c r="I13" s="389" t="s">
        <v>282</v>
      </c>
      <c r="J13" s="390" t="s">
        <v>283</v>
      </c>
      <c r="K13" s="389" t="s">
        <v>284</v>
      </c>
      <c r="L13" s="391" t="s">
        <v>285</v>
      </c>
      <c r="M13" s="384" t="s">
        <v>286</v>
      </c>
      <c r="N13" s="392"/>
      <c r="O13" s="392"/>
      <c r="P13" s="392"/>
      <c r="Q13" s="392"/>
      <c r="R13" s="392"/>
      <c r="S13" s="392"/>
      <c r="T13" s="392"/>
      <c r="U13" s="392"/>
      <c r="V13" s="392"/>
      <c r="W13" s="392"/>
      <c r="X13" s="392"/>
      <c r="Y13" s="392"/>
      <c r="Z13" s="392"/>
      <c r="AA13" s="392"/>
      <c r="AB13" s="392"/>
      <c r="AC13" s="392"/>
      <c r="AD13" s="392"/>
      <c r="AE13" s="392"/>
      <c r="AF13" s="392"/>
      <c r="AG13" s="392"/>
      <c r="AH13" s="392"/>
      <c r="AI13" s="392"/>
      <c r="AJ13" s="392"/>
      <c r="AK13" s="392"/>
      <c r="AL13" s="392"/>
      <c r="AM13" s="392"/>
      <c r="AN13" s="392"/>
      <c r="AO13" s="392"/>
      <c r="AP13" s="392"/>
      <c r="AQ13" s="392"/>
      <c r="AR13" s="392"/>
      <c r="AS13" s="392"/>
      <c r="AT13" s="392"/>
      <c r="AU13" s="392"/>
      <c r="AV13" s="385"/>
      <c r="AW13" s="393"/>
    </row>
    <row r="14" ht="15.75" customHeight="1" spans="2:51">
      <c r="B14" s="383"/>
      <c r="C14" s="394"/>
      <c r="D14" s="395"/>
      <c r="E14" s="396" t="s">
        <v>287</v>
      </c>
      <c r="F14" s="397" t="s">
        <v>288</v>
      </c>
      <c r="G14" s="397" t="s">
        <v>289</v>
      </c>
      <c r="H14" s="398" t="s">
        <v>290</v>
      </c>
      <c r="I14" s="399"/>
      <c r="J14" s="400"/>
      <c r="K14" s="399"/>
      <c r="L14" s="401"/>
      <c r="M14" s="394"/>
      <c r="N14" s="402"/>
      <c r="O14" s="402"/>
      <c r="P14" s="402"/>
      <c r="Q14" s="402"/>
      <c r="R14" s="402"/>
      <c r="S14" s="402"/>
      <c r="T14" s="402"/>
      <c r="U14" s="402"/>
      <c r="V14" s="402"/>
      <c r="W14" s="402"/>
      <c r="X14" s="402"/>
      <c r="Y14" s="402"/>
      <c r="Z14" s="402"/>
      <c r="AA14" s="402"/>
      <c r="AB14" s="402"/>
      <c r="AC14" s="402"/>
      <c r="AD14" s="402"/>
      <c r="AE14" s="402"/>
      <c r="AF14" s="402"/>
      <c r="AG14" s="402"/>
      <c r="AH14" s="402"/>
      <c r="AI14" s="402"/>
      <c r="AJ14" s="402"/>
      <c r="AK14" s="402"/>
      <c r="AL14" s="402"/>
      <c r="AM14" s="402"/>
      <c r="AN14" s="402"/>
      <c r="AO14" s="402"/>
      <c r="AP14" s="402"/>
      <c r="AQ14" s="402"/>
      <c r="AR14" s="402"/>
      <c r="AS14" s="402"/>
      <c r="AT14" s="402"/>
      <c r="AU14" s="402"/>
      <c r="AV14" s="395"/>
      <c r="AW14" s="393"/>
    </row>
    <row r="15" ht="15.6" spans="2:51">
      <c r="B15" s="383"/>
      <c r="C15" s="403" t="s">
        <v>291</v>
      </c>
      <c r="D15" s="404"/>
      <c r="E15" s="405">
        <v>84.13</v>
      </c>
      <c r="F15" s="406"/>
      <c r="G15" s="406"/>
      <c r="H15" s="406"/>
      <c r="I15" s="407">
        <f>E15</f>
        <v>84.13</v>
      </c>
      <c r="J15" s="408">
        <v>1</v>
      </c>
      <c r="K15" s="408" t="s">
        <v>28</v>
      </c>
      <c r="L15" s="407">
        <f>I15*J15</f>
        <v>84.13</v>
      </c>
      <c r="M15" s="409"/>
      <c r="N15" s="409"/>
      <c r="O15" s="409"/>
      <c r="P15" s="409"/>
      <c r="Q15" s="409"/>
      <c r="R15" s="409"/>
      <c r="S15" s="409"/>
      <c r="T15" s="409"/>
      <c r="U15" s="409"/>
      <c r="V15" s="409"/>
      <c r="W15" s="409"/>
      <c r="X15" s="409"/>
      <c r="Y15" s="409"/>
      <c r="Z15" s="409"/>
      <c r="AA15" s="409"/>
      <c r="AB15" s="409"/>
      <c r="AC15" s="409"/>
      <c r="AD15" s="409"/>
      <c r="AE15" s="409"/>
      <c r="AF15" s="409"/>
      <c r="AG15" s="409"/>
      <c r="AH15" s="409"/>
      <c r="AI15" s="409"/>
      <c r="AJ15" s="409"/>
      <c r="AK15" s="409"/>
      <c r="AL15" s="409"/>
      <c r="AM15" s="409"/>
      <c r="AN15" s="409"/>
      <c r="AO15" s="409"/>
      <c r="AP15" s="409"/>
      <c r="AQ15" s="409"/>
      <c r="AR15" s="409"/>
      <c r="AS15" s="409"/>
      <c r="AT15" s="409"/>
      <c r="AU15" s="409"/>
      <c r="AV15" s="409"/>
      <c r="AW15" s="393"/>
    </row>
    <row r="16" ht="15.6" spans="2:51">
      <c r="B16" s="383"/>
      <c r="C16" s="410"/>
      <c r="D16" s="411"/>
      <c r="E16" s="412"/>
      <c r="F16" s="413"/>
      <c r="G16" s="413"/>
      <c r="H16" s="413"/>
      <c r="I16" s="414"/>
      <c r="J16" s="415"/>
      <c r="K16" s="415"/>
      <c r="L16" s="414"/>
      <c r="M16" s="409"/>
      <c r="N16" s="409"/>
      <c r="O16" s="409"/>
      <c r="P16" s="409"/>
      <c r="Q16" s="409"/>
      <c r="R16" s="409"/>
      <c r="S16" s="409"/>
      <c r="T16" s="409"/>
      <c r="U16" s="409"/>
      <c r="V16" s="409"/>
      <c r="W16" s="409"/>
      <c r="X16" s="409"/>
      <c r="Y16" s="409"/>
      <c r="Z16" s="409"/>
      <c r="AA16" s="409"/>
      <c r="AB16" s="409"/>
      <c r="AC16" s="409"/>
      <c r="AD16" s="409"/>
      <c r="AE16" s="409"/>
      <c r="AF16" s="409"/>
      <c r="AG16" s="409"/>
      <c r="AH16" s="409"/>
      <c r="AI16" s="409"/>
      <c r="AJ16" s="409"/>
      <c r="AK16" s="409"/>
      <c r="AL16" s="409"/>
      <c r="AM16" s="409"/>
      <c r="AN16" s="409"/>
      <c r="AO16" s="409"/>
      <c r="AP16" s="409"/>
      <c r="AQ16" s="409"/>
      <c r="AR16" s="409"/>
      <c r="AS16" s="409"/>
      <c r="AT16" s="409"/>
      <c r="AU16" s="409"/>
      <c r="AV16" s="409"/>
      <c r="AW16" s="393"/>
      <c r="AX16" s="24"/>
      <c r="AY16" s="24"/>
    </row>
    <row r="17" ht="15.6" spans="2:49">
      <c r="B17" s="383"/>
      <c r="C17" s="416"/>
      <c r="D17" s="417"/>
      <c r="E17" s="406"/>
      <c r="F17" s="406"/>
      <c r="G17" s="406"/>
      <c r="H17" s="406"/>
      <c r="I17" s="406"/>
      <c r="J17" s="406"/>
      <c r="K17" s="406"/>
      <c r="L17" s="418" t="s">
        <v>292</v>
      </c>
      <c r="M17" s="409"/>
      <c r="N17" s="409"/>
      <c r="O17" s="409"/>
      <c r="P17" s="409"/>
      <c r="Q17" s="409"/>
      <c r="R17" s="409"/>
      <c r="S17" s="409"/>
      <c r="T17" s="409"/>
      <c r="U17" s="409"/>
      <c r="V17" s="409"/>
      <c r="W17" s="409"/>
      <c r="X17" s="409"/>
      <c r="Y17" s="409"/>
      <c r="Z17" s="409"/>
      <c r="AA17" s="409"/>
      <c r="AB17" s="409"/>
      <c r="AC17" s="409"/>
      <c r="AD17" s="409"/>
      <c r="AE17" s="409"/>
      <c r="AF17" s="409"/>
      <c r="AG17" s="409"/>
      <c r="AH17" s="409"/>
      <c r="AI17" s="409"/>
      <c r="AJ17" s="409"/>
      <c r="AK17" s="409"/>
      <c r="AL17" s="409"/>
      <c r="AM17" s="409"/>
      <c r="AN17" s="409"/>
      <c r="AO17" s="409"/>
      <c r="AP17" s="409"/>
      <c r="AQ17" s="409"/>
      <c r="AR17" s="409"/>
      <c r="AS17" s="409"/>
      <c r="AT17" s="409"/>
      <c r="AU17" s="409"/>
      <c r="AV17" s="409"/>
      <c r="AW17" s="393"/>
    </row>
    <row r="18" ht="15.6" spans="2:49">
      <c r="B18" s="383"/>
      <c r="C18" s="419"/>
      <c r="D18" s="420"/>
      <c r="E18" s="413"/>
      <c r="F18" s="413"/>
      <c r="G18" s="413"/>
      <c r="H18" s="413"/>
      <c r="I18" s="413"/>
      <c r="J18" s="413"/>
      <c r="K18" s="413"/>
      <c r="L18" s="421"/>
      <c r="M18" s="409"/>
      <c r="N18" s="409"/>
      <c r="O18" s="409"/>
      <c r="P18" s="409"/>
      <c r="Q18" s="409"/>
      <c r="R18" s="409"/>
      <c r="S18" s="409"/>
      <c r="T18" s="409"/>
      <c r="U18" s="409"/>
      <c r="V18" s="409"/>
      <c r="W18" s="409"/>
      <c r="X18" s="409"/>
      <c r="Y18" s="409"/>
      <c r="Z18" s="409"/>
      <c r="AA18" s="409"/>
      <c r="AB18" s="409"/>
      <c r="AC18" s="409"/>
      <c r="AD18" s="409"/>
      <c r="AE18" s="409"/>
      <c r="AF18" s="409"/>
      <c r="AG18" s="409"/>
      <c r="AH18" s="409"/>
      <c r="AI18" s="409"/>
      <c r="AJ18" s="409"/>
      <c r="AK18" s="409"/>
      <c r="AL18" s="409"/>
      <c r="AM18" s="409"/>
      <c r="AN18" s="409"/>
      <c r="AO18" s="409"/>
      <c r="AP18" s="409"/>
      <c r="AQ18" s="409"/>
      <c r="AR18" s="409"/>
      <c r="AS18" s="409"/>
      <c r="AT18" s="409"/>
      <c r="AU18" s="409"/>
      <c r="AV18" s="409"/>
      <c r="AW18" s="393"/>
    </row>
    <row r="19" ht="15.6" spans="2:49">
      <c r="B19" s="383"/>
      <c r="C19" s="416"/>
      <c r="D19" s="417"/>
      <c r="E19" s="406"/>
      <c r="F19" s="406"/>
      <c r="G19" s="406"/>
      <c r="H19" s="406"/>
      <c r="I19" s="406"/>
      <c r="J19" s="406"/>
      <c r="K19" s="406"/>
      <c r="L19" s="406"/>
      <c r="M19" s="409"/>
      <c r="N19" s="409"/>
      <c r="O19" s="409"/>
      <c r="P19" s="409"/>
      <c r="Q19" s="409"/>
      <c r="R19" s="409"/>
      <c r="S19" s="409"/>
      <c r="T19" s="409"/>
      <c r="U19" s="409"/>
      <c r="V19" s="409"/>
      <c r="W19" s="409"/>
      <c r="X19" s="409"/>
      <c r="Y19" s="409"/>
      <c r="Z19" s="409"/>
      <c r="AA19" s="409"/>
      <c r="AB19" s="409"/>
      <c r="AC19" s="409"/>
      <c r="AD19" s="409"/>
      <c r="AE19" s="409"/>
      <c r="AF19" s="409"/>
      <c r="AG19" s="409"/>
      <c r="AH19" s="409"/>
      <c r="AI19" s="409"/>
      <c r="AJ19" s="409"/>
      <c r="AK19" s="409"/>
      <c r="AL19" s="409"/>
      <c r="AM19" s="409"/>
      <c r="AN19" s="409"/>
      <c r="AO19" s="409"/>
      <c r="AP19" s="409"/>
      <c r="AQ19" s="409"/>
      <c r="AR19" s="409"/>
      <c r="AS19" s="409"/>
      <c r="AT19" s="409"/>
      <c r="AU19" s="409"/>
      <c r="AV19" s="409"/>
      <c r="AW19" s="393"/>
    </row>
    <row r="20" ht="15.6" spans="2:49">
      <c r="B20" s="383"/>
      <c r="C20" s="419"/>
      <c r="D20" s="420"/>
      <c r="E20" s="413"/>
      <c r="F20" s="413"/>
      <c r="G20" s="413"/>
      <c r="H20" s="413"/>
      <c r="I20" s="413"/>
      <c r="J20" s="413"/>
      <c r="K20" s="413"/>
      <c r="L20" s="413"/>
      <c r="M20" s="409"/>
      <c r="N20" s="409"/>
      <c r="O20" s="409"/>
      <c r="P20" s="409"/>
      <c r="Q20" s="409"/>
      <c r="R20" s="409"/>
      <c r="S20" s="409"/>
      <c r="T20" s="409"/>
      <c r="U20" s="409"/>
      <c r="V20" s="409"/>
      <c r="W20" s="409"/>
      <c r="X20" s="409"/>
      <c r="Y20" s="409"/>
      <c r="Z20" s="409"/>
      <c r="AA20" s="409"/>
      <c r="AB20" s="409"/>
      <c r="AC20" s="409"/>
      <c r="AD20" s="409"/>
      <c r="AE20" s="409"/>
      <c r="AF20" s="409"/>
      <c r="AG20" s="409"/>
      <c r="AH20" s="409"/>
      <c r="AI20" s="409"/>
      <c r="AJ20" s="409"/>
      <c r="AK20" s="409"/>
      <c r="AL20" s="409"/>
      <c r="AM20" s="409"/>
      <c r="AN20" s="409"/>
      <c r="AO20" s="409"/>
      <c r="AP20" s="409"/>
      <c r="AQ20" s="409"/>
      <c r="AR20" s="409"/>
      <c r="AS20" s="409"/>
      <c r="AT20" s="409"/>
      <c r="AU20" s="409"/>
      <c r="AV20" s="409"/>
      <c r="AW20" s="393"/>
    </row>
    <row r="21" ht="15.6" spans="2:49">
      <c r="B21" s="383"/>
      <c r="C21" s="416"/>
      <c r="D21" s="417"/>
      <c r="E21" s="406"/>
      <c r="F21" s="406"/>
      <c r="G21" s="406"/>
      <c r="H21" s="406"/>
      <c r="I21" s="406"/>
      <c r="J21" s="406"/>
      <c r="K21" s="406"/>
      <c r="L21" s="406"/>
      <c r="M21" s="409"/>
      <c r="N21" s="409"/>
      <c r="O21" s="409"/>
      <c r="P21" s="409"/>
      <c r="Q21" s="409"/>
      <c r="R21" s="409"/>
      <c r="S21" s="409"/>
      <c r="T21" s="409"/>
      <c r="U21" s="409"/>
      <c r="V21" s="409"/>
      <c r="W21" s="409"/>
      <c r="X21" s="409"/>
      <c r="Y21" s="409"/>
      <c r="Z21" s="409"/>
      <c r="AA21" s="409"/>
      <c r="AB21" s="409"/>
      <c r="AC21" s="409"/>
      <c r="AD21" s="409"/>
      <c r="AE21" s="409"/>
      <c r="AF21" s="409"/>
      <c r="AG21" s="409"/>
      <c r="AH21" s="409"/>
      <c r="AI21" s="409"/>
      <c r="AJ21" s="409"/>
      <c r="AK21" s="409"/>
      <c r="AL21" s="409"/>
      <c r="AM21" s="409"/>
      <c r="AN21" s="409"/>
      <c r="AO21" s="409"/>
      <c r="AP21" s="409"/>
      <c r="AQ21" s="409"/>
      <c r="AR21" s="409"/>
      <c r="AS21" s="409"/>
      <c r="AT21" s="409"/>
      <c r="AU21" s="409"/>
      <c r="AV21" s="409"/>
      <c r="AW21" s="393"/>
    </row>
    <row r="22" ht="15.6" spans="2:49">
      <c r="B22" s="383"/>
      <c r="C22" s="419"/>
      <c r="D22" s="420"/>
      <c r="E22" s="413"/>
      <c r="F22" s="413"/>
      <c r="G22" s="413"/>
      <c r="H22" s="413"/>
      <c r="I22" s="413"/>
      <c r="J22" s="413"/>
      <c r="K22" s="413"/>
      <c r="L22" s="413"/>
      <c r="M22" s="409"/>
      <c r="N22" s="409"/>
      <c r="O22" s="409"/>
      <c r="P22" s="409"/>
      <c r="Q22" s="409"/>
      <c r="R22" s="409"/>
      <c r="S22" s="409"/>
      <c r="T22" s="409"/>
      <c r="U22" s="409"/>
      <c r="V22" s="409"/>
      <c r="W22" s="409"/>
      <c r="X22" s="409"/>
      <c r="Y22" s="409"/>
      <c r="Z22" s="409"/>
      <c r="AA22" s="409"/>
      <c r="AB22" s="409"/>
      <c r="AC22" s="409"/>
      <c r="AD22" s="409"/>
      <c r="AE22" s="409"/>
      <c r="AF22" s="409"/>
      <c r="AG22" s="409"/>
      <c r="AH22" s="409"/>
      <c r="AI22" s="409"/>
      <c r="AJ22" s="409"/>
      <c r="AK22" s="409"/>
      <c r="AL22" s="409"/>
      <c r="AM22" s="409"/>
      <c r="AN22" s="409"/>
      <c r="AO22" s="409"/>
      <c r="AP22" s="409"/>
      <c r="AQ22" s="409"/>
      <c r="AR22" s="409"/>
      <c r="AS22" s="409"/>
      <c r="AT22" s="409"/>
      <c r="AU22" s="409"/>
      <c r="AV22" s="409"/>
      <c r="AW22" s="393"/>
    </row>
    <row r="23" ht="15.6" spans="2:49">
      <c r="B23" s="383"/>
      <c r="C23" s="416"/>
      <c r="D23" s="417"/>
      <c r="E23" s="406"/>
      <c r="F23" s="406"/>
      <c r="G23" s="406"/>
      <c r="H23" s="406"/>
      <c r="I23" s="406"/>
      <c r="J23" s="406"/>
      <c r="K23" s="406"/>
      <c r="L23" s="406"/>
      <c r="M23" s="409"/>
      <c r="N23" s="409"/>
      <c r="O23" s="409"/>
      <c r="P23" s="409"/>
      <c r="Q23" s="409"/>
      <c r="R23" s="409"/>
      <c r="S23" s="409"/>
      <c r="T23" s="409"/>
      <c r="U23" s="409"/>
      <c r="V23" s="409"/>
      <c r="W23" s="409"/>
      <c r="X23" s="409"/>
      <c r="Y23" s="409"/>
      <c r="Z23" s="409"/>
      <c r="AA23" s="409"/>
      <c r="AB23" s="409"/>
      <c r="AC23" s="409"/>
      <c r="AD23" s="409"/>
      <c r="AE23" s="409"/>
      <c r="AF23" s="409"/>
      <c r="AG23" s="409"/>
      <c r="AH23" s="409"/>
      <c r="AI23" s="409"/>
      <c r="AJ23" s="409"/>
      <c r="AK23" s="409"/>
      <c r="AL23" s="409"/>
      <c r="AM23" s="409"/>
      <c r="AN23" s="409"/>
      <c r="AO23" s="409"/>
      <c r="AP23" s="409"/>
      <c r="AQ23" s="409"/>
      <c r="AR23" s="409"/>
      <c r="AS23" s="409"/>
      <c r="AT23" s="409"/>
      <c r="AU23" s="409"/>
      <c r="AV23" s="409"/>
      <c r="AW23" s="393"/>
    </row>
    <row r="24" ht="15.6" spans="2:49">
      <c r="B24" s="383"/>
      <c r="C24" s="419"/>
      <c r="D24" s="420"/>
      <c r="E24" s="413"/>
      <c r="F24" s="413"/>
      <c r="G24" s="413"/>
      <c r="H24" s="413"/>
      <c r="I24" s="413"/>
      <c r="J24" s="413"/>
      <c r="K24" s="413"/>
      <c r="L24" s="413"/>
      <c r="M24" s="409"/>
      <c r="N24" s="409"/>
      <c r="O24" s="409"/>
      <c r="P24" s="409"/>
      <c r="Q24" s="409"/>
      <c r="R24" s="409"/>
      <c r="S24" s="409"/>
      <c r="T24" s="409"/>
      <c r="U24" s="409"/>
      <c r="V24" s="409"/>
      <c r="W24" s="409"/>
      <c r="X24" s="409"/>
      <c r="Y24" s="409"/>
      <c r="Z24" s="409"/>
      <c r="AA24" s="409"/>
      <c r="AB24" s="409"/>
      <c r="AC24" s="409"/>
      <c r="AD24" s="409"/>
      <c r="AE24" s="409"/>
      <c r="AF24" s="409"/>
      <c r="AG24" s="409"/>
      <c r="AH24" s="409"/>
      <c r="AI24" s="409"/>
      <c r="AJ24" s="409"/>
      <c r="AK24" s="409"/>
      <c r="AL24" s="409"/>
      <c r="AM24" s="409"/>
      <c r="AN24" s="409"/>
      <c r="AO24" s="409"/>
      <c r="AP24" s="409"/>
      <c r="AQ24" s="409"/>
      <c r="AR24" s="409"/>
      <c r="AS24" s="409"/>
      <c r="AT24" s="409"/>
      <c r="AU24" s="409"/>
      <c r="AV24" s="409"/>
      <c r="AW24" s="393"/>
    </row>
    <row r="25" ht="15.6" spans="2:49">
      <c r="B25" s="383"/>
      <c r="C25" s="416"/>
      <c r="D25" s="417"/>
      <c r="E25" s="406"/>
      <c r="F25" s="406"/>
      <c r="G25" s="406"/>
      <c r="H25" s="406"/>
      <c r="I25" s="406"/>
      <c r="J25" s="406"/>
      <c r="K25" s="406"/>
      <c r="L25" s="406"/>
      <c r="M25" s="409"/>
      <c r="N25" s="409"/>
      <c r="O25" s="409"/>
      <c r="P25" s="409"/>
      <c r="Q25" s="409"/>
      <c r="R25" s="409"/>
      <c r="S25" s="409"/>
      <c r="T25" s="409"/>
      <c r="U25" s="409"/>
      <c r="V25" s="409"/>
      <c r="W25" s="409"/>
      <c r="X25" s="409"/>
      <c r="Y25" s="409"/>
      <c r="Z25" s="409"/>
      <c r="AA25" s="409"/>
      <c r="AB25" s="409"/>
      <c r="AC25" s="409"/>
      <c r="AD25" s="409"/>
      <c r="AE25" s="409"/>
      <c r="AF25" s="409"/>
      <c r="AG25" s="409"/>
      <c r="AH25" s="409"/>
      <c r="AI25" s="409"/>
      <c r="AJ25" s="409"/>
      <c r="AK25" s="409"/>
      <c r="AL25" s="409"/>
      <c r="AM25" s="409"/>
      <c r="AN25" s="409"/>
      <c r="AO25" s="409"/>
      <c r="AP25" s="409"/>
      <c r="AQ25" s="409"/>
      <c r="AR25" s="409"/>
      <c r="AS25" s="409"/>
      <c r="AT25" s="409"/>
      <c r="AU25" s="409"/>
      <c r="AV25" s="409"/>
      <c r="AW25" s="393"/>
    </row>
    <row r="26" ht="15.6" spans="2:49">
      <c r="B26" s="383"/>
      <c r="C26" s="419"/>
      <c r="D26" s="420"/>
      <c r="E26" s="413"/>
      <c r="F26" s="413"/>
      <c r="G26" s="413"/>
      <c r="H26" s="413"/>
      <c r="I26" s="413"/>
      <c r="J26" s="413"/>
      <c r="K26" s="413"/>
      <c r="L26" s="413"/>
      <c r="M26" s="409"/>
      <c r="N26" s="409"/>
      <c r="O26" s="409"/>
      <c r="P26" s="409"/>
      <c r="Q26" s="409"/>
      <c r="R26" s="409"/>
      <c r="S26" s="409"/>
      <c r="T26" s="409"/>
      <c r="U26" s="409"/>
      <c r="V26" s="409"/>
      <c r="W26" s="409"/>
      <c r="X26" s="409"/>
      <c r="Y26" s="409"/>
      <c r="Z26" s="409"/>
      <c r="AA26" s="409"/>
      <c r="AB26" s="409"/>
      <c r="AC26" s="409"/>
      <c r="AD26" s="409"/>
      <c r="AE26" s="409"/>
      <c r="AF26" s="409"/>
      <c r="AG26" s="409"/>
      <c r="AH26" s="409"/>
      <c r="AI26" s="409"/>
      <c r="AJ26" s="409"/>
      <c r="AK26" s="409"/>
      <c r="AL26" s="409"/>
      <c r="AM26" s="409"/>
      <c r="AN26" s="409"/>
      <c r="AO26" s="409"/>
      <c r="AP26" s="409"/>
      <c r="AQ26" s="409"/>
      <c r="AR26" s="409"/>
      <c r="AS26" s="409"/>
      <c r="AT26" s="409"/>
      <c r="AU26" s="409"/>
      <c r="AV26" s="409"/>
      <c r="AW26" s="393"/>
    </row>
    <row r="27" ht="15.6" spans="2:49">
      <c r="B27" s="383"/>
      <c r="C27" s="416"/>
      <c r="D27" s="417"/>
      <c r="E27" s="406"/>
      <c r="F27" s="406"/>
      <c r="G27" s="406"/>
      <c r="H27" s="406"/>
      <c r="I27" s="406"/>
      <c r="J27" s="406"/>
      <c r="K27" s="406"/>
      <c r="L27" s="406"/>
      <c r="M27" s="409"/>
      <c r="N27" s="409"/>
      <c r="O27" s="409"/>
      <c r="P27" s="409"/>
      <c r="Q27" s="409"/>
      <c r="R27" s="409"/>
      <c r="S27" s="409"/>
      <c r="T27" s="409"/>
      <c r="U27" s="409"/>
      <c r="V27" s="409"/>
      <c r="W27" s="409"/>
      <c r="X27" s="409"/>
      <c r="Y27" s="409"/>
      <c r="Z27" s="409"/>
      <c r="AA27" s="409"/>
      <c r="AB27" s="409"/>
      <c r="AC27" s="409"/>
      <c r="AD27" s="409"/>
      <c r="AE27" s="409"/>
      <c r="AF27" s="409"/>
      <c r="AG27" s="409"/>
      <c r="AH27" s="409"/>
      <c r="AI27" s="409"/>
      <c r="AJ27" s="409"/>
      <c r="AK27" s="409"/>
      <c r="AL27" s="409"/>
      <c r="AM27" s="409"/>
      <c r="AN27" s="409"/>
      <c r="AO27" s="409"/>
      <c r="AP27" s="409"/>
      <c r="AQ27" s="409"/>
      <c r="AR27" s="409"/>
      <c r="AS27" s="409"/>
      <c r="AT27" s="409"/>
      <c r="AU27" s="409"/>
      <c r="AV27" s="409"/>
      <c r="AW27" s="393"/>
    </row>
    <row r="28" ht="15.6" spans="2:49">
      <c r="B28" s="383"/>
      <c r="C28" s="419"/>
      <c r="D28" s="420"/>
      <c r="E28" s="413"/>
      <c r="F28" s="413"/>
      <c r="G28" s="413"/>
      <c r="H28" s="413"/>
      <c r="I28" s="413"/>
      <c r="J28" s="413"/>
      <c r="K28" s="413"/>
      <c r="L28" s="413"/>
      <c r="M28" s="409"/>
      <c r="N28" s="409"/>
      <c r="O28" s="409"/>
      <c r="P28" s="409"/>
      <c r="Q28" s="409"/>
      <c r="R28" s="409"/>
      <c r="S28" s="409"/>
      <c r="T28" s="409"/>
      <c r="U28" s="409"/>
      <c r="V28" s="409"/>
      <c r="W28" s="409"/>
      <c r="X28" s="409"/>
      <c r="Y28" s="409"/>
      <c r="Z28" s="409"/>
      <c r="AA28" s="409"/>
      <c r="AB28" s="409"/>
      <c r="AC28" s="409"/>
      <c r="AD28" s="409"/>
      <c r="AE28" s="409"/>
      <c r="AF28" s="409"/>
      <c r="AG28" s="409"/>
      <c r="AH28" s="409"/>
      <c r="AI28" s="409"/>
      <c r="AJ28" s="409"/>
      <c r="AK28" s="409"/>
      <c r="AL28" s="409"/>
      <c r="AM28" s="409"/>
      <c r="AN28" s="409"/>
      <c r="AO28" s="409"/>
      <c r="AP28" s="409"/>
      <c r="AQ28" s="409"/>
      <c r="AR28" s="409"/>
      <c r="AS28" s="409"/>
      <c r="AT28" s="409"/>
      <c r="AU28" s="409"/>
      <c r="AV28" s="409"/>
      <c r="AW28" s="393"/>
    </row>
    <row r="29" ht="15.6" spans="2:49">
      <c r="B29" s="383"/>
      <c r="C29" s="416"/>
      <c r="D29" s="417"/>
      <c r="E29" s="406"/>
      <c r="F29" s="406"/>
      <c r="G29" s="406"/>
      <c r="H29" s="406"/>
      <c r="I29" s="406"/>
      <c r="J29" s="406"/>
      <c r="K29" s="406"/>
      <c r="L29" s="406"/>
      <c r="M29" s="409"/>
      <c r="N29" s="409"/>
      <c r="O29" s="409"/>
      <c r="P29" s="409"/>
      <c r="Q29" s="409"/>
      <c r="R29" s="409"/>
      <c r="S29" s="409"/>
      <c r="T29" s="409"/>
      <c r="U29" s="409"/>
      <c r="V29" s="409"/>
      <c r="W29" s="409"/>
      <c r="X29" s="409"/>
      <c r="Y29" s="409"/>
      <c r="Z29" s="409"/>
      <c r="AA29" s="409"/>
      <c r="AB29" s="409"/>
      <c r="AC29" s="409"/>
      <c r="AD29" s="409"/>
      <c r="AE29" s="409"/>
      <c r="AF29" s="409"/>
      <c r="AG29" s="409"/>
      <c r="AH29" s="409"/>
      <c r="AI29" s="409"/>
      <c r="AJ29" s="409"/>
      <c r="AK29" s="409"/>
      <c r="AL29" s="409"/>
      <c r="AM29" s="409"/>
      <c r="AN29" s="409"/>
      <c r="AO29" s="409"/>
      <c r="AP29" s="409"/>
      <c r="AQ29" s="409"/>
      <c r="AR29" s="409"/>
      <c r="AS29" s="409"/>
      <c r="AT29" s="409"/>
      <c r="AU29" s="409"/>
      <c r="AV29" s="409"/>
      <c r="AW29" s="393"/>
    </row>
    <row r="30" ht="15.6" spans="2:49">
      <c r="B30" s="383"/>
      <c r="C30" s="419"/>
      <c r="D30" s="420"/>
      <c r="E30" s="413"/>
      <c r="F30" s="413"/>
      <c r="G30" s="413"/>
      <c r="H30" s="413"/>
      <c r="I30" s="413"/>
      <c r="J30" s="413"/>
      <c r="K30" s="413"/>
      <c r="L30" s="413"/>
      <c r="M30" s="409"/>
      <c r="N30" s="409"/>
      <c r="O30" s="409"/>
      <c r="P30" s="409"/>
      <c r="Q30" s="409"/>
      <c r="R30" s="409"/>
      <c r="S30" s="409"/>
      <c r="T30" s="409"/>
      <c r="U30" s="409"/>
      <c r="V30" s="409"/>
      <c r="W30" s="409"/>
      <c r="X30" s="409"/>
      <c r="Y30" s="409"/>
      <c r="Z30" s="409"/>
      <c r="AA30" s="409"/>
      <c r="AB30" s="409"/>
      <c r="AC30" s="409"/>
      <c r="AD30" s="409"/>
      <c r="AE30" s="409"/>
      <c r="AF30" s="409"/>
      <c r="AG30" s="409"/>
      <c r="AH30" s="409"/>
      <c r="AI30" s="409"/>
      <c r="AJ30" s="409"/>
      <c r="AK30" s="409"/>
      <c r="AL30" s="409"/>
      <c r="AM30" s="409"/>
      <c r="AN30" s="409"/>
      <c r="AO30" s="409"/>
      <c r="AP30" s="409"/>
      <c r="AQ30" s="409"/>
      <c r="AR30" s="409"/>
      <c r="AS30" s="409"/>
      <c r="AT30" s="409"/>
      <c r="AU30" s="409"/>
      <c r="AV30" s="409"/>
      <c r="AW30" s="393"/>
    </row>
    <row r="31" ht="15.6" spans="2:49">
      <c r="B31" s="383"/>
      <c r="C31" s="422" t="s">
        <v>293</v>
      </c>
      <c r="D31" s="423"/>
      <c r="E31" s="423"/>
      <c r="F31" s="423"/>
      <c r="G31" s="423"/>
      <c r="H31" s="423"/>
      <c r="I31" s="423"/>
      <c r="J31" s="424" t="s">
        <v>285</v>
      </c>
      <c r="K31" s="425"/>
      <c r="L31" s="426">
        <f>ROUND(SUM(L15:L30),2)</f>
        <v>84.13</v>
      </c>
      <c r="M31" s="409"/>
      <c r="N31" s="409"/>
      <c r="O31" s="409"/>
      <c r="P31" s="409"/>
      <c r="Q31" s="409"/>
      <c r="R31" s="409"/>
      <c r="S31" s="409"/>
      <c r="T31" s="409"/>
      <c r="U31" s="409"/>
      <c r="V31" s="409"/>
      <c r="W31" s="409"/>
      <c r="X31" s="409"/>
      <c r="Y31" s="409"/>
      <c r="Z31" s="409"/>
      <c r="AA31" s="409"/>
      <c r="AB31" s="409"/>
      <c r="AC31" s="409"/>
      <c r="AD31" s="409"/>
      <c r="AE31" s="409"/>
      <c r="AF31" s="409"/>
      <c r="AG31" s="409"/>
      <c r="AH31" s="409"/>
      <c r="AI31" s="409"/>
      <c r="AJ31" s="409"/>
      <c r="AK31" s="409"/>
      <c r="AL31" s="409"/>
      <c r="AM31" s="409"/>
      <c r="AN31" s="409"/>
      <c r="AO31" s="409"/>
      <c r="AP31" s="409"/>
      <c r="AQ31" s="409"/>
      <c r="AR31" s="409"/>
      <c r="AS31" s="409"/>
      <c r="AT31" s="409"/>
      <c r="AU31" s="409"/>
      <c r="AV31" s="409"/>
      <c r="AW31" s="393"/>
    </row>
    <row r="32" ht="15.6" spans="2:49">
      <c r="B32" s="383"/>
      <c r="C32" s="416"/>
      <c r="D32" s="427"/>
      <c r="E32" s="427"/>
      <c r="F32" s="427"/>
      <c r="G32" s="427"/>
      <c r="H32" s="427"/>
      <c r="I32" s="427"/>
      <c r="J32" s="427"/>
      <c r="K32" s="427"/>
      <c r="L32" s="417"/>
      <c r="M32" s="409"/>
      <c r="N32" s="409"/>
      <c r="O32" s="409"/>
      <c r="P32" s="409"/>
      <c r="Q32" s="409"/>
      <c r="R32" s="409"/>
      <c r="S32" s="409"/>
      <c r="T32" s="409"/>
      <c r="U32" s="409"/>
      <c r="V32" s="409"/>
      <c r="W32" s="409"/>
      <c r="X32" s="409"/>
      <c r="Y32" s="409"/>
      <c r="Z32" s="409"/>
      <c r="AA32" s="409"/>
      <c r="AB32" s="409"/>
      <c r="AC32" s="409"/>
      <c r="AD32" s="409"/>
      <c r="AE32" s="409"/>
      <c r="AF32" s="409"/>
      <c r="AG32" s="409"/>
      <c r="AH32" s="409"/>
      <c r="AI32" s="409"/>
      <c r="AJ32" s="409"/>
      <c r="AK32" s="409"/>
      <c r="AL32" s="409"/>
      <c r="AM32" s="409"/>
      <c r="AN32" s="409"/>
      <c r="AO32" s="409"/>
      <c r="AP32" s="409"/>
      <c r="AQ32" s="409"/>
      <c r="AR32" s="409"/>
      <c r="AS32" s="409"/>
      <c r="AT32" s="409"/>
      <c r="AU32" s="409"/>
      <c r="AV32" s="409"/>
      <c r="AW32" s="393"/>
    </row>
    <row r="33" ht="15.6" spans="2:49">
      <c r="B33" s="383"/>
      <c r="C33" s="419"/>
      <c r="D33" s="428"/>
      <c r="E33" s="428"/>
      <c r="F33" s="428"/>
      <c r="G33" s="428"/>
      <c r="H33" s="428"/>
      <c r="I33" s="428"/>
      <c r="J33" s="428"/>
      <c r="K33" s="428"/>
      <c r="L33" s="420"/>
      <c r="M33" s="409"/>
      <c r="N33" s="409"/>
      <c r="O33" s="409"/>
      <c r="P33" s="409"/>
      <c r="Q33" s="409"/>
      <c r="R33" s="409"/>
      <c r="S33" s="409"/>
      <c r="T33" s="409"/>
      <c r="U33" s="409"/>
      <c r="V33" s="409"/>
      <c r="W33" s="409"/>
      <c r="X33" s="409"/>
      <c r="Y33" s="409"/>
      <c r="Z33" s="409"/>
      <c r="AA33" s="409"/>
      <c r="AB33" s="409"/>
      <c r="AC33" s="409"/>
      <c r="AD33" s="409"/>
      <c r="AE33" s="409"/>
      <c r="AF33" s="409"/>
      <c r="AG33" s="409"/>
      <c r="AH33" s="409"/>
      <c r="AI33" s="409"/>
      <c r="AJ33" s="409"/>
      <c r="AK33" s="409"/>
      <c r="AL33" s="409"/>
      <c r="AM33" s="409"/>
      <c r="AN33" s="409"/>
      <c r="AO33" s="409"/>
      <c r="AP33" s="409"/>
      <c r="AQ33" s="409"/>
      <c r="AR33" s="409"/>
      <c r="AS33" s="409"/>
      <c r="AT33" s="409"/>
      <c r="AU33" s="409"/>
      <c r="AV33" s="409"/>
      <c r="AW33" s="393"/>
    </row>
    <row r="34" ht="15.6" spans="2:49">
      <c r="B34" s="383"/>
      <c r="C34" s="429" t="s">
        <v>294</v>
      </c>
      <c r="D34" s="430"/>
      <c r="E34" s="430"/>
      <c r="F34" s="430"/>
      <c r="G34" s="430"/>
      <c r="H34" s="430"/>
      <c r="I34" s="430"/>
      <c r="J34" s="430"/>
      <c r="K34" s="430"/>
      <c r="L34" s="430"/>
      <c r="M34" s="430"/>
      <c r="N34" s="430"/>
      <c r="O34" s="430"/>
      <c r="P34" s="430"/>
      <c r="Q34" s="430"/>
      <c r="R34" s="430"/>
      <c r="S34" s="430"/>
      <c r="T34" s="430"/>
      <c r="U34" s="430"/>
      <c r="V34" s="430"/>
      <c r="W34" s="430"/>
      <c r="X34" s="430"/>
      <c r="Y34" s="430"/>
      <c r="Z34" s="430"/>
      <c r="AA34" s="430"/>
      <c r="AB34" s="430"/>
      <c r="AC34" s="430"/>
      <c r="AD34" s="430"/>
      <c r="AE34" s="430"/>
      <c r="AF34" s="430"/>
      <c r="AG34" s="430"/>
      <c r="AH34" s="430"/>
      <c r="AI34" s="430"/>
      <c r="AJ34" s="430"/>
      <c r="AK34" s="430"/>
      <c r="AL34" s="430"/>
      <c r="AM34" s="430"/>
      <c r="AN34" s="430"/>
      <c r="AO34" s="430"/>
      <c r="AP34" s="430"/>
      <c r="AQ34" s="430"/>
      <c r="AR34" s="430"/>
      <c r="AS34" s="430"/>
      <c r="AT34" s="430"/>
      <c r="AU34" s="430"/>
      <c r="AV34" s="431"/>
      <c r="AW34" s="393"/>
    </row>
    <row r="35" ht="15.6" spans="2:49">
      <c r="B35" s="383"/>
      <c r="C35" s="432"/>
      <c r="D35" s="433"/>
      <c r="E35" s="433"/>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4"/>
      <c r="AH35" s="435"/>
      <c r="AI35" s="348"/>
      <c r="AJ35" s="348"/>
      <c r="AK35" s="348"/>
      <c r="AL35" s="348"/>
      <c r="AM35" s="348"/>
      <c r="AN35" s="348"/>
      <c r="AO35" s="348"/>
      <c r="AP35" s="348"/>
      <c r="AQ35" s="348"/>
      <c r="AR35" s="348"/>
      <c r="AS35" s="348"/>
      <c r="AT35" s="348"/>
      <c r="AU35" s="348"/>
      <c r="AV35" s="436"/>
      <c r="AW35" s="393"/>
    </row>
    <row r="36" spans="2:49">
      <c r="B36" s="437"/>
      <c r="AW36" s="438"/>
    </row>
    <row r="37" ht="72" customHeight="1" spans="2:49">
      <c r="B37" s="439" t="s">
        <v>295</v>
      </c>
      <c r="C37" s="440"/>
      <c r="D37" s="440"/>
      <c r="E37" s="440"/>
      <c r="F37" s="440"/>
      <c r="G37" s="440"/>
      <c r="H37" s="440"/>
      <c r="I37" s="440"/>
      <c r="J37" s="440"/>
      <c r="K37" s="440"/>
      <c r="L37" s="440"/>
      <c r="M37" s="440"/>
      <c r="N37" s="440"/>
      <c r="O37" s="440"/>
      <c r="P37" s="440"/>
      <c r="Q37" s="440"/>
      <c r="R37" s="440"/>
      <c r="S37" s="440"/>
      <c r="T37" s="440"/>
      <c r="U37" s="440"/>
      <c r="V37" s="440"/>
      <c r="W37" s="440"/>
      <c r="X37" s="440"/>
      <c r="Y37" s="440"/>
      <c r="Z37" s="440"/>
      <c r="AA37" s="440"/>
      <c r="AB37" s="440"/>
      <c r="AC37" s="440"/>
      <c r="AD37" s="440"/>
      <c r="AE37" s="440"/>
      <c r="AF37" s="440"/>
      <c r="AG37" s="440"/>
      <c r="AH37" s="440"/>
      <c r="AI37" s="440"/>
      <c r="AJ37" s="440"/>
      <c r="AK37" s="440"/>
      <c r="AL37" s="440"/>
      <c r="AM37" s="440"/>
      <c r="AN37" s="440"/>
      <c r="AO37" s="440"/>
      <c r="AP37" s="440"/>
      <c r="AQ37" s="440"/>
      <c r="AR37" s="440"/>
      <c r="AS37" s="440"/>
      <c r="AT37" s="440"/>
      <c r="AU37" s="440"/>
      <c r="AV37" s="440"/>
      <c r="AW37" s="441"/>
    </row>
    <row r="40" ht="15.75" customHeight="1" spans="2:49">
      <c r="B40" s="325"/>
      <c r="C40" s="326"/>
      <c r="D40" s="327"/>
      <c r="E40" s="328" t="s">
        <v>0</v>
      </c>
      <c r="F40" s="329"/>
      <c r="G40" s="329"/>
      <c r="H40" s="329"/>
      <c r="I40" s="329"/>
      <c r="J40" s="329"/>
      <c r="K40" s="329"/>
      <c r="L40" s="329"/>
      <c r="M40" s="329"/>
      <c r="N40" s="329"/>
      <c r="O40" s="329"/>
      <c r="P40" s="329"/>
      <c r="Q40" s="329"/>
      <c r="R40" s="329"/>
      <c r="S40" s="329"/>
      <c r="T40" s="329"/>
      <c r="U40" s="329"/>
      <c r="V40" s="329"/>
      <c r="W40" s="329"/>
      <c r="X40" s="330"/>
      <c r="Y40" s="331" t="s">
        <v>270</v>
      </c>
      <c r="Z40" s="332"/>
      <c r="AA40" s="332"/>
      <c r="AB40" s="332"/>
      <c r="AC40" s="332"/>
      <c r="AD40" s="332"/>
      <c r="AE40" s="332"/>
      <c r="AF40" s="332"/>
      <c r="AG40" s="332"/>
      <c r="AH40" s="332"/>
      <c r="AI40" s="332"/>
      <c r="AJ40" s="332"/>
      <c r="AK40" s="332"/>
      <c r="AL40" s="332"/>
      <c r="AM40" s="332"/>
      <c r="AN40" s="332"/>
      <c r="AO40" s="332"/>
      <c r="AP40" s="332"/>
      <c r="AQ40" s="332"/>
      <c r="AR40" s="332"/>
      <c r="AS40" s="332"/>
      <c r="AT40" s="332"/>
      <c r="AU40" s="332"/>
      <c r="AV40" s="332"/>
      <c r="AW40" s="333"/>
    </row>
    <row r="41" ht="15.75" customHeight="1" spans="2:49">
      <c r="B41" s="334"/>
      <c r="C41" s="335"/>
      <c r="D41" s="336"/>
      <c r="E41" s="337"/>
      <c r="F41" s="338"/>
      <c r="G41" s="338"/>
      <c r="H41" s="338"/>
      <c r="I41" s="338"/>
      <c r="J41" s="338"/>
      <c r="K41" s="338"/>
      <c r="L41" s="338"/>
      <c r="M41" s="338"/>
      <c r="N41" s="338"/>
      <c r="O41" s="338"/>
      <c r="P41" s="338"/>
      <c r="Q41" s="338"/>
      <c r="R41" s="338"/>
      <c r="S41" s="338"/>
      <c r="T41" s="338"/>
      <c r="U41" s="338"/>
      <c r="V41" s="338"/>
      <c r="W41" s="338"/>
      <c r="X41" s="339"/>
      <c r="Y41" s="340" t="s">
        <v>2</v>
      </c>
      <c r="Z41" s="341"/>
      <c r="AA41" s="341"/>
      <c r="AB41" s="341"/>
      <c r="AC41" s="341"/>
      <c r="AD41" s="341"/>
      <c r="AE41" s="341"/>
      <c r="AF41" s="341"/>
      <c r="AG41" s="341"/>
      <c r="AH41" s="341"/>
      <c r="AI41" s="341"/>
      <c r="AJ41" s="341"/>
      <c r="AK41" s="341"/>
      <c r="AL41" s="341"/>
      <c r="AM41" s="341"/>
      <c r="AN41" s="341"/>
      <c r="AO41" s="341"/>
      <c r="AP41" s="341"/>
      <c r="AQ41" s="341"/>
      <c r="AR41" s="341"/>
      <c r="AS41" s="341"/>
      <c r="AT41" s="341"/>
      <c r="AU41" s="341"/>
      <c r="AV41" s="341"/>
      <c r="AW41" s="342"/>
    </row>
    <row r="42" ht="15.75" customHeight="1" spans="2:49">
      <c r="B42" s="343" t="s">
        <v>3</v>
      </c>
      <c r="C42" s="344"/>
      <c r="D42" s="344"/>
      <c r="E42" s="344"/>
      <c r="F42" s="344"/>
      <c r="G42" s="344"/>
      <c r="H42" s="344"/>
      <c r="I42" s="344"/>
      <c r="J42" s="344"/>
      <c r="K42" s="344"/>
      <c r="L42" s="344"/>
      <c r="M42" s="344"/>
      <c r="N42" s="344"/>
      <c r="O42" s="344"/>
      <c r="P42" s="344"/>
      <c r="Q42" s="344"/>
      <c r="R42" s="344"/>
      <c r="S42" s="344"/>
      <c r="T42" s="344"/>
      <c r="U42" s="344"/>
      <c r="V42" s="344"/>
      <c r="W42" s="344"/>
      <c r="X42" s="345"/>
      <c r="Y42" s="340" t="s">
        <v>271</v>
      </c>
      <c r="Z42" s="341"/>
      <c r="AA42" s="341"/>
      <c r="AB42" s="341"/>
      <c r="AC42" s="341"/>
      <c r="AD42" s="341"/>
      <c r="AE42" s="341"/>
      <c r="AF42" s="341"/>
      <c r="AG42" s="341"/>
      <c r="AH42" s="341"/>
      <c r="AI42" s="341"/>
      <c r="AJ42" s="341"/>
      <c r="AK42" s="341"/>
      <c r="AL42" s="341"/>
      <c r="AM42" s="341"/>
      <c r="AN42" s="341"/>
      <c r="AO42" s="341"/>
      <c r="AP42" s="341"/>
      <c r="AQ42" s="341"/>
      <c r="AR42" s="341"/>
      <c r="AS42" s="341"/>
      <c r="AT42" s="341"/>
      <c r="AU42" s="341"/>
      <c r="AV42" s="341"/>
      <c r="AW42" s="342"/>
    </row>
    <row r="43" ht="15.75" customHeight="1" spans="2:49">
      <c r="B43" s="343" t="s">
        <v>272</v>
      </c>
      <c r="C43" s="344"/>
      <c r="D43" s="344"/>
      <c r="E43" s="344"/>
      <c r="F43" s="344"/>
      <c r="G43" s="344"/>
      <c r="H43" s="344"/>
      <c r="I43" s="344"/>
      <c r="J43" s="344"/>
      <c r="K43" s="344"/>
      <c r="L43" s="344"/>
      <c r="M43" s="344"/>
      <c r="N43" s="344"/>
      <c r="O43" s="344"/>
      <c r="P43" s="344"/>
      <c r="Q43" s="344"/>
      <c r="R43" s="344"/>
      <c r="S43" s="344"/>
      <c r="T43" s="344"/>
      <c r="U43" s="344"/>
      <c r="V43" s="344"/>
      <c r="W43" s="344"/>
      <c r="X43" s="344"/>
      <c r="Y43" s="344"/>
      <c r="Z43" s="344"/>
      <c r="AA43" s="344"/>
      <c r="AB43" s="344"/>
      <c r="AC43" s="344"/>
      <c r="AD43" s="344"/>
      <c r="AE43" s="344"/>
      <c r="AF43" s="344"/>
      <c r="AG43" s="344"/>
      <c r="AH43" s="344"/>
      <c r="AI43" s="344"/>
      <c r="AJ43" s="344"/>
      <c r="AK43" s="344"/>
      <c r="AL43" s="344"/>
      <c r="AM43" s="344"/>
      <c r="AN43" s="344"/>
      <c r="AO43" s="344"/>
      <c r="AP43" s="344"/>
      <c r="AQ43" s="344"/>
      <c r="AR43" s="344"/>
      <c r="AS43" s="344"/>
      <c r="AT43" s="344"/>
      <c r="AU43" s="344"/>
      <c r="AV43" s="344"/>
      <c r="AW43" s="346"/>
    </row>
    <row r="44" ht="15.6" spans="2:49">
      <c r="B44" s="347"/>
      <c r="C44" s="348"/>
      <c r="D44" s="348"/>
      <c r="E44" s="348"/>
      <c r="F44" s="348"/>
      <c r="G44" s="348"/>
      <c r="H44" s="348"/>
      <c r="I44" s="348"/>
      <c r="J44" s="348"/>
      <c r="K44" s="348"/>
      <c r="L44" s="348"/>
      <c r="M44" s="348"/>
      <c r="N44" s="348"/>
      <c r="O44" s="348"/>
      <c r="P44" s="348"/>
      <c r="Q44" s="348"/>
      <c r="R44" s="348"/>
      <c r="S44" s="348"/>
      <c r="T44" s="348"/>
      <c r="U44" s="348"/>
      <c r="V44" s="348"/>
      <c r="W44" s="348"/>
      <c r="X44" s="348"/>
      <c r="Y44" s="348"/>
      <c r="Z44" s="348"/>
      <c r="AA44" s="348"/>
      <c r="AB44" s="348"/>
      <c r="AC44" s="348"/>
      <c r="AD44" s="348"/>
      <c r="AE44" s="348"/>
      <c r="AF44" s="348"/>
      <c r="AG44" s="348"/>
      <c r="AH44" s="348"/>
      <c r="AI44" s="348"/>
      <c r="AJ44" s="348"/>
      <c r="AK44" s="348"/>
      <c r="AL44" s="348"/>
      <c r="AM44" s="348"/>
      <c r="AN44" s="348"/>
      <c r="AO44" s="348"/>
      <c r="AP44" s="348"/>
      <c r="AQ44" s="348"/>
      <c r="AR44" s="348"/>
      <c r="AS44" s="348"/>
      <c r="AT44" s="348"/>
      <c r="AU44" s="348"/>
      <c r="AV44" s="348"/>
      <c r="AW44" s="349"/>
    </row>
    <row r="45" ht="15.75" customHeight="1" spans="2:49">
      <c r="B45" s="350" t="s">
        <v>273</v>
      </c>
      <c r="C45" s="351"/>
      <c r="D45" s="352" t="s">
        <v>6</v>
      </c>
      <c r="E45" s="353"/>
      <c r="F45" s="353"/>
      <c r="G45" s="353"/>
      <c r="H45" s="353"/>
      <c r="I45" s="353"/>
      <c r="J45" s="353"/>
      <c r="K45" s="353"/>
      <c r="L45" s="353"/>
      <c r="M45" s="353"/>
      <c r="N45" s="353"/>
      <c r="O45" s="353"/>
      <c r="P45" s="353"/>
      <c r="Q45" s="353"/>
      <c r="R45" s="353"/>
      <c r="S45" s="353"/>
      <c r="T45" s="353"/>
      <c r="U45" s="353"/>
      <c r="V45" s="353"/>
      <c r="W45" s="353"/>
      <c r="X45" s="353"/>
      <c r="Y45" s="353"/>
      <c r="Z45" s="353"/>
      <c r="AA45" s="353"/>
      <c r="AB45" s="353"/>
      <c r="AC45" s="353"/>
      <c r="AD45" s="353"/>
      <c r="AE45" s="353"/>
      <c r="AF45" s="353"/>
      <c r="AG45" s="353"/>
      <c r="AH45" s="353"/>
      <c r="AI45" s="353"/>
      <c r="AJ45" s="353"/>
      <c r="AK45" s="353"/>
      <c r="AL45" s="353"/>
      <c r="AM45" s="353"/>
      <c r="AN45" s="353"/>
      <c r="AO45" s="353"/>
      <c r="AP45" s="353"/>
      <c r="AQ45" s="353"/>
      <c r="AR45" s="353"/>
      <c r="AS45" s="353"/>
      <c r="AT45" s="353"/>
      <c r="AU45" s="353"/>
      <c r="AV45" s="353"/>
      <c r="AW45" s="354"/>
    </row>
    <row r="46" ht="15.6" spans="2:49">
      <c r="B46" s="347"/>
      <c r="C46" s="348"/>
      <c r="D46" s="348"/>
      <c r="E46" s="348"/>
      <c r="F46" s="348"/>
      <c r="G46" s="348"/>
      <c r="H46" s="348"/>
      <c r="I46" s="348"/>
      <c r="J46" s="348"/>
      <c r="K46" s="348"/>
      <c r="L46" s="348"/>
      <c r="M46" s="348"/>
      <c r="N46" s="348"/>
      <c r="O46" s="348"/>
      <c r="P46" s="348"/>
      <c r="Q46" s="348"/>
      <c r="R46" s="348"/>
      <c r="S46" s="348"/>
      <c r="T46" s="348"/>
      <c r="U46" s="348"/>
      <c r="V46" s="348"/>
      <c r="W46" s="348"/>
      <c r="X46" s="348"/>
      <c r="Y46" s="348"/>
      <c r="Z46" s="348"/>
      <c r="AA46" s="348"/>
      <c r="AB46" s="348"/>
      <c r="AC46" s="348"/>
      <c r="AD46" s="348"/>
      <c r="AE46" s="348"/>
      <c r="AF46" s="348"/>
      <c r="AG46" s="348"/>
      <c r="AH46" s="348"/>
      <c r="AI46" s="348"/>
      <c r="AJ46" s="348"/>
      <c r="AK46" s="348"/>
      <c r="AL46" s="348"/>
      <c r="AM46" s="348"/>
      <c r="AN46" s="348"/>
      <c r="AO46" s="348"/>
      <c r="AP46" s="348"/>
      <c r="AQ46" s="348"/>
      <c r="AR46" s="348"/>
      <c r="AS46" s="348"/>
      <c r="AT46" s="348"/>
      <c r="AU46" s="348"/>
      <c r="AV46" s="348"/>
      <c r="AW46" s="349"/>
    </row>
    <row r="47" ht="15.75" customHeight="1" spans="2:49">
      <c r="B47" s="355"/>
      <c r="C47" s="356" t="s">
        <v>274</v>
      </c>
      <c r="D47" s="357"/>
      <c r="E47" s="357"/>
      <c r="F47" s="357"/>
      <c r="G47" s="357"/>
      <c r="H47" s="357"/>
      <c r="I47" s="357"/>
      <c r="J47" s="357"/>
      <c r="K47" s="357"/>
      <c r="L47" s="357"/>
      <c r="M47" s="357"/>
      <c r="N47" s="357"/>
      <c r="O47" s="357"/>
      <c r="P47" s="357"/>
      <c r="Q47" s="357"/>
      <c r="R47" s="357"/>
      <c r="S47" s="357"/>
      <c r="T47" s="357"/>
      <c r="U47" s="357"/>
      <c r="V47" s="357"/>
      <c r="W47" s="357"/>
      <c r="X47" s="357"/>
      <c r="Y47" s="357"/>
      <c r="Z47" s="357"/>
      <c r="AA47" s="357"/>
      <c r="AB47" s="357"/>
      <c r="AC47" s="357"/>
      <c r="AD47" s="357"/>
      <c r="AE47" s="357"/>
      <c r="AF47" s="357"/>
      <c r="AG47" s="357"/>
      <c r="AH47" s="357"/>
      <c r="AI47" s="357"/>
      <c r="AJ47" s="357"/>
      <c r="AK47" s="357"/>
      <c r="AL47" s="357"/>
      <c r="AM47" s="357"/>
      <c r="AN47" s="357"/>
      <c r="AO47" s="357"/>
      <c r="AP47" s="357"/>
      <c r="AQ47" s="357"/>
      <c r="AR47" s="357"/>
      <c r="AS47" s="357"/>
      <c r="AT47" s="357"/>
      <c r="AU47" s="357"/>
      <c r="AV47" s="358"/>
      <c r="AW47" s="359"/>
    </row>
    <row r="48" ht="15.75" customHeight="1" spans="2:49">
      <c r="B48" s="360"/>
      <c r="C48" s="361" t="s">
        <v>275</v>
      </c>
      <c r="D48" s="362"/>
      <c r="E48" s="363" t="s">
        <v>276</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5"/>
      <c r="AI48" s="366" t="s">
        <v>277</v>
      </c>
      <c r="AJ48" s="367"/>
      <c r="AK48" s="367"/>
      <c r="AL48" s="367"/>
      <c r="AM48" s="367"/>
      <c r="AN48" s="367"/>
      <c r="AO48" s="368"/>
      <c r="AP48" s="369" t="s">
        <v>31</v>
      </c>
      <c r="AQ48" s="370"/>
      <c r="AR48" s="370"/>
      <c r="AS48" s="370"/>
      <c r="AT48" s="370"/>
      <c r="AU48" s="370"/>
      <c r="AV48" s="371"/>
      <c r="AW48" s="372"/>
    </row>
    <row r="49" ht="31.5" customHeight="1" spans="2:49">
      <c r="B49" s="360"/>
      <c r="C49" s="373" t="s">
        <v>278</v>
      </c>
      <c r="D49" s="374"/>
      <c r="E49" s="375" t="str">
        <f>'PRESUPUESTO GEN'!$D$15</f>
        <v>DEMOLICIÓN DE PLACA DE PISO EN CONCRETO DE  E = 10 CM. (INCLUYE RETIRO Y ACARREO LIBRE HASTA 5 KM.)</v>
      </c>
      <c r="F49" s="442"/>
      <c r="G49" s="442"/>
      <c r="H49" s="442"/>
      <c r="I49" s="442"/>
      <c r="J49" s="442"/>
      <c r="K49" s="442"/>
      <c r="L49" s="442"/>
      <c r="M49" s="442"/>
      <c r="N49" s="442"/>
      <c r="O49" s="442"/>
      <c r="P49" s="442"/>
      <c r="Q49" s="442"/>
      <c r="R49" s="442"/>
      <c r="S49" s="442"/>
      <c r="T49" s="442"/>
      <c r="U49" s="442"/>
      <c r="V49" s="442"/>
      <c r="W49" s="442"/>
      <c r="X49" s="442"/>
      <c r="Y49" s="442"/>
      <c r="Z49" s="442"/>
      <c r="AA49" s="442"/>
      <c r="AB49" s="442"/>
      <c r="AC49" s="442"/>
      <c r="AD49" s="442"/>
      <c r="AE49" s="442"/>
      <c r="AF49" s="442"/>
      <c r="AG49" s="442"/>
      <c r="AH49" s="443"/>
      <c r="AI49" s="366" t="s">
        <v>279</v>
      </c>
      <c r="AJ49" s="367"/>
      <c r="AK49" s="367"/>
      <c r="AL49" s="367"/>
      <c r="AM49" s="367"/>
      <c r="AN49" s="367"/>
      <c r="AO49" s="368"/>
      <c r="AP49" s="378">
        <f>L69</f>
        <v>408.93</v>
      </c>
      <c r="AQ49" s="379"/>
      <c r="AR49" s="379"/>
      <c r="AS49" s="379"/>
      <c r="AT49" s="379"/>
      <c r="AU49" s="379"/>
      <c r="AV49" s="380"/>
      <c r="AW49" s="372"/>
    </row>
    <row r="50" ht="15.6" spans="2:49">
      <c r="B50" s="381"/>
      <c r="C50" s="348"/>
      <c r="D50" s="348"/>
      <c r="E50" s="348"/>
      <c r="F50" s="348"/>
      <c r="G50" s="348"/>
      <c r="H50" s="348"/>
      <c r="I50" s="348"/>
      <c r="J50" s="348"/>
      <c r="K50" s="348"/>
      <c r="L50" s="348"/>
      <c r="M50" s="348"/>
      <c r="N50" s="348"/>
      <c r="O50" s="348"/>
      <c r="P50" s="348"/>
      <c r="Q50" s="348"/>
      <c r="R50" s="348"/>
      <c r="S50" s="348"/>
      <c r="T50" s="348"/>
      <c r="U50" s="348"/>
      <c r="V50" s="348"/>
      <c r="W50" s="348"/>
      <c r="X50" s="348"/>
      <c r="Y50" s="348"/>
      <c r="Z50" s="348"/>
      <c r="AA50" s="348"/>
      <c r="AB50" s="348"/>
      <c r="AC50" s="348"/>
      <c r="AD50" s="348"/>
      <c r="AE50" s="348"/>
      <c r="AF50" s="348"/>
      <c r="AG50" s="348"/>
      <c r="AH50" s="348"/>
      <c r="AI50" s="348"/>
      <c r="AJ50" s="348"/>
      <c r="AK50" s="348"/>
      <c r="AL50" s="348"/>
      <c r="AM50" s="348"/>
      <c r="AN50" s="348"/>
      <c r="AO50" s="348"/>
      <c r="AP50" s="348"/>
      <c r="AQ50" s="348"/>
      <c r="AR50" s="348"/>
      <c r="AS50" s="348"/>
      <c r="AT50" s="348"/>
      <c r="AU50" s="348"/>
      <c r="AV50" s="348"/>
      <c r="AW50" s="382"/>
    </row>
    <row r="51" ht="15.75" customHeight="1" spans="2:49">
      <c r="B51" s="383"/>
      <c r="C51" s="384" t="s">
        <v>280</v>
      </c>
      <c r="D51" s="385"/>
      <c r="E51" s="386" t="s">
        <v>281</v>
      </c>
      <c r="F51" s="387"/>
      <c r="G51" s="387"/>
      <c r="H51" s="388"/>
      <c r="I51" s="389" t="s">
        <v>282</v>
      </c>
      <c r="J51" s="390" t="s">
        <v>283</v>
      </c>
      <c r="K51" s="389" t="s">
        <v>284</v>
      </c>
      <c r="L51" s="391" t="s">
        <v>285</v>
      </c>
      <c r="M51" s="384" t="s">
        <v>286</v>
      </c>
      <c r="N51" s="392"/>
      <c r="O51" s="392"/>
      <c r="P51" s="392"/>
      <c r="Q51" s="392"/>
      <c r="R51" s="392"/>
      <c r="S51" s="392"/>
      <c r="T51" s="392"/>
      <c r="U51" s="392"/>
      <c r="V51" s="392"/>
      <c r="W51" s="392"/>
      <c r="X51" s="392"/>
      <c r="Y51" s="392"/>
      <c r="Z51" s="392"/>
      <c r="AA51" s="392"/>
      <c r="AB51" s="392"/>
      <c r="AC51" s="392"/>
      <c r="AD51" s="392"/>
      <c r="AE51" s="392"/>
      <c r="AF51" s="392"/>
      <c r="AG51" s="392"/>
      <c r="AH51" s="392"/>
      <c r="AI51" s="392"/>
      <c r="AJ51" s="392"/>
      <c r="AK51" s="392"/>
      <c r="AL51" s="392"/>
      <c r="AM51" s="392"/>
      <c r="AN51" s="392"/>
      <c r="AO51" s="392"/>
      <c r="AP51" s="392"/>
      <c r="AQ51" s="392"/>
      <c r="AR51" s="392"/>
      <c r="AS51" s="392"/>
      <c r="AT51" s="392"/>
      <c r="AU51" s="392"/>
      <c r="AV51" s="385"/>
      <c r="AW51" s="393"/>
    </row>
    <row r="52" ht="31.2" spans="2:49">
      <c r="B52" s="383"/>
      <c r="C52" s="394"/>
      <c r="D52" s="395"/>
      <c r="E52" s="396" t="s">
        <v>287</v>
      </c>
      <c r="F52" s="397" t="s">
        <v>288</v>
      </c>
      <c r="G52" s="397" t="s">
        <v>289</v>
      </c>
      <c r="H52" s="398" t="s">
        <v>290</v>
      </c>
      <c r="I52" s="399"/>
      <c r="J52" s="400"/>
      <c r="K52" s="399"/>
      <c r="L52" s="401"/>
      <c r="M52" s="394"/>
      <c r="N52" s="402"/>
      <c r="O52" s="402"/>
      <c r="P52" s="402"/>
      <c r="Q52" s="402"/>
      <c r="R52" s="402"/>
      <c r="S52" s="402"/>
      <c r="T52" s="402"/>
      <c r="U52" s="402"/>
      <c r="V52" s="402"/>
      <c r="W52" s="402"/>
      <c r="X52" s="402"/>
      <c r="Y52" s="402"/>
      <c r="Z52" s="402"/>
      <c r="AA52" s="402"/>
      <c r="AB52" s="402"/>
      <c r="AC52" s="402"/>
      <c r="AD52" s="402"/>
      <c r="AE52" s="402"/>
      <c r="AF52" s="402"/>
      <c r="AG52" s="402"/>
      <c r="AH52" s="402"/>
      <c r="AI52" s="402"/>
      <c r="AJ52" s="402"/>
      <c r="AK52" s="402"/>
      <c r="AL52" s="402"/>
      <c r="AM52" s="402"/>
      <c r="AN52" s="402"/>
      <c r="AO52" s="402"/>
      <c r="AP52" s="402"/>
      <c r="AQ52" s="402"/>
      <c r="AR52" s="402"/>
      <c r="AS52" s="402"/>
      <c r="AT52" s="402"/>
      <c r="AU52" s="402"/>
      <c r="AV52" s="395"/>
      <c r="AW52" s="393"/>
    </row>
    <row r="53" ht="15.75" customHeight="1" spans="2:49">
      <c r="B53" s="383"/>
      <c r="C53" s="416" t="s">
        <v>296</v>
      </c>
      <c r="D53" s="417"/>
      <c r="E53" s="405">
        <v>83.97</v>
      </c>
      <c r="F53" s="406">
        <v>4.87</v>
      </c>
      <c r="G53" s="406"/>
      <c r="H53" s="406"/>
      <c r="I53" s="444">
        <f>F53*E53</f>
        <v>408.9339</v>
      </c>
      <c r="J53" s="408">
        <v>1</v>
      </c>
      <c r="K53" s="408" t="s">
        <v>31</v>
      </c>
      <c r="L53" s="445">
        <f>I53*J53</f>
        <v>408.9339</v>
      </c>
      <c r="M53" s="409"/>
      <c r="N53" s="409"/>
      <c r="O53" s="409"/>
      <c r="P53" s="409"/>
      <c r="Q53" s="409"/>
      <c r="R53" s="409"/>
      <c r="S53" s="409"/>
      <c r="T53" s="409"/>
      <c r="U53" s="409"/>
      <c r="V53" s="409"/>
      <c r="W53" s="409"/>
      <c r="X53" s="409"/>
      <c r="Y53" s="409"/>
      <c r="Z53" s="409"/>
      <c r="AA53" s="409"/>
      <c r="AB53" s="409"/>
      <c r="AC53" s="409"/>
      <c r="AD53" s="409"/>
      <c r="AE53" s="409"/>
      <c r="AF53" s="409"/>
      <c r="AG53" s="409"/>
      <c r="AH53" s="409"/>
      <c r="AI53" s="409"/>
      <c r="AJ53" s="409"/>
      <c r="AK53" s="409"/>
      <c r="AL53" s="409"/>
      <c r="AM53" s="409"/>
      <c r="AN53" s="409"/>
      <c r="AO53" s="409"/>
      <c r="AP53" s="409"/>
      <c r="AQ53" s="409"/>
      <c r="AR53" s="409"/>
      <c r="AS53" s="409"/>
      <c r="AT53" s="409"/>
      <c r="AU53" s="409"/>
      <c r="AV53" s="409"/>
      <c r="AW53" s="393"/>
    </row>
    <row r="54" ht="15.6" spans="2:49">
      <c r="B54" s="383"/>
      <c r="C54" s="419"/>
      <c r="D54" s="420"/>
      <c r="E54" s="412"/>
      <c r="F54" s="413"/>
      <c r="G54" s="413"/>
      <c r="H54" s="413"/>
      <c r="I54" s="446"/>
      <c r="J54" s="415"/>
      <c r="K54" s="415"/>
      <c r="L54" s="447"/>
      <c r="M54" s="409"/>
      <c r="N54" s="409"/>
      <c r="O54" s="409"/>
      <c r="P54" s="409"/>
      <c r="Q54" s="409"/>
      <c r="R54" s="409"/>
      <c r="S54" s="409"/>
      <c r="T54" s="409"/>
      <c r="U54" s="409"/>
      <c r="V54" s="409"/>
      <c r="W54" s="409"/>
      <c r="X54" s="409"/>
      <c r="Y54" s="409"/>
      <c r="Z54" s="409"/>
      <c r="AA54" s="409"/>
      <c r="AB54" s="409"/>
      <c r="AC54" s="409"/>
      <c r="AD54" s="409"/>
      <c r="AE54" s="409"/>
      <c r="AF54" s="409"/>
      <c r="AG54" s="409"/>
      <c r="AH54" s="409"/>
      <c r="AI54" s="409"/>
      <c r="AJ54" s="409"/>
      <c r="AK54" s="409"/>
      <c r="AL54" s="409"/>
      <c r="AM54" s="409"/>
      <c r="AN54" s="409"/>
      <c r="AO54" s="409"/>
      <c r="AP54" s="409"/>
      <c r="AQ54" s="409"/>
      <c r="AR54" s="409"/>
      <c r="AS54" s="409"/>
      <c r="AT54" s="409"/>
      <c r="AU54" s="409"/>
      <c r="AV54" s="409"/>
      <c r="AW54" s="393"/>
    </row>
    <row r="55" ht="15.6" spans="2:49">
      <c r="B55" s="383"/>
      <c r="C55" s="416"/>
      <c r="D55" s="417"/>
      <c r="E55" s="405"/>
      <c r="F55" s="406"/>
      <c r="G55" s="406"/>
      <c r="H55" s="406"/>
      <c r="I55" s="444"/>
      <c r="J55" s="408"/>
      <c r="K55" s="408"/>
      <c r="L55" s="445"/>
      <c r="M55" s="409"/>
      <c r="N55" s="409"/>
      <c r="O55" s="409"/>
      <c r="P55" s="409"/>
      <c r="Q55" s="409"/>
      <c r="R55" s="409"/>
      <c r="S55" s="409"/>
      <c r="T55" s="409"/>
      <c r="U55" s="409"/>
      <c r="V55" s="409"/>
      <c r="W55" s="409"/>
      <c r="X55" s="409"/>
      <c r="Y55" s="409"/>
      <c r="Z55" s="409"/>
      <c r="AA55" s="409"/>
      <c r="AB55" s="409"/>
      <c r="AC55" s="409"/>
      <c r="AD55" s="409"/>
      <c r="AE55" s="409"/>
      <c r="AF55" s="409"/>
      <c r="AG55" s="409"/>
      <c r="AH55" s="409"/>
      <c r="AI55" s="409"/>
      <c r="AJ55" s="409"/>
      <c r="AK55" s="409"/>
      <c r="AL55" s="409"/>
      <c r="AM55" s="409"/>
      <c r="AN55" s="409"/>
      <c r="AO55" s="409"/>
      <c r="AP55" s="409"/>
      <c r="AQ55" s="409"/>
      <c r="AR55" s="409"/>
      <c r="AS55" s="409"/>
      <c r="AT55" s="409"/>
      <c r="AU55" s="409"/>
      <c r="AV55" s="409"/>
      <c r="AW55" s="393"/>
    </row>
    <row r="56" ht="15.6" spans="2:49">
      <c r="B56" s="383"/>
      <c r="C56" s="419"/>
      <c r="D56" s="420"/>
      <c r="E56" s="412"/>
      <c r="F56" s="413"/>
      <c r="G56" s="413"/>
      <c r="H56" s="413"/>
      <c r="I56" s="446"/>
      <c r="J56" s="415"/>
      <c r="K56" s="415"/>
      <c r="L56" s="447"/>
      <c r="M56" s="409"/>
      <c r="N56" s="409"/>
      <c r="O56" s="409"/>
      <c r="P56" s="409"/>
      <c r="Q56" s="409"/>
      <c r="R56" s="409"/>
      <c r="S56" s="409"/>
      <c r="T56" s="409"/>
      <c r="U56" s="409"/>
      <c r="V56" s="409"/>
      <c r="W56" s="409"/>
      <c r="X56" s="409"/>
      <c r="Y56" s="409"/>
      <c r="Z56" s="409"/>
      <c r="AA56" s="409"/>
      <c r="AB56" s="409"/>
      <c r="AC56" s="409"/>
      <c r="AD56" s="409"/>
      <c r="AE56" s="409"/>
      <c r="AF56" s="409"/>
      <c r="AG56" s="409"/>
      <c r="AH56" s="409"/>
      <c r="AI56" s="409"/>
      <c r="AJ56" s="409"/>
      <c r="AK56" s="409"/>
      <c r="AL56" s="409"/>
      <c r="AM56" s="409"/>
      <c r="AN56" s="409"/>
      <c r="AO56" s="409"/>
      <c r="AP56" s="409"/>
      <c r="AQ56" s="409"/>
      <c r="AR56" s="409"/>
      <c r="AS56" s="409"/>
      <c r="AT56" s="409"/>
      <c r="AU56" s="409"/>
      <c r="AV56" s="409"/>
      <c r="AW56" s="393"/>
    </row>
    <row r="57" ht="15.6" spans="2:49">
      <c r="B57" s="383"/>
      <c r="C57" s="416"/>
      <c r="D57" s="417"/>
      <c r="E57" s="406"/>
      <c r="F57" s="406"/>
      <c r="G57" s="406"/>
      <c r="H57" s="406"/>
      <c r="I57" s="406"/>
      <c r="J57" s="406"/>
      <c r="K57" s="406"/>
      <c r="L57" s="408"/>
      <c r="M57" s="409"/>
      <c r="N57" s="409"/>
      <c r="O57" s="409"/>
      <c r="P57" s="409"/>
      <c r="Q57" s="409"/>
      <c r="R57" s="409"/>
      <c r="S57" s="409"/>
      <c r="T57" s="409"/>
      <c r="U57" s="409"/>
      <c r="V57" s="409"/>
      <c r="W57" s="409"/>
      <c r="X57" s="409"/>
      <c r="Y57" s="409"/>
      <c r="Z57" s="409"/>
      <c r="AA57" s="409"/>
      <c r="AB57" s="409"/>
      <c r="AC57" s="409"/>
      <c r="AD57" s="409"/>
      <c r="AE57" s="409"/>
      <c r="AF57" s="409"/>
      <c r="AG57" s="409"/>
      <c r="AH57" s="409"/>
      <c r="AI57" s="409"/>
      <c r="AJ57" s="409"/>
      <c r="AK57" s="409"/>
      <c r="AL57" s="409"/>
      <c r="AM57" s="409"/>
      <c r="AN57" s="409"/>
      <c r="AO57" s="409"/>
      <c r="AP57" s="409"/>
      <c r="AQ57" s="409"/>
      <c r="AR57" s="409"/>
      <c r="AS57" s="409"/>
      <c r="AT57" s="409"/>
      <c r="AU57" s="409"/>
      <c r="AV57" s="409"/>
      <c r="AW57" s="393"/>
    </row>
    <row r="58" ht="15.6" spans="2:49">
      <c r="B58" s="383"/>
      <c r="C58" s="419"/>
      <c r="D58" s="420"/>
      <c r="E58" s="413"/>
      <c r="F58" s="413"/>
      <c r="G58" s="413"/>
      <c r="H58" s="413"/>
      <c r="I58" s="413"/>
      <c r="J58" s="413"/>
      <c r="K58" s="413"/>
      <c r="L58" s="415"/>
      <c r="M58" s="409"/>
      <c r="N58" s="409"/>
      <c r="O58" s="409"/>
      <c r="P58" s="409"/>
      <c r="Q58" s="409"/>
      <c r="R58" s="409"/>
      <c r="S58" s="409"/>
      <c r="T58" s="409"/>
      <c r="U58" s="409"/>
      <c r="V58" s="409"/>
      <c r="W58" s="409"/>
      <c r="X58" s="409"/>
      <c r="Y58" s="409"/>
      <c r="Z58" s="409"/>
      <c r="AA58" s="409"/>
      <c r="AB58" s="409"/>
      <c r="AC58" s="409"/>
      <c r="AD58" s="409"/>
      <c r="AE58" s="409"/>
      <c r="AF58" s="409"/>
      <c r="AG58" s="409"/>
      <c r="AH58" s="409"/>
      <c r="AI58" s="409"/>
      <c r="AJ58" s="409"/>
      <c r="AK58" s="409"/>
      <c r="AL58" s="409"/>
      <c r="AM58" s="409"/>
      <c r="AN58" s="409"/>
      <c r="AO58" s="409"/>
      <c r="AP58" s="409"/>
      <c r="AQ58" s="409"/>
      <c r="AR58" s="409"/>
      <c r="AS58" s="409"/>
      <c r="AT58" s="409"/>
      <c r="AU58" s="409"/>
      <c r="AV58" s="409"/>
      <c r="AW58" s="393"/>
    </row>
    <row r="59" ht="15.6" spans="2:49">
      <c r="B59" s="383"/>
      <c r="C59" s="416"/>
      <c r="D59" s="417"/>
      <c r="E59" s="406"/>
      <c r="F59" s="406"/>
      <c r="G59" s="406"/>
      <c r="H59" s="406"/>
      <c r="I59" s="406"/>
      <c r="J59" s="406"/>
      <c r="K59" s="406"/>
      <c r="L59" s="408"/>
      <c r="M59" s="409"/>
      <c r="N59" s="409"/>
      <c r="O59" s="409"/>
      <c r="P59" s="409"/>
      <c r="Q59" s="409"/>
      <c r="R59" s="409"/>
      <c r="S59" s="409"/>
      <c r="T59" s="409"/>
      <c r="U59" s="409"/>
      <c r="V59" s="409"/>
      <c r="W59" s="409"/>
      <c r="X59" s="409"/>
      <c r="Y59" s="409"/>
      <c r="Z59" s="409"/>
      <c r="AA59" s="409"/>
      <c r="AB59" s="409"/>
      <c r="AC59" s="409"/>
      <c r="AD59" s="409"/>
      <c r="AE59" s="409"/>
      <c r="AF59" s="409"/>
      <c r="AG59" s="409"/>
      <c r="AH59" s="409"/>
      <c r="AI59" s="409"/>
      <c r="AJ59" s="409"/>
      <c r="AK59" s="409"/>
      <c r="AL59" s="409"/>
      <c r="AM59" s="409"/>
      <c r="AN59" s="409"/>
      <c r="AO59" s="409"/>
      <c r="AP59" s="409"/>
      <c r="AQ59" s="409"/>
      <c r="AR59" s="409"/>
      <c r="AS59" s="409"/>
      <c r="AT59" s="409"/>
      <c r="AU59" s="409"/>
      <c r="AV59" s="409"/>
      <c r="AW59" s="393"/>
    </row>
    <row r="60" ht="15.6" spans="2:49">
      <c r="B60" s="383"/>
      <c r="C60" s="419"/>
      <c r="D60" s="420"/>
      <c r="E60" s="413"/>
      <c r="F60" s="413"/>
      <c r="G60" s="413"/>
      <c r="H60" s="413"/>
      <c r="I60" s="413"/>
      <c r="J60" s="413"/>
      <c r="K60" s="413"/>
      <c r="L60" s="415"/>
      <c r="M60" s="409"/>
      <c r="N60" s="409"/>
      <c r="O60" s="409"/>
      <c r="P60" s="409"/>
      <c r="Q60" s="409"/>
      <c r="R60" s="409"/>
      <c r="S60" s="409"/>
      <c r="T60" s="409"/>
      <c r="U60" s="409"/>
      <c r="V60" s="409"/>
      <c r="W60" s="409"/>
      <c r="X60" s="409"/>
      <c r="Y60" s="409"/>
      <c r="Z60" s="409"/>
      <c r="AA60" s="409"/>
      <c r="AB60" s="409"/>
      <c r="AC60" s="409"/>
      <c r="AD60" s="409"/>
      <c r="AE60" s="409"/>
      <c r="AF60" s="409"/>
      <c r="AG60" s="409"/>
      <c r="AH60" s="409"/>
      <c r="AI60" s="409"/>
      <c r="AJ60" s="409"/>
      <c r="AK60" s="409"/>
      <c r="AL60" s="409"/>
      <c r="AM60" s="409"/>
      <c r="AN60" s="409"/>
      <c r="AO60" s="409"/>
      <c r="AP60" s="409"/>
      <c r="AQ60" s="409"/>
      <c r="AR60" s="409"/>
      <c r="AS60" s="409"/>
      <c r="AT60" s="409"/>
      <c r="AU60" s="409"/>
      <c r="AV60" s="409"/>
      <c r="AW60" s="393"/>
    </row>
    <row r="61" ht="15.6" spans="2:49">
      <c r="B61" s="383"/>
      <c r="C61" s="416"/>
      <c r="D61" s="417"/>
      <c r="E61" s="406"/>
      <c r="F61" s="406"/>
      <c r="G61" s="406"/>
      <c r="H61" s="406"/>
      <c r="I61" s="406"/>
      <c r="J61" s="406"/>
      <c r="K61" s="406"/>
      <c r="L61" s="408"/>
      <c r="M61" s="409"/>
      <c r="N61" s="409"/>
      <c r="O61" s="409"/>
      <c r="P61" s="409"/>
      <c r="Q61" s="409"/>
      <c r="R61" s="409"/>
      <c r="S61" s="409"/>
      <c r="T61" s="409"/>
      <c r="U61" s="409"/>
      <c r="V61" s="409"/>
      <c r="W61" s="409"/>
      <c r="X61" s="409"/>
      <c r="Y61" s="409"/>
      <c r="Z61" s="409"/>
      <c r="AA61" s="409"/>
      <c r="AB61" s="409"/>
      <c r="AC61" s="409"/>
      <c r="AD61" s="409"/>
      <c r="AE61" s="409"/>
      <c r="AF61" s="409"/>
      <c r="AG61" s="409"/>
      <c r="AH61" s="409"/>
      <c r="AI61" s="409"/>
      <c r="AJ61" s="409"/>
      <c r="AK61" s="409"/>
      <c r="AL61" s="409"/>
      <c r="AM61" s="409"/>
      <c r="AN61" s="409"/>
      <c r="AO61" s="409"/>
      <c r="AP61" s="409"/>
      <c r="AQ61" s="409"/>
      <c r="AR61" s="409"/>
      <c r="AS61" s="409"/>
      <c r="AT61" s="409"/>
      <c r="AU61" s="409"/>
      <c r="AV61" s="409"/>
      <c r="AW61" s="393"/>
    </row>
    <row r="62" ht="15.6" spans="2:49">
      <c r="B62" s="383"/>
      <c r="C62" s="419"/>
      <c r="D62" s="420"/>
      <c r="E62" s="413"/>
      <c r="F62" s="413"/>
      <c r="G62" s="413"/>
      <c r="H62" s="413"/>
      <c r="I62" s="413"/>
      <c r="J62" s="413"/>
      <c r="K62" s="413"/>
      <c r="L62" s="415"/>
      <c r="M62" s="409"/>
      <c r="N62" s="409"/>
      <c r="O62" s="409"/>
      <c r="P62" s="409"/>
      <c r="Q62" s="409"/>
      <c r="R62" s="409"/>
      <c r="S62" s="409"/>
      <c r="T62" s="409"/>
      <c r="U62" s="409"/>
      <c r="V62" s="409"/>
      <c r="W62" s="409"/>
      <c r="X62" s="409"/>
      <c r="Y62" s="409"/>
      <c r="Z62" s="409"/>
      <c r="AA62" s="409"/>
      <c r="AB62" s="409"/>
      <c r="AC62" s="409"/>
      <c r="AD62" s="409"/>
      <c r="AE62" s="409"/>
      <c r="AF62" s="409"/>
      <c r="AG62" s="409"/>
      <c r="AH62" s="409"/>
      <c r="AI62" s="409"/>
      <c r="AJ62" s="409"/>
      <c r="AK62" s="409"/>
      <c r="AL62" s="409"/>
      <c r="AM62" s="409"/>
      <c r="AN62" s="409"/>
      <c r="AO62" s="409"/>
      <c r="AP62" s="409"/>
      <c r="AQ62" s="409"/>
      <c r="AR62" s="409"/>
      <c r="AS62" s="409"/>
      <c r="AT62" s="409"/>
      <c r="AU62" s="409"/>
      <c r="AV62" s="409"/>
      <c r="AW62" s="393"/>
    </row>
    <row r="63" ht="15.6" spans="2:49">
      <c r="B63" s="383"/>
      <c r="C63" s="416"/>
      <c r="D63" s="417"/>
      <c r="E63" s="406"/>
      <c r="F63" s="406"/>
      <c r="G63" s="406"/>
      <c r="H63" s="406"/>
      <c r="I63" s="406"/>
      <c r="J63" s="406"/>
      <c r="K63" s="406"/>
      <c r="L63" s="408"/>
      <c r="M63" s="409"/>
      <c r="N63" s="409"/>
      <c r="O63" s="409"/>
      <c r="P63" s="409"/>
      <c r="Q63" s="409"/>
      <c r="R63" s="409"/>
      <c r="S63" s="409"/>
      <c r="T63" s="409"/>
      <c r="U63" s="409"/>
      <c r="V63" s="409"/>
      <c r="W63" s="409"/>
      <c r="X63" s="409"/>
      <c r="Y63" s="409"/>
      <c r="Z63" s="409"/>
      <c r="AA63" s="409"/>
      <c r="AB63" s="409"/>
      <c r="AC63" s="409"/>
      <c r="AD63" s="409"/>
      <c r="AE63" s="409"/>
      <c r="AF63" s="409"/>
      <c r="AG63" s="409"/>
      <c r="AH63" s="409"/>
      <c r="AI63" s="409"/>
      <c r="AJ63" s="409"/>
      <c r="AK63" s="409"/>
      <c r="AL63" s="409"/>
      <c r="AM63" s="409"/>
      <c r="AN63" s="409"/>
      <c r="AO63" s="409"/>
      <c r="AP63" s="409"/>
      <c r="AQ63" s="409"/>
      <c r="AR63" s="409"/>
      <c r="AS63" s="409"/>
      <c r="AT63" s="409"/>
      <c r="AU63" s="409"/>
      <c r="AV63" s="409"/>
      <c r="AW63" s="393"/>
    </row>
    <row r="64" ht="15.6" spans="2:49">
      <c r="B64" s="383"/>
      <c r="C64" s="419"/>
      <c r="D64" s="420"/>
      <c r="E64" s="413"/>
      <c r="F64" s="413"/>
      <c r="G64" s="413"/>
      <c r="H64" s="413"/>
      <c r="I64" s="413"/>
      <c r="J64" s="413"/>
      <c r="K64" s="413"/>
      <c r="L64" s="415"/>
      <c r="M64" s="409"/>
      <c r="N64" s="409"/>
      <c r="O64" s="409"/>
      <c r="P64" s="409"/>
      <c r="Q64" s="409"/>
      <c r="R64" s="409"/>
      <c r="S64" s="409"/>
      <c r="T64" s="409"/>
      <c r="U64" s="409"/>
      <c r="V64" s="409"/>
      <c r="W64" s="409"/>
      <c r="X64" s="409"/>
      <c r="Y64" s="409"/>
      <c r="Z64" s="409"/>
      <c r="AA64" s="409"/>
      <c r="AB64" s="409"/>
      <c r="AC64" s="409"/>
      <c r="AD64" s="409"/>
      <c r="AE64" s="409"/>
      <c r="AF64" s="409"/>
      <c r="AG64" s="409"/>
      <c r="AH64" s="409"/>
      <c r="AI64" s="409"/>
      <c r="AJ64" s="409"/>
      <c r="AK64" s="409"/>
      <c r="AL64" s="409"/>
      <c r="AM64" s="409"/>
      <c r="AN64" s="409"/>
      <c r="AO64" s="409"/>
      <c r="AP64" s="409"/>
      <c r="AQ64" s="409"/>
      <c r="AR64" s="409"/>
      <c r="AS64" s="409"/>
      <c r="AT64" s="409"/>
      <c r="AU64" s="409"/>
      <c r="AV64" s="409"/>
      <c r="AW64" s="393"/>
    </row>
    <row r="65" ht="15.6" spans="2:49">
      <c r="B65" s="383"/>
      <c r="C65" s="416"/>
      <c r="D65" s="417"/>
      <c r="E65" s="406"/>
      <c r="F65" s="406"/>
      <c r="G65" s="406"/>
      <c r="H65" s="406"/>
      <c r="I65" s="406"/>
      <c r="J65" s="406"/>
      <c r="K65" s="406"/>
      <c r="L65" s="408"/>
      <c r="M65" s="409"/>
      <c r="N65" s="409"/>
      <c r="O65" s="409"/>
      <c r="P65" s="409"/>
      <c r="Q65" s="409"/>
      <c r="R65" s="409"/>
      <c r="S65" s="409"/>
      <c r="T65" s="409"/>
      <c r="U65" s="409"/>
      <c r="V65" s="409"/>
      <c r="W65" s="409"/>
      <c r="X65" s="409"/>
      <c r="Y65" s="409"/>
      <c r="Z65" s="409"/>
      <c r="AA65" s="409"/>
      <c r="AB65" s="409"/>
      <c r="AC65" s="409"/>
      <c r="AD65" s="409"/>
      <c r="AE65" s="409"/>
      <c r="AF65" s="409"/>
      <c r="AG65" s="409"/>
      <c r="AH65" s="409"/>
      <c r="AI65" s="409"/>
      <c r="AJ65" s="409"/>
      <c r="AK65" s="409"/>
      <c r="AL65" s="409"/>
      <c r="AM65" s="409"/>
      <c r="AN65" s="409"/>
      <c r="AO65" s="409"/>
      <c r="AP65" s="409"/>
      <c r="AQ65" s="409"/>
      <c r="AR65" s="409"/>
      <c r="AS65" s="409"/>
      <c r="AT65" s="409"/>
      <c r="AU65" s="409"/>
      <c r="AV65" s="409"/>
      <c r="AW65" s="393"/>
    </row>
    <row r="66" ht="15.6" spans="2:49">
      <c r="B66" s="383"/>
      <c r="C66" s="419"/>
      <c r="D66" s="420"/>
      <c r="E66" s="413"/>
      <c r="F66" s="413"/>
      <c r="G66" s="413"/>
      <c r="H66" s="413"/>
      <c r="I66" s="413"/>
      <c r="J66" s="413"/>
      <c r="K66" s="413"/>
      <c r="L66" s="415"/>
      <c r="M66" s="409"/>
      <c r="N66" s="409"/>
      <c r="O66" s="409"/>
      <c r="P66" s="409"/>
      <c r="Q66" s="409"/>
      <c r="R66" s="409"/>
      <c r="S66" s="409"/>
      <c r="T66" s="409"/>
      <c r="U66" s="409"/>
      <c r="V66" s="409"/>
      <c r="W66" s="409"/>
      <c r="X66" s="409"/>
      <c r="Y66" s="409"/>
      <c r="Z66" s="409"/>
      <c r="AA66" s="409"/>
      <c r="AB66" s="409"/>
      <c r="AC66" s="409"/>
      <c r="AD66" s="409"/>
      <c r="AE66" s="409"/>
      <c r="AF66" s="409"/>
      <c r="AG66" s="409"/>
      <c r="AH66" s="409"/>
      <c r="AI66" s="409"/>
      <c r="AJ66" s="409"/>
      <c r="AK66" s="409"/>
      <c r="AL66" s="409"/>
      <c r="AM66" s="409"/>
      <c r="AN66" s="409"/>
      <c r="AO66" s="409"/>
      <c r="AP66" s="409"/>
      <c r="AQ66" s="409"/>
      <c r="AR66" s="409"/>
      <c r="AS66" s="409"/>
      <c r="AT66" s="409"/>
      <c r="AU66" s="409"/>
      <c r="AV66" s="409"/>
      <c r="AW66" s="393"/>
    </row>
    <row r="67" ht="15.6" spans="2:49">
      <c r="B67" s="383"/>
      <c r="C67" s="416"/>
      <c r="D67" s="417"/>
      <c r="E67" s="406"/>
      <c r="F67" s="406"/>
      <c r="G67" s="406"/>
      <c r="H67" s="406"/>
      <c r="I67" s="406"/>
      <c r="J67" s="406"/>
      <c r="K67" s="406"/>
      <c r="L67" s="406"/>
      <c r="M67" s="409"/>
      <c r="N67" s="409"/>
      <c r="O67" s="409"/>
      <c r="P67" s="409"/>
      <c r="Q67" s="409"/>
      <c r="R67" s="409"/>
      <c r="S67" s="409"/>
      <c r="T67" s="409"/>
      <c r="U67" s="409"/>
      <c r="V67" s="409"/>
      <c r="W67" s="409"/>
      <c r="X67" s="409"/>
      <c r="Y67" s="409"/>
      <c r="Z67" s="409"/>
      <c r="AA67" s="409"/>
      <c r="AB67" s="409"/>
      <c r="AC67" s="409"/>
      <c r="AD67" s="409"/>
      <c r="AE67" s="409"/>
      <c r="AF67" s="409"/>
      <c r="AG67" s="409"/>
      <c r="AH67" s="409"/>
      <c r="AI67" s="409"/>
      <c r="AJ67" s="409"/>
      <c r="AK67" s="409"/>
      <c r="AL67" s="409"/>
      <c r="AM67" s="409"/>
      <c r="AN67" s="409"/>
      <c r="AO67" s="409"/>
      <c r="AP67" s="409"/>
      <c r="AQ67" s="409"/>
      <c r="AR67" s="409"/>
      <c r="AS67" s="409"/>
      <c r="AT67" s="409"/>
      <c r="AU67" s="409"/>
      <c r="AV67" s="409"/>
      <c r="AW67" s="393"/>
    </row>
    <row r="68" ht="15.6" spans="2:49">
      <c r="B68" s="383"/>
      <c r="C68" s="419"/>
      <c r="D68" s="420"/>
      <c r="E68" s="413"/>
      <c r="F68" s="413"/>
      <c r="G68" s="413"/>
      <c r="H68" s="413"/>
      <c r="I68" s="413"/>
      <c r="J68" s="413"/>
      <c r="K68" s="413"/>
      <c r="L68" s="413"/>
      <c r="M68" s="409"/>
      <c r="N68" s="409"/>
      <c r="O68" s="409"/>
      <c r="P68" s="409"/>
      <c r="Q68" s="409"/>
      <c r="R68" s="409"/>
      <c r="S68" s="409"/>
      <c r="T68" s="409"/>
      <c r="U68" s="409"/>
      <c r="V68" s="409"/>
      <c r="W68" s="409"/>
      <c r="X68" s="409"/>
      <c r="Y68" s="409"/>
      <c r="Z68" s="409"/>
      <c r="AA68" s="409"/>
      <c r="AB68" s="409"/>
      <c r="AC68" s="409"/>
      <c r="AD68" s="409"/>
      <c r="AE68" s="409"/>
      <c r="AF68" s="409"/>
      <c r="AG68" s="409"/>
      <c r="AH68" s="409"/>
      <c r="AI68" s="409"/>
      <c r="AJ68" s="409"/>
      <c r="AK68" s="409"/>
      <c r="AL68" s="409"/>
      <c r="AM68" s="409"/>
      <c r="AN68" s="409"/>
      <c r="AO68" s="409"/>
      <c r="AP68" s="409"/>
      <c r="AQ68" s="409"/>
      <c r="AR68" s="409"/>
      <c r="AS68" s="409"/>
      <c r="AT68" s="409"/>
      <c r="AU68" s="409"/>
      <c r="AV68" s="409"/>
      <c r="AW68" s="393"/>
    </row>
    <row r="69" ht="15.75" customHeight="1" spans="2:49">
      <c r="B69" s="383"/>
      <c r="C69" s="422" t="s">
        <v>293</v>
      </c>
      <c r="D69" s="423"/>
      <c r="E69" s="423"/>
      <c r="F69" s="423"/>
      <c r="G69" s="423"/>
      <c r="H69" s="423"/>
      <c r="I69" s="423"/>
      <c r="J69" s="424" t="s">
        <v>285</v>
      </c>
      <c r="K69" s="425"/>
      <c r="L69" s="426">
        <f>ROUND(SUM(L53:L68),2)</f>
        <v>408.93</v>
      </c>
      <c r="M69" s="409"/>
      <c r="N69" s="409"/>
      <c r="O69" s="409"/>
      <c r="P69" s="409"/>
      <c r="Q69" s="409"/>
      <c r="R69" s="409"/>
      <c r="S69" s="409"/>
      <c r="T69" s="409"/>
      <c r="U69" s="409"/>
      <c r="V69" s="409"/>
      <c r="W69" s="409"/>
      <c r="X69" s="409"/>
      <c r="Y69" s="409"/>
      <c r="Z69" s="409"/>
      <c r="AA69" s="409"/>
      <c r="AB69" s="409"/>
      <c r="AC69" s="409"/>
      <c r="AD69" s="409"/>
      <c r="AE69" s="409"/>
      <c r="AF69" s="409"/>
      <c r="AG69" s="409"/>
      <c r="AH69" s="409"/>
      <c r="AI69" s="409"/>
      <c r="AJ69" s="409"/>
      <c r="AK69" s="409"/>
      <c r="AL69" s="409"/>
      <c r="AM69" s="409"/>
      <c r="AN69" s="409"/>
      <c r="AO69" s="409"/>
      <c r="AP69" s="409"/>
      <c r="AQ69" s="409"/>
      <c r="AR69" s="409"/>
      <c r="AS69" s="409"/>
      <c r="AT69" s="409"/>
      <c r="AU69" s="409"/>
      <c r="AV69" s="409"/>
      <c r="AW69" s="393"/>
    </row>
    <row r="70" ht="15.6" spans="2:49">
      <c r="B70" s="383"/>
      <c r="C70" s="416"/>
      <c r="D70" s="427"/>
      <c r="E70" s="427"/>
      <c r="F70" s="427"/>
      <c r="G70" s="427"/>
      <c r="H70" s="427"/>
      <c r="I70" s="427"/>
      <c r="J70" s="427"/>
      <c r="K70" s="427"/>
      <c r="L70" s="417"/>
      <c r="M70" s="409"/>
      <c r="N70" s="409"/>
      <c r="O70" s="409"/>
      <c r="P70" s="409"/>
      <c r="Q70" s="409"/>
      <c r="R70" s="409"/>
      <c r="S70" s="409"/>
      <c r="T70" s="409"/>
      <c r="U70" s="409"/>
      <c r="V70" s="409"/>
      <c r="W70" s="409"/>
      <c r="X70" s="409"/>
      <c r="Y70" s="409"/>
      <c r="Z70" s="409"/>
      <c r="AA70" s="409"/>
      <c r="AB70" s="409"/>
      <c r="AC70" s="409"/>
      <c r="AD70" s="409"/>
      <c r="AE70" s="409"/>
      <c r="AF70" s="409"/>
      <c r="AG70" s="409"/>
      <c r="AH70" s="409"/>
      <c r="AI70" s="409"/>
      <c r="AJ70" s="409"/>
      <c r="AK70" s="409"/>
      <c r="AL70" s="409"/>
      <c r="AM70" s="409"/>
      <c r="AN70" s="409"/>
      <c r="AO70" s="409"/>
      <c r="AP70" s="409"/>
      <c r="AQ70" s="409"/>
      <c r="AR70" s="409"/>
      <c r="AS70" s="409"/>
      <c r="AT70" s="409"/>
      <c r="AU70" s="409"/>
      <c r="AV70" s="409"/>
      <c r="AW70" s="393"/>
    </row>
    <row r="71" ht="15.6" spans="2:49">
      <c r="B71" s="383"/>
      <c r="C71" s="419"/>
      <c r="D71" s="428"/>
      <c r="E71" s="428"/>
      <c r="F71" s="428"/>
      <c r="G71" s="428"/>
      <c r="H71" s="428"/>
      <c r="I71" s="428"/>
      <c r="J71" s="428"/>
      <c r="K71" s="428"/>
      <c r="L71" s="420"/>
      <c r="M71" s="409"/>
      <c r="N71" s="409"/>
      <c r="O71" s="409"/>
      <c r="P71" s="409"/>
      <c r="Q71" s="409"/>
      <c r="R71" s="409"/>
      <c r="S71" s="409"/>
      <c r="T71" s="409"/>
      <c r="U71" s="409"/>
      <c r="V71" s="409"/>
      <c r="W71" s="409"/>
      <c r="X71" s="409"/>
      <c r="Y71" s="409"/>
      <c r="Z71" s="409"/>
      <c r="AA71" s="409"/>
      <c r="AB71" s="409"/>
      <c r="AC71" s="409"/>
      <c r="AD71" s="409"/>
      <c r="AE71" s="409"/>
      <c r="AF71" s="409"/>
      <c r="AG71" s="409"/>
      <c r="AH71" s="409"/>
      <c r="AI71" s="409"/>
      <c r="AJ71" s="409"/>
      <c r="AK71" s="409"/>
      <c r="AL71" s="409"/>
      <c r="AM71" s="409"/>
      <c r="AN71" s="409"/>
      <c r="AO71" s="409"/>
      <c r="AP71" s="409"/>
      <c r="AQ71" s="409"/>
      <c r="AR71" s="409"/>
      <c r="AS71" s="409"/>
      <c r="AT71" s="409"/>
      <c r="AU71" s="409"/>
      <c r="AV71" s="409"/>
      <c r="AW71" s="393"/>
    </row>
    <row r="72" ht="15.75" customHeight="1" spans="2:49">
      <c r="B72" s="383"/>
      <c r="C72" s="429" t="s">
        <v>294</v>
      </c>
      <c r="D72" s="448"/>
      <c r="E72" s="448"/>
      <c r="F72" s="448"/>
      <c r="G72" s="448"/>
      <c r="H72" s="448"/>
      <c r="I72" s="448"/>
      <c r="J72" s="448"/>
      <c r="K72" s="448"/>
      <c r="L72" s="448"/>
      <c r="M72" s="448"/>
      <c r="N72" s="448"/>
      <c r="O72" s="448"/>
      <c r="P72" s="448"/>
      <c r="Q72" s="448"/>
      <c r="R72" s="448"/>
      <c r="S72" s="448"/>
      <c r="T72" s="448"/>
      <c r="U72" s="448"/>
      <c r="V72" s="448"/>
      <c r="W72" s="448"/>
      <c r="X72" s="448"/>
      <c r="Y72" s="448"/>
      <c r="Z72" s="448"/>
      <c r="AA72" s="448"/>
      <c r="AB72" s="448"/>
      <c r="AC72" s="448"/>
      <c r="AD72" s="448"/>
      <c r="AE72" s="448"/>
      <c r="AF72" s="448"/>
      <c r="AG72" s="448"/>
      <c r="AH72" s="448"/>
      <c r="AI72" s="448"/>
      <c r="AJ72" s="448"/>
      <c r="AK72" s="448"/>
      <c r="AL72" s="448"/>
      <c r="AM72" s="448"/>
      <c r="AN72" s="448"/>
      <c r="AO72" s="448"/>
      <c r="AP72" s="448"/>
      <c r="AQ72" s="448"/>
      <c r="AR72" s="448"/>
      <c r="AS72" s="448"/>
      <c r="AT72" s="448"/>
      <c r="AU72" s="448"/>
      <c r="AV72" s="449"/>
      <c r="AW72" s="393"/>
    </row>
    <row r="73" ht="15.6" spans="2:49">
      <c r="B73" s="383"/>
      <c r="C73" s="432"/>
      <c r="D73" s="433"/>
      <c r="E73" s="433"/>
      <c r="F73" s="433"/>
      <c r="G73" s="433"/>
      <c r="H73" s="433"/>
      <c r="I73" s="433"/>
      <c r="J73" s="433"/>
      <c r="K73" s="433"/>
      <c r="L73" s="433"/>
      <c r="M73" s="433"/>
      <c r="N73" s="433"/>
      <c r="O73" s="433"/>
      <c r="P73" s="433"/>
      <c r="Q73" s="433"/>
      <c r="R73" s="433"/>
      <c r="S73" s="433"/>
      <c r="T73" s="433"/>
      <c r="U73" s="433"/>
      <c r="V73" s="433"/>
      <c r="W73" s="433"/>
      <c r="X73" s="433"/>
      <c r="Y73" s="433"/>
      <c r="Z73" s="433"/>
      <c r="AA73" s="433"/>
      <c r="AB73" s="433"/>
      <c r="AC73" s="433"/>
      <c r="AD73" s="433"/>
      <c r="AE73" s="433"/>
      <c r="AF73" s="433"/>
      <c r="AG73" s="434"/>
      <c r="AH73" s="435"/>
      <c r="AI73" s="348"/>
      <c r="AJ73" s="348"/>
      <c r="AK73" s="348"/>
      <c r="AL73" s="348"/>
      <c r="AM73" s="348"/>
      <c r="AN73" s="348"/>
      <c r="AO73" s="348"/>
      <c r="AP73" s="348"/>
      <c r="AQ73" s="348"/>
      <c r="AR73" s="348"/>
      <c r="AS73" s="348"/>
      <c r="AT73" s="348"/>
      <c r="AU73" s="348"/>
      <c r="AV73" s="436"/>
      <c r="AW73" s="393"/>
    </row>
    <row r="74" spans="2:49">
      <c r="B74" s="437"/>
      <c r="AW74" s="438"/>
    </row>
    <row r="75" ht="77.25" customHeight="1" spans="2:49">
      <c r="B75" s="439" t="s">
        <v>295</v>
      </c>
      <c r="C75" s="450"/>
      <c r="D75" s="450"/>
      <c r="E75" s="450"/>
      <c r="F75" s="450"/>
      <c r="G75" s="450"/>
      <c r="H75" s="450"/>
      <c r="I75" s="450"/>
      <c r="J75" s="450"/>
      <c r="K75" s="450"/>
      <c r="L75" s="450"/>
      <c r="M75" s="450"/>
      <c r="N75" s="450"/>
      <c r="O75" s="450"/>
      <c r="P75" s="450"/>
      <c r="Q75" s="450"/>
      <c r="R75" s="450"/>
      <c r="S75" s="450"/>
      <c r="T75" s="450"/>
      <c r="U75" s="450"/>
      <c r="V75" s="450"/>
      <c r="W75" s="450"/>
      <c r="X75" s="450"/>
      <c r="Y75" s="450"/>
      <c r="Z75" s="450"/>
      <c r="AA75" s="450"/>
      <c r="AB75" s="450"/>
      <c r="AC75" s="450"/>
      <c r="AD75" s="450"/>
      <c r="AE75" s="450"/>
      <c r="AF75" s="450"/>
      <c r="AG75" s="450"/>
      <c r="AH75" s="450"/>
      <c r="AI75" s="450"/>
      <c r="AJ75" s="450"/>
      <c r="AK75" s="450"/>
      <c r="AL75" s="450"/>
      <c r="AM75" s="450"/>
      <c r="AN75" s="450"/>
      <c r="AO75" s="450"/>
      <c r="AP75" s="450"/>
      <c r="AQ75" s="450"/>
      <c r="AR75" s="450"/>
      <c r="AS75" s="450"/>
      <c r="AT75" s="450"/>
      <c r="AU75" s="450"/>
      <c r="AV75" s="450"/>
      <c r="AW75" s="451"/>
    </row>
    <row r="78" ht="15.6" spans="2:49">
      <c r="B78" s="325"/>
      <c r="C78" s="326"/>
      <c r="D78" s="327"/>
      <c r="E78" s="328" t="s">
        <v>0</v>
      </c>
      <c r="F78" s="329"/>
      <c r="G78" s="329"/>
      <c r="H78" s="329"/>
      <c r="I78" s="329"/>
      <c r="J78" s="329"/>
      <c r="K78" s="329"/>
      <c r="L78" s="329"/>
      <c r="M78" s="329"/>
      <c r="N78" s="329"/>
      <c r="O78" s="329"/>
      <c r="P78" s="329"/>
      <c r="Q78" s="329"/>
      <c r="R78" s="329"/>
      <c r="S78" s="329"/>
      <c r="T78" s="329"/>
      <c r="U78" s="329"/>
      <c r="V78" s="329"/>
      <c r="W78" s="329"/>
      <c r="X78" s="330"/>
      <c r="Y78" s="331" t="s">
        <v>270</v>
      </c>
      <c r="Z78" s="332"/>
      <c r="AA78" s="332"/>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3"/>
    </row>
    <row r="79" ht="15.6" spans="2:49">
      <c r="B79" s="334"/>
      <c r="C79" s="335"/>
      <c r="D79" s="336"/>
      <c r="E79" s="337"/>
      <c r="F79" s="338"/>
      <c r="G79" s="338"/>
      <c r="H79" s="338"/>
      <c r="I79" s="338"/>
      <c r="J79" s="338"/>
      <c r="K79" s="338"/>
      <c r="L79" s="338"/>
      <c r="M79" s="338"/>
      <c r="N79" s="338"/>
      <c r="O79" s="338"/>
      <c r="P79" s="338"/>
      <c r="Q79" s="338"/>
      <c r="R79" s="338"/>
      <c r="S79" s="338"/>
      <c r="T79" s="338"/>
      <c r="U79" s="338"/>
      <c r="V79" s="338"/>
      <c r="W79" s="338"/>
      <c r="X79" s="339"/>
      <c r="Y79" s="340" t="s">
        <v>2</v>
      </c>
      <c r="Z79" s="341"/>
      <c r="AA79" s="341"/>
      <c r="AB79" s="341"/>
      <c r="AC79" s="341"/>
      <c r="AD79" s="341"/>
      <c r="AE79" s="341"/>
      <c r="AF79" s="341"/>
      <c r="AG79" s="341"/>
      <c r="AH79" s="341"/>
      <c r="AI79" s="341"/>
      <c r="AJ79" s="341"/>
      <c r="AK79" s="341"/>
      <c r="AL79" s="341"/>
      <c r="AM79" s="341"/>
      <c r="AN79" s="341"/>
      <c r="AO79" s="341"/>
      <c r="AP79" s="341"/>
      <c r="AQ79" s="341"/>
      <c r="AR79" s="341"/>
      <c r="AS79" s="341"/>
      <c r="AT79" s="341"/>
      <c r="AU79" s="341"/>
      <c r="AV79" s="341"/>
      <c r="AW79" s="342"/>
    </row>
    <row r="80" ht="15.6" spans="2:49">
      <c r="B80" s="343" t="s">
        <v>3</v>
      </c>
      <c r="C80" s="344"/>
      <c r="D80" s="344"/>
      <c r="E80" s="344"/>
      <c r="F80" s="344"/>
      <c r="G80" s="344"/>
      <c r="H80" s="344"/>
      <c r="I80" s="344"/>
      <c r="J80" s="344"/>
      <c r="K80" s="344"/>
      <c r="L80" s="344"/>
      <c r="M80" s="344"/>
      <c r="N80" s="344"/>
      <c r="O80" s="344"/>
      <c r="P80" s="344"/>
      <c r="Q80" s="344"/>
      <c r="R80" s="344"/>
      <c r="S80" s="344"/>
      <c r="T80" s="344"/>
      <c r="U80" s="344"/>
      <c r="V80" s="344"/>
      <c r="W80" s="344"/>
      <c r="X80" s="345"/>
      <c r="Y80" s="340" t="s">
        <v>271</v>
      </c>
      <c r="Z80" s="341"/>
      <c r="AA80" s="341"/>
      <c r="AB80" s="341"/>
      <c r="AC80" s="341"/>
      <c r="AD80" s="341"/>
      <c r="AE80" s="341"/>
      <c r="AF80" s="341"/>
      <c r="AG80" s="341"/>
      <c r="AH80" s="341"/>
      <c r="AI80" s="341"/>
      <c r="AJ80" s="341"/>
      <c r="AK80" s="341"/>
      <c r="AL80" s="341"/>
      <c r="AM80" s="341"/>
      <c r="AN80" s="341"/>
      <c r="AO80" s="341"/>
      <c r="AP80" s="341"/>
      <c r="AQ80" s="341"/>
      <c r="AR80" s="341"/>
      <c r="AS80" s="341"/>
      <c r="AT80" s="341"/>
      <c r="AU80" s="341"/>
      <c r="AV80" s="341"/>
      <c r="AW80" s="342"/>
    </row>
    <row r="81" ht="15.6" spans="2:49">
      <c r="B81" s="343" t="s">
        <v>272</v>
      </c>
      <c r="C81" s="344"/>
      <c r="D81" s="344"/>
      <c r="E81" s="344"/>
      <c r="F81" s="344"/>
      <c r="G81" s="344"/>
      <c r="H81" s="344"/>
      <c r="I81" s="344"/>
      <c r="J81" s="344"/>
      <c r="K81" s="344"/>
      <c r="L81" s="344"/>
      <c r="M81" s="344"/>
      <c r="N81" s="344"/>
      <c r="O81" s="344"/>
      <c r="P81" s="344"/>
      <c r="Q81" s="344"/>
      <c r="R81" s="344"/>
      <c r="S81" s="344"/>
      <c r="T81" s="344"/>
      <c r="U81" s="344"/>
      <c r="V81" s="344"/>
      <c r="W81" s="344"/>
      <c r="X81" s="344"/>
      <c r="Y81" s="344"/>
      <c r="Z81" s="344"/>
      <c r="AA81" s="344"/>
      <c r="AB81" s="344"/>
      <c r="AC81" s="344"/>
      <c r="AD81" s="344"/>
      <c r="AE81" s="344"/>
      <c r="AF81" s="344"/>
      <c r="AG81" s="344"/>
      <c r="AH81" s="344"/>
      <c r="AI81" s="344"/>
      <c r="AJ81" s="344"/>
      <c r="AK81" s="344"/>
      <c r="AL81" s="344"/>
      <c r="AM81" s="344"/>
      <c r="AN81" s="344"/>
      <c r="AO81" s="344"/>
      <c r="AP81" s="344"/>
      <c r="AQ81" s="344"/>
      <c r="AR81" s="344"/>
      <c r="AS81" s="344"/>
      <c r="AT81" s="344"/>
      <c r="AU81" s="344"/>
      <c r="AV81" s="344"/>
      <c r="AW81" s="346"/>
    </row>
    <row r="82" ht="15.6" spans="2:49">
      <c r="B82" s="347"/>
      <c r="C82" s="348"/>
      <c r="D82" s="348"/>
      <c r="E82" s="348"/>
      <c r="F82" s="348"/>
      <c r="G82" s="348"/>
      <c r="H82" s="348"/>
      <c r="I82" s="348"/>
      <c r="J82" s="348"/>
      <c r="K82" s="348"/>
      <c r="L82" s="348"/>
      <c r="M82" s="348"/>
      <c r="N82" s="348"/>
      <c r="O82" s="348"/>
      <c r="P82" s="348"/>
      <c r="Q82" s="348"/>
      <c r="R82" s="348"/>
      <c r="S82" s="348"/>
      <c r="T82" s="348"/>
      <c r="U82" s="348"/>
      <c r="V82" s="348"/>
      <c r="W82" s="348"/>
      <c r="X82" s="348"/>
      <c r="Y82" s="348"/>
      <c r="Z82" s="348"/>
      <c r="AA82" s="348"/>
      <c r="AB82" s="348"/>
      <c r="AC82" s="348"/>
      <c r="AD82" s="348"/>
      <c r="AE82" s="348"/>
      <c r="AF82" s="348"/>
      <c r="AG82" s="348"/>
      <c r="AH82" s="348"/>
      <c r="AI82" s="348"/>
      <c r="AJ82" s="348"/>
      <c r="AK82" s="348"/>
      <c r="AL82" s="348"/>
      <c r="AM82" s="348"/>
      <c r="AN82" s="348"/>
      <c r="AO82" s="348"/>
      <c r="AP82" s="348"/>
      <c r="AQ82" s="348"/>
      <c r="AR82" s="348"/>
      <c r="AS82" s="348"/>
      <c r="AT82" s="348"/>
      <c r="AU82" s="348"/>
      <c r="AV82" s="348"/>
      <c r="AW82" s="349"/>
    </row>
    <row r="83" ht="15.6" customHeight="1" spans="2:49">
      <c r="B83" s="350" t="s">
        <v>273</v>
      </c>
      <c r="C83" s="351"/>
      <c r="D83" s="352" t="s">
        <v>6</v>
      </c>
      <c r="E83" s="353"/>
      <c r="F83" s="353"/>
      <c r="G83" s="353"/>
      <c r="H83" s="353"/>
      <c r="I83" s="353"/>
      <c r="J83" s="353"/>
      <c r="K83" s="353"/>
      <c r="L83" s="353"/>
      <c r="M83" s="353"/>
      <c r="N83" s="353"/>
      <c r="O83" s="353"/>
      <c r="P83" s="353"/>
      <c r="Q83" s="353"/>
      <c r="R83" s="353"/>
      <c r="S83" s="353"/>
      <c r="T83" s="353"/>
      <c r="U83" s="353"/>
      <c r="V83" s="353"/>
      <c r="W83" s="353"/>
      <c r="X83" s="353"/>
      <c r="Y83" s="353"/>
      <c r="Z83" s="353"/>
      <c r="AA83" s="353"/>
      <c r="AB83" s="353"/>
      <c r="AC83" s="353"/>
      <c r="AD83" s="353"/>
      <c r="AE83" s="353"/>
      <c r="AF83" s="353"/>
      <c r="AG83" s="353"/>
      <c r="AH83" s="353"/>
      <c r="AI83" s="353"/>
      <c r="AJ83" s="353"/>
      <c r="AK83" s="353"/>
      <c r="AL83" s="353"/>
      <c r="AM83" s="353"/>
      <c r="AN83" s="353"/>
      <c r="AO83" s="353"/>
      <c r="AP83" s="353"/>
      <c r="AQ83" s="353"/>
      <c r="AR83" s="353"/>
      <c r="AS83" s="353"/>
      <c r="AT83" s="353"/>
      <c r="AU83" s="353"/>
      <c r="AV83" s="353"/>
      <c r="AW83" s="354"/>
    </row>
    <row r="84" ht="15.6" spans="2:49">
      <c r="B84" s="347"/>
      <c r="C84" s="348"/>
      <c r="D84" s="348"/>
      <c r="E84" s="348"/>
      <c r="F84" s="348"/>
      <c r="G84" s="348"/>
      <c r="H84" s="348"/>
      <c r="I84" s="348"/>
      <c r="J84" s="348"/>
      <c r="K84" s="348"/>
      <c r="L84" s="348"/>
      <c r="M84" s="348"/>
      <c r="N84" s="348"/>
      <c r="O84" s="348"/>
      <c r="P84" s="348"/>
      <c r="Q84" s="348"/>
      <c r="R84" s="348"/>
      <c r="S84" s="348"/>
      <c r="T84" s="348"/>
      <c r="U84" s="348"/>
      <c r="V84" s="348"/>
      <c r="W84" s="348"/>
      <c r="X84" s="348"/>
      <c r="Y84" s="348"/>
      <c r="Z84" s="348"/>
      <c r="AA84" s="348"/>
      <c r="AB84" s="348"/>
      <c r="AC84" s="348"/>
      <c r="AD84" s="348"/>
      <c r="AE84" s="348"/>
      <c r="AF84" s="348"/>
      <c r="AG84" s="348"/>
      <c r="AH84" s="348"/>
      <c r="AI84" s="348"/>
      <c r="AJ84" s="348"/>
      <c r="AK84" s="348"/>
      <c r="AL84" s="348"/>
      <c r="AM84" s="348"/>
      <c r="AN84" s="348"/>
      <c r="AO84" s="348"/>
      <c r="AP84" s="348"/>
      <c r="AQ84" s="348"/>
      <c r="AR84" s="348"/>
      <c r="AS84" s="348"/>
      <c r="AT84" s="348"/>
      <c r="AU84" s="348"/>
      <c r="AV84" s="348"/>
      <c r="AW84" s="349"/>
    </row>
    <row r="85" ht="15.6" spans="2:49">
      <c r="B85" s="355"/>
      <c r="C85" s="356" t="s">
        <v>274</v>
      </c>
      <c r="D85" s="357"/>
      <c r="E85" s="357"/>
      <c r="F85" s="357"/>
      <c r="G85" s="357"/>
      <c r="H85" s="357"/>
      <c r="I85" s="357"/>
      <c r="J85" s="357"/>
      <c r="K85" s="357"/>
      <c r="L85" s="357"/>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c r="AJ85" s="357"/>
      <c r="AK85" s="357"/>
      <c r="AL85" s="357"/>
      <c r="AM85" s="357"/>
      <c r="AN85" s="357"/>
      <c r="AO85" s="357"/>
      <c r="AP85" s="357"/>
      <c r="AQ85" s="357"/>
      <c r="AR85" s="357"/>
      <c r="AS85" s="357"/>
      <c r="AT85" s="357"/>
      <c r="AU85" s="357"/>
      <c r="AV85" s="358"/>
      <c r="AW85" s="359"/>
    </row>
    <row r="86" ht="15.6" spans="2:49">
      <c r="B86" s="360"/>
      <c r="C86" s="361" t="s">
        <v>275</v>
      </c>
      <c r="D86" s="362"/>
      <c r="E86" s="363" t="s">
        <v>276</v>
      </c>
      <c r="F86" s="364"/>
      <c r="G86" s="364"/>
      <c r="H86" s="364"/>
      <c r="I86" s="364"/>
      <c r="J86" s="364"/>
      <c r="K86" s="364"/>
      <c r="L86" s="364"/>
      <c r="M86" s="364"/>
      <c r="N86" s="364"/>
      <c r="O86" s="364"/>
      <c r="P86" s="364"/>
      <c r="Q86" s="364"/>
      <c r="R86" s="364"/>
      <c r="S86" s="364"/>
      <c r="T86" s="364"/>
      <c r="U86" s="364"/>
      <c r="V86" s="364"/>
      <c r="W86" s="364"/>
      <c r="X86" s="364"/>
      <c r="Y86" s="364"/>
      <c r="Z86" s="364"/>
      <c r="AA86" s="364"/>
      <c r="AB86" s="364"/>
      <c r="AC86" s="364"/>
      <c r="AD86" s="364"/>
      <c r="AE86" s="364"/>
      <c r="AF86" s="364"/>
      <c r="AG86" s="364"/>
      <c r="AH86" s="365"/>
      <c r="AI86" s="366" t="s">
        <v>277</v>
      </c>
      <c r="AJ86" s="367"/>
      <c r="AK86" s="367"/>
      <c r="AL86" s="367"/>
      <c r="AM86" s="367"/>
      <c r="AN86" s="367"/>
      <c r="AO86" s="368"/>
      <c r="AP86" s="369" t="s">
        <v>34</v>
      </c>
      <c r="AQ86" s="370"/>
      <c r="AR86" s="370"/>
      <c r="AS86" s="370"/>
      <c r="AT86" s="370"/>
      <c r="AU86" s="370"/>
      <c r="AV86" s="371"/>
      <c r="AW86" s="372"/>
    </row>
    <row r="87" ht="15.6" spans="2:49">
      <c r="B87" s="360"/>
      <c r="C87" s="373" t="s">
        <v>278</v>
      </c>
      <c r="D87" s="374"/>
      <c r="E87" s="375" t="str">
        <f>'PRESUPUESTO GEN'!D16</f>
        <v>DEMOLICIÓN OBRAS EN CONCRETO SIMPLE, INCLUYE RETIRO DE SOBRANTES (ACARREO libre 5 Km.)</v>
      </c>
      <c r="F87" s="442"/>
      <c r="G87" s="442"/>
      <c r="H87" s="442"/>
      <c r="I87" s="442"/>
      <c r="J87" s="442"/>
      <c r="K87" s="442"/>
      <c r="L87" s="442"/>
      <c r="M87" s="442"/>
      <c r="N87" s="442"/>
      <c r="O87" s="442"/>
      <c r="P87" s="442"/>
      <c r="Q87" s="442"/>
      <c r="R87" s="442"/>
      <c r="S87" s="442"/>
      <c r="T87" s="442"/>
      <c r="U87" s="442"/>
      <c r="V87" s="442"/>
      <c r="W87" s="442"/>
      <c r="X87" s="442"/>
      <c r="Y87" s="442"/>
      <c r="Z87" s="442"/>
      <c r="AA87" s="442"/>
      <c r="AB87" s="442"/>
      <c r="AC87" s="442"/>
      <c r="AD87" s="442"/>
      <c r="AE87" s="442"/>
      <c r="AF87" s="442"/>
      <c r="AG87" s="442"/>
      <c r="AH87" s="443"/>
      <c r="AI87" s="366" t="s">
        <v>279</v>
      </c>
      <c r="AJ87" s="367"/>
      <c r="AK87" s="367"/>
      <c r="AL87" s="367"/>
      <c r="AM87" s="367"/>
      <c r="AN87" s="367"/>
      <c r="AO87" s="368"/>
      <c r="AP87" s="378">
        <f>L107</f>
        <v>13.44</v>
      </c>
      <c r="AQ87" s="379"/>
      <c r="AR87" s="379"/>
      <c r="AS87" s="379"/>
      <c r="AT87" s="379"/>
      <c r="AU87" s="379"/>
      <c r="AV87" s="380"/>
      <c r="AW87" s="372"/>
    </row>
    <row r="88" ht="15.6" spans="2:49">
      <c r="B88" s="381"/>
      <c r="C88" s="348"/>
      <c r="D88" s="348"/>
      <c r="E88" s="348"/>
      <c r="F88" s="348"/>
      <c r="G88" s="348"/>
      <c r="H88" s="348"/>
      <c r="I88" s="348"/>
      <c r="J88" s="348"/>
      <c r="K88" s="348"/>
      <c r="L88" s="348"/>
      <c r="M88" s="348"/>
      <c r="N88" s="348"/>
      <c r="O88" s="348"/>
      <c r="P88" s="348"/>
      <c r="Q88" s="348"/>
      <c r="R88" s="348"/>
      <c r="S88" s="348"/>
      <c r="T88" s="348"/>
      <c r="U88" s="348"/>
      <c r="V88" s="348"/>
      <c r="W88" s="348"/>
      <c r="X88" s="348"/>
      <c r="Y88" s="348"/>
      <c r="Z88" s="348"/>
      <c r="AA88" s="348"/>
      <c r="AB88" s="348"/>
      <c r="AC88" s="348"/>
      <c r="AD88" s="348"/>
      <c r="AE88" s="348"/>
      <c r="AF88" s="348"/>
      <c r="AG88" s="348"/>
      <c r="AH88" s="348"/>
      <c r="AI88" s="348"/>
      <c r="AJ88" s="348"/>
      <c r="AK88" s="348"/>
      <c r="AL88" s="348"/>
      <c r="AM88" s="348"/>
      <c r="AN88" s="348"/>
      <c r="AO88" s="348"/>
      <c r="AP88" s="348"/>
      <c r="AQ88" s="348"/>
      <c r="AR88" s="348"/>
      <c r="AS88" s="348"/>
      <c r="AT88" s="348"/>
      <c r="AU88" s="348"/>
      <c r="AV88" s="348"/>
      <c r="AW88" s="382"/>
    </row>
    <row r="89" ht="15.6" spans="2:49">
      <c r="B89" s="383"/>
      <c r="C89" s="384" t="s">
        <v>280</v>
      </c>
      <c r="D89" s="385"/>
      <c r="E89" s="386" t="s">
        <v>281</v>
      </c>
      <c r="F89" s="387"/>
      <c r="G89" s="387"/>
      <c r="H89" s="388"/>
      <c r="I89" s="389" t="s">
        <v>282</v>
      </c>
      <c r="J89" s="390" t="s">
        <v>283</v>
      </c>
      <c r="K89" s="389" t="s">
        <v>284</v>
      </c>
      <c r="L89" s="391" t="s">
        <v>285</v>
      </c>
      <c r="M89" s="384" t="s">
        <v>286</v>
      </c>
      <c r="N89" s="392"/>
      <c r="O89" s="392"/>
      <c r="P89" s="392"/>
      <c r="Q89" s="392"/>
      <c r="R89" s="392"/>
      <c r="S89" s="392"/>
      <c r="T89" s="392"/>
      <c r="U89" s="392"/>
      <c r="V89" s="392"/>
      <c r="W89" s="392"/>
      <c r="X89" s="392"/>
      <c r="Y89" s="392"/>
      <c r="Z89" s="392"/>
      <c r="AA89" s="392"/>
      <c r="AB89" s="392"/>
      <c r="AC89" s="392"/>
      <c r="AD89" s="392"/>
      <c r="AE89" s="392"/>
      <c r="AF89" s="392"/>
      <c r="AG89" s="392"/>
      <c r="AH89" s="392"/>
      <c r="AI89" s="392"/>
      <c r="AJ89" s="392"/>
      <c r="AK89" s="392"/>
      <c r="AL89" s="392"/>
      <c r="AM89" s="392"/>
      <c r="AN89" s="392"/>
      <c r="AO89" s="392"/>
      <c r="AP89" s="392"/>
      <c r="AQ89" s="392"/>
      <c r="AR89" s="392"/>
      <c r="AS89" s="392"/>
      <c r="AT89" s="392"/>
      <c r="AU89" s="392"/>
      <c r="AV89" s="385"/>
      <c r="AW89" s="393"/>
    </row>
    <row r="90" ht="31.2" spans="2:49">
      <c r="B90" s="383"/>
      <c r="C90" s="394"/>
      <c r="D90" s="395"/>
      <c r="E90" s="396" t="s">
        <v>287</v>
      </c>
      <c r="F90" s="397" t="s">
        <v>288</v>
      </c>
      <c r="G90" s="397" t="s">
        <v>289</v>
      </c>
      <c r="H90" s="398" t="s">
        <v>290</v>
      </c>
      <c r="I90" s="399"/>
      <c r="J90" s="400"/>
      <c r="K90" s="399"/>
      <c r="L90" s="401"/>
      <c r="M90" s="394"/>
      <c r="N90" s="402"/>
      <c r="O90" s="402"/>
      <c r="P90" s="402"/>
      <c r="Q90" s="402"/>
      <c r="R90" s="402"/>
      <c r="S90" s="402"/>
      <c r="T90" s="402"/>
      <c r="U90" s="402"/>
      <c r="V90" s="402"/>
      <c r="W90" s="402"/>
      <c r="X90" s="402"/>
      <c r="Y90" s="402"/>
      <c r="Z90" s="402"/>
      <c r="AA90" s="402"/>
      <c r="AB90" s="402"/>
      <c r="AC90" s="402"/>
      <c r="AD90" s="402"/>
      <c r="AE90" s="402"/>
      <c r="AF90" s="402"/>
      <c r="AG90" s="402"/>
      <c r="AH90" s="402"/>
      <c r="AI90" s="402"/>
      <c r="AJ90" s="402"/>
      <c r="AK90" s="402"/>
      <c r="AL90" s="402"/>
      <c r="AM90" s="402"/>
      <c r="AN90" s="402"/>
      <c r="AO90" s="402"/>
      <c r="AP90" s="402"/>
      <c r="AQ90" s="402"/>
      <c r="AR90" s="402"/>
      <c r="AS90" s="402"/>
      <c r="AT90" s="402"/>
      <c r="AU90" s="402"/>
      <c r="AV90" s="395"/>
      <c r="AW90" s="393"/>
    </row>
    <row r="91" ht="15.6" spans="2:49">
      <c r="B91" s="383"/>
      <c r="C91" s="416" t="s">
        <v>297</v>
      </c>
      <c r="D91" s="417"/>
      <c r="E91" s="405">
        <f>83.97*2</f>
        <v>167.94</v>
      </c>
      <c r="F91" s="406">
        <v>0.2</v>
      </c>
      <c r="G91" s="406">
        <v>0.4</v>
      </c>
      <c r="H91" s="406"/>
      <c r="I91" s="444">
        <f>E91*F91*G91</f>
        <v>13.4352</v>
      </c>
      <c r="J91" s="408">
        <v>1</v>
      </c>
      <c r="K91" s="408" t="s">
        <v>171</v>
      </c>
      <c r="L91" s="445">
        <f>I91*J91</f>
        <v>13.4352</v>
      </c>
      <c r="M91" s="409"/>
      <c r="N91" s="409"/>
      <c r="O91" s="409"/>
      <c r="P91" s="409"/>
      <c r="Q91" s="409"/>
      <c r="R91" s="409"/>
      <c r="S91" s="409"/>
      <c r="T91" s="409"/>
      <c r="U91" s="409"/>
      <c r="V91" s="409"/>
      <c r="W91" s="409"/>
      <c r="X91" s="409"/>
      <c r="Y91" s="409"/>
      <c r="Z91" s="409"/>
      <c r="AA91" s="409"/>
      <c r="AB91" s="409"/>
      <c r="AC91" s="409"/>
      <c r="AD91" s="409"/>
      <c r="AE91" s="409"/>
      <c r="AF91" s="409"/>
      <c r="AG91" s="409"/>
      <c r="AH91" s="409"/>
      <c r="AI91" s="409"/>
      <c r="AJ91" s="409"/>
      <c r="AK91" s="409"/>
      <c r="AL91" s="409"/>
      <c r="AM91" s="409"/>
      <c r="AN91" s="409"/>
      <c r="AO91" s="409"/>
      <c r="AP91" s="409"/>
      <c r="AQ91" s="409"/>
      <c r="AR91" s="409"/>
      <c r="AS91" s="409"/>
      <c r="AT91" s="409"/>
      <c r="AU91" s="409"/>
      <c r="AV91" s="409"/>
      <c r="AW91" s="393"/>
    </row>
    <row r="92" ht="15.6" spans="2:49">
      <c r="B92" s="383"/>
      <c r="C92" s="419"/>
      <c r="D92" s="420"/>
      <c r="E92" s="412"/>
      <c r="F92" s="413"/>
      <c r="G92" s="413"/>
      <c r="H92" s="413"/>
      <c r="I92" s="446"/>
      <c r="J92" s="415"/>
      <c r="K92" s="415"/>
      <c r="L92" s="447"/>
      <c r="M92" s="409"/>
      <c r="N92" s="409"/>
      <c r="O92" s="409"/>
      <c r="P92" s="409"/>
      <c r="Q92" s="409"/>
      <c r="R92" s="409"/>
      <c r="S92" s="409"/>
      <c r="T92" s="409"/>
      <c r="U92" s="409"/>
      <c r="V92" s="409"/>
      <c r="W92" s="409"/>
      <c r="X92" s="409"/>
      <c r="Y92" s="409"/>
      <c r="Z92" s="409"/>
      <c r="AA92" s="409"/>
      <c r="AB92" s="409"/>
      <c r="AC92" s="409"/>
      <c r="AD92" s="409"/>
      <c r="AE92" s="409"/>
      <c r="AF92" s="409"/>
      <c r="AG92" s="409"/>
      <c r="AH92" s="409"/>
      <c r="AI92" s="409"/>
      <c r="AJ92" s="409"/>
      <c r="AK92" s="409"/>
      <c r="AL92" s="409"/>
      <c r="AM92" s="409"/>
      <c r="AN92" s="409"/>
      <c r="AO92" s="409"/>
      <c r="AP92" s="409"/>
      <c r="AQ92" s="409"/>
      <c r="AR92" s="409"/>
      <c r="AS92" s="409"/>
      <c r="AT92" s="409"/>
      <c r="AU92" s="409"/>
      <c r="AV92" s="409"/>
      <c r="AW92" s="393"/>
    </row>
    <row r="93" ht="15.6" spans="2:49">
      <c r="B93" s="383"/>
      <c r="C93" s="416"/>
      <c r="D93" s="417"/>
      <c r="E93" s="405"/>
      <c r="F93" s="406"/>
      <c r="G93" s="406"/>
      <c r="H93" s="406"/>
      <c r="I93" s="444"/>
      <c r="J93" s="408"/>
      <c r="K93" s="408"/>
      <c r="L93" s="445"/>
      <c r="M93" s="409"/>
      <c r="N93" s="409"/>
      <c r="O93" s="409"/>
      <c r="P93" s="409"/>
      <c r="Q93" s="409"/>
      <c r="R93" s="409"/>
      <c r="S93" s="409"/>
      <c r="T93" s="409"/>
      <c r="U93" s="409"/>
      <c r="V93" s="409"/>
      <c r="W93" s="409"/>
      <c r="X93" s="409"/>
      <c r="Y93" s="409"/>
      <c r="Z93" s="409"/>
      <c r="AA93" s="409"/>
      <c r="AB93" s="409"/>
      <c r="AC93" s="409"/>
      <c r="AD93" s="409"/>
      <c r="AE93" s="409"/>
      <c r="AF93" s="409"/>
      <c r="AG93" s="409"/>
      <c r="AH93" s="409"/>
      <c r="AI93" s="409"/>
      <c r="AJ93" s="409"/>
      <c r="AK93" s="409"/>
      <c r="AL93" s="409"/>
      <c r="AM93" s="409"/>
      <c r="AN93" s="409"/>
      <c r="AO93" s="409"/>
      <c r="AP93" s="409"/>
      <c r="AQ93" s="409"/>
      <c r="AR93" s="409"/>
      <c r="AS93" s="409"/>
      <c r="AT93" s="409"/>
      <c r="AU93" s="409"/>
      <c r="AV93" s="409"/>
      <c r="AW93" s="393"/>
    </row>
    <row r="94" ht="15.6" spans="2:49">
      <c r="B94" s="383"/>
      <c r="C94" s="419"/>
      <c r="D94" s="420"/>
      <c r="E94" s="412"/>
      <c r="F94" s="413"/>
      <c r="G94" s="413"/>
      <c r="H94" s="413"/>
      <c r="I94" s="446"/>
      <c r="J94" s="415"/>
      <c r="K94" s="415"/>
      <c r="L94" s="447"/>
      <c r="M94" s="409"/>
      <c r="N94" s="409"/>
      <c r="O94" s="409"/>
      <c r="P94" s="409"/>
      <c r="Q94" s="409"/>
      <c r="R94" s="409"/>
      <c r="S94" s="409"/>
      <c r="T94" s="409"/>
      <c r="U94" s="409"/>
      <c r="V94" s="409"/>
      <c r="W94" s="409"/>
      <c r="X94" s="409"/>
      <c r="Y94" s="409"/>
      <c r="Z94" s="409"/>
      <c r="AA94" s="409"/>
      <c r="AB94" s="409"/>
      <c r="AC94" s="409"/>
      <c r="AD94" s="409"/>
      <c r="AE94" s="409"/>
      <c r="AF94" s="409"/>
      <c r="AG94" s="409"/>
      <c r="AH94" s="409"/>
      <c r="AI94" s="409"/>
      <c r="AJ94" s="409"/>
      <c r="AK94" s="409"/>
      <c r="AL94" s="409"/>
      <c r="AM94" s="409"/>
      <c r="AN94" s="409"/>
      <c r="AO94" s="409"/>
      <c r="AP94" s="409"/>
      <c r="AQ94" s="409"/>
      <c r="AR94" s="409"/>
      <c r="AS94" s="409"/>
      <c r="AT94" s="409"/>
      <c r="AU94" s="409"/>
      <c r="AV94" s="409"/>
      <c r="AW94" s="393"/>
    </row>
    <row r="95" ht="15.6" spans="2:49">
      <c r="B95" s="383"/>
      <c r="C95" s="416"/>
      <c r="D95" s="417"/>
      <c r="E95" s="406"/>
      <c r="F95" s="406"/>
      <c r="G95" s="406"/>
      <c r="H95" s="406"/>
      <c r="I95" s="406"/>
      <c r="J95" s="406"/>
      <c r="K95" s="406"/>
      <c r="L95" s="408"/>
      <c r="M95" s="409"/>
      <c r="N95" s="409"/>
      <c r="O95" s="409"/>
      <c r="P95" s="409"/>
      <c r="Q95" s="409"/>
      <c r="R95" s="409"/>
      <c r="S95" s="409"/>
      <c r="T95" s="409"/>
      <c r="U95" s="409"/>
      <c r="V95" s="409"/>
      <c r="W95" s="409"/>
      <c r="X95" s="409"/>
      <c r="Y95" s="409"/>
      <c r="Z95" s="409"/>
      <c r="AA95" s="409"/>
      <c r="AB95" s="409"/>
      <c r="AC95" s="409"/>
      <c r="AD95" s="409"/>
      <c r="AE95" s="409"/>
      <c r="AF95" s="409"/>
      <c r="AG95" s="409"/>
      <c r="AH95" s="409"/>
      <c r="AI95" s="409"/>
      <c r="AJ95" s="409"/>
      <c r="AK95" s="409"/>
      <c r="AL95" s="409"/>
      <c r="AM95" s="409"/>
      <c r="AN95" s="409"/>
      <c r="AO95" s="409"/>
      <c r="AP95" s="409"/>
      <c r="AQ95" s="409"/>
      <c r="AR95" s="409"/>
      <c r="AS95" s="409"/>
      <c r="AT95" s="409"/>
      <c r="AU95" s="409"/>
      <c r="AV95" s="409"/>
      <c r="AW95" s="393"/>
    </row>
    <row r="96" ht="15.6" spans="2:49">
      <c r="B96" s="383"/>
      <c r="C96" s="419"/>
      <c r="D96" s="420"/>
      <c r="E96" s="413"/>
      <c r="F96" s="413"/>
      <c r="G96" s="413"/>
      <c r="H96" s="413"/>
      <c r="I96" s="413"/>
      <c r="J96" s="413"/>
      <c r="K96" s="413"/>
      <c r="L96" s="415"/>
      <c r="M96" s="409"/>
      <c r="N96" s="409"/>
      <c r="O96" s="409"/>
      <c r="P96" s="409"/>
      <c r="Q96" s="409"/>
      <c r="R96" s="409"/>
      <c r="S96" s="409"/>
      <c r="T96" s="409"/>
      <c r="U96" s="409"/>
      <c r="V96" s="409"/>
      <c r="W96" s="409"/>
      <c r="X96" s="409"/>
      <c r="Y96" s="409"/>
      <c r="Z96" s="409"/>
      <c r="AA96" s="409"/>
      <c r="AB96" s="409"/>
      <c r="AC96" s="409"/>
      <c r="AD96" s="409"/>
      <c r="AE96" s="409"/>
      <c r="AF96" s="409"/>
      <c r="AG96" s="409"/>
      <c r="AH96" s="409"/>
      <c r="AI96" s="409"/>
      <c r="AJ96" s="409"/>
      <c r="AK96" s="409"/>
      <c r="AL96" s="409"/>
      <c r="AM96" s="409"/>
      <c r="AN96" s="409"/>
      <c r="AO96" s="409"/>
      <c r="AP96" s="409"/>
      <c r="AQ96" s="409"/>
      <c r="AR96" s="409"/>
      <c r="AS96" s="409"/>
      <c r="AT96" s="409"/>
      <c r="AU96" s="409"/>
      <c r="AV96" s="409"/>
      <c r="AW96" s="393"/>
    </row>
    <row r="97" ht="15.6" spans="2:49">
      <c r="B97" s="383"/>
      <c r="C97" s="416"/>
      <c r="D97" s="417"/>
      <c r="E97" s="406"/>
      <c r="F97" s="406"/>
      <c r="G97" s="406"/>
      <c r="H97" s="406"/>
      <c r="I97" s="406"/>
      <c r="J97" s="406"/>
      <c r="K97" s="406"/>
      <c r="L97" s="408"/>
      <c r="M97" s="409"/>
      <c r="N97" s="409"/>
      <c r="O97" s="409"/>
      <c r="P97" s="409"/>
      <c r="Q97" s="409"/>
      <c r="R97" s="409"/>
      <c r="S97" s="409"/>
      <c r="T97" s="409"/>
      <c r="U97" s="409"/>
      <c r="V97" s="409"/>
      <c r="W97" s="409"/>
      <c r="X97" s="409"/>
      <c r="Y97" s="409"/>
      <c r="Z97" s="409"/>
      <c r="AA97" s="409"/>
      <c r="AB97" s="409"/>
      <c r="AC97" s="409"/>
      <c r="AD97" s="409"/>
      <c r="AE97" s="409"/>
      <c r="AF97" s="409"/>
      <c r="AG97" s="409"/>
      <c r="AH97" s="409"/>
      <c r="AI97" s="409"/>
      <c r="AJ97" s="409"/>
      <c r="AK97" s="409"/>
      <c r="AL97" s="409"/>
      <c r="AM97" s="409"/>
      <c r="AN97" s="409"/>
      <c r="AO97" s="409"/>
      <c r="AP97" s="409"/>
      <c r="AQ97" s="409"/>
      <c r="AR97" s="409"/>
      <c r="AS97" s="409"/>
      <c r="AT97" s="409"/>
      <c r="AU97" s="409"/>
      <c r="AV97" s="409"/>
      <c r="AW97" s="393"/>
    </row>
    <row r="98" ht="15.6" spans="2:49">
      <c r="B98" s="383"/>
      <c r="C98" s="419"/>
      <c r="D98" s="420"/>
      <c r="E98" s="413"/>
      <c r="F98" s="413"/>
      <c r="G98" s="413"/>
      <c r="H98" s="413"/>
      <c r="I98" s="413"/>
      <c r="J98" s="413"/>
      <c r="K98" s="413"/>
      <c r="L98" s="415"/>
      <c r="M98" s="409"/>
      <c r="N98" s="409"/>
      <c r="O98" s="409"/>
      <c r="P98" s="409"/>
      <c r="Q98" s="409"/>
      <c r="R98" s="409"/>
      <c r="S98" s="409"/>
      <c r="T98" s="409"/>
      <c r="U98" s="409"/>
      <c r="V98" s="409"/>
      <c r="W98" s="409"/>
      <c r="X98" s="409"/>
      <c r="Y98" s="409"/>
      <c r="Z98" s="409"/>
      <c r="AA98" s="409"/>
      <c r="AB98" s="409"/>
      <c r="AC98" s="409"/>
      <c r="AD98" s="409"/>
      <c r="AE98" s="409"/>
      <c r="AF98" s="409"/>
      <c r="AG98" s="409"/>
      <c r="AH98" s="409"/>
      <c r="AI98" s="409"/>
      <c r="AJ98" s="409"/>
      <c r="AK98" s="409"/>
      <c r="AL98" s="409"/>
      <c r="AM98" s="409"/>
      <c r="AN98" s="409"/>
      <c r="AO98" s="409"/>
      <c r="AP98" s="409"/>
      <c r="AQ98" s="409"/>
      <c r="AR98" s="409"/>
      <c r="AS98" s="409"/>
      <c r="AT98" s="409"/>
      <c r="AU98" s="409"/>
      <c r="AV98" s="409"/>
      <c r="AW98" s="393"/>
    </row>
    <row r="99" ht="15.6" spans="2:49">
      <c r="B99" s="383"/>
      <c r="C99" s="416"/>
      <c r="D99" s="417"/>
      <c r="E99" s="406"/>
      <c r="F99" s="406"/>
      <c r="G99" s="406"/>
      <c r="H99" s="406"/>
      <c r="I99" s="406"/>
      <c r="J99" s="406"/>
      <c r="K99" s="406"/>
      <c r="L99" s="408"/>
      <c r="M99" s="409"/>
      <c r="N99" s="409"/>
      <c r="O99" s="409"/>
      <c r="P99" s="409"/>
      <c r="Q99" s="409"/>
      <c r="R99" s="409"/>
      <c r="S99" s="409"/>
      <c r="T99" s="409"/>
      <c r="U99" s="409"/>
      <c r="V99" s="409"/>
      <c r="W99" s="409"/>
      <c r="X99" s="409"/>
      <c r="Y99" s="409"/>
      <c r="Z99" s="409"/>
      <c r="AA99" s="409"/>
      <c r="AB99" s="409"/>
      <c r="AC99" s="409"/>
      <c r="AD99" s="409"/>
      <c r="AE99" s="409"/>
      <c r="AF99" s="409"/>
      <c r="AG99" s="409"/>
      <c r="AH99" s="409"/>
      <c r="AI99" s="409"/>
      <c r="AJ99" s="409"/>
      <c r="AK99" s="409"/>
      <c r="AL99" s="409"/>
      <c r="AM99" s="409"/>
      <c r="AN99" s="409"/>
      <c r="AO99" s="409"/>
      <c r="AP99" s="409"/>
      <c r="AQ99" s="409"/>
      <c r="AR99" s="409"/>
      <c r="AS99" s="409"/>
      <c r="AT99" s="409"/>
      <c r="AU99" s="409"/>
      <c r="AV99" s="409"/>
      <c r="AW99" s="393"/>
    </row>
    <row r="100" ht="15.6" spans="2:49">
      <c r="B100" s="383"/>
      <c r="C100" s="419"/>
      <c r="D100" s="420"/>
      <c r="E100" s="413"/>
      <c r="F100" s="413"/>
      <c r="G100" s="413"/>
      <c r="H100" s="413"/>
      <c r="I100" s="413"/>
      <c r="J100" s="413"/>
      <c r="K100" s="413"/>
      <c r="L100" s="415"/>
      <c r="M100" s="409"/>
      <c r="N100" s="409"/>
      <c r="O100" s="409"/>
      <c r="P100" s="409"/>
      <c r="Q100" s="409"/>
      <c r="R100" s="409"/>
      <c r="S100" s="409"/>
      <c r="T100" s="409"/>
      <c r="U100" s="409"/>
      <c r="V100" s="409"/>
      <c r="W100" s="409"/>
      <c r="X100" s="409"/>
      <c r="Y100" s="409"/>
      <c r="Z100" s="409"/>
      <c r="AA100" s="409"/>
      <c r="AB100" s="409"/>
      <c r="AC100" s="409"/>
      <c r="AD100" s="409"/>
      <c r="AE100" s="409"/>
      <c r="AF100" s="409"/>
      <c r="AG100" s="409"/>
      <c r="AH100" s="409"/>
      <c r="AI100" s="409"/>
      <c r="AJ100" s="409"/>
      <c r="AK100" s="409"/>
      <c r="AL100" s="409"/>
      <c r="AM100" s="409"/>
      <c r="AN100" s="409"/>
      <c r="AO100" s="409"/>
      <c r="AP100" s="409"/>
      <c r="AQ100" s="409"/>
      <c r="AR100" s="409"/>
      <c r="AS100" s="409"/>
      <c r="AT100" s="409"/>
      <c r="AU100" s="409"/>
      <c r="AV100" s="409"/>
      <c r="AW100" s="393"/>
    </row>
    <row r="101" ht="15.6" spans="2:49">
      <c r="B101" s="383"/>
      <c r="C101" s="416"/>
      <c r="D101" s="417"/>
      <c r="E101" s="406"/>
      <c r="F101" s="406"/>
      <c r="G101" s="406"/>
      <c r="H101" s="406"/>
      <c r="I101" s="406"/>
      <c r="J101" s="406"/>
      <c r="K101" s="406"/>
      <c r="L101" s="408"/>
      <c r="M101" s="409"/>
      <c r="N101" s="409"/>
      <c r="O101" s="409"/>
      <c r="P101" s="409"/>
      <c r="Q101" s="409"/>
      <c r="R101" s="409"/>
      <c r="S101" s="409"/>
      <c r="T101" s="409"/>
      <c r="U101" s="409"/>
      <c r="V101" s="409"/>
      <c r="W101" s="409"/>
      <c r="X101" s="409"/>
      <c r="Y101" s="409"/>
      <c r="Z101" s="409"/>
      <c r="AA101" s="409"/>
      <c r="AB101" s="409"/>
      <c r="AC101" s="409"/>
      <c r="AD101" s="409"/>
      <c r="AE101" s="409"/>
      <c r="AF101" s="409"/>
      <c r="AG101" s="409"/>
      <c r="AH101" s="409"/>
      <c r="AI101" s="409"/>
      <c r="AJ101" s="409"/>
      <c r="AK101" s="409"/>
      <c r="AL101" s="409"/>
      <c r="AM101" s="409"/>
      <c r="AN101" s="409"/>
      <c r="AO101" s="409"/>
      <c r="AP101" s="409"/>
      <c r="AQ101" s="409"/>
      <c r="AR101" s="409"/>
      <c r="AS101" s="409"/>
      <c r="AT101" s="409"/>
      <c r="AU101" s="409"/>
      <c r="AV101" s="409"/>
      <c r="AW101" s="393"/>
    </row>
    <row r="102" ht="15.6" spans="2:49">
      <c r="B102" s="383"/>
      <c r="C102" s="419"/>
      <c r="D102" s="420"/>
      <c r="E102" s="413"/>
      <c r="F102" s="413"/>
      <c r="G102" s="413"/>
      <c r="H102" s="413"/>
      <c r="I102" s="413"/>
      <c r="J102" s="413"/>
      <c r="K102" s="413"/>
      <c r="L102" s="415"/>
      <c r="M102" s="409"/>
      <c r="N102" s="409"/>
      <c r="O102" s="409"/>
      <c r="P102" s="409"/>
      <c r="Q102" s="409"/>
      <c r="R102" s="409"/>
      <c r="S102" s="409"/>
      <c r="T102" s="409"/>
      <c r="U102" s="409"/>
      <c r="V102" s="409"/>
      <c r="W102" s="409"/>
      <c r="X102" s="409"/>
      <c r="Y102" s="409"/>
      <c r="Z102" s="409"/>
      <c r="AA102" s="409"/>
      <c r="AB102" s="409"/>
      <c r="AC102" s="409"/>
      <c r="AD102" s="409"/>
      <c r="AE102" s="409"/>
      <c r="AF102" s="409"/>
      <c r="AG102" s="409"/>
      <c r="AH102" s="409"/>
      <c r="AI102" s="409"/>
      <c r="AJ102" s="409"/>
      <c r="AK102" s="409"/>
      <c r="AL102" s="409"/>
      <c r="AM102" s="409"/>
      <c r="AN102" s="409"/>
      <c r="AO102" s="409"/>
      <c r="AP102" s="409"/>
      <c r="AQ102" s="409"/>
      <c r="AR102" s="409"/>
      <c r="AS102" s="409"/>
      <c r="AT102" s="409"/>
      <c r="AU102" s="409"/>
      <c r="AV102" s="409"/>
      <c r="AW102" s="393"/>
    </row>
    <row r="103" ht="15.6" spans="2:49">
      <c r="B103" s="383"/>
      <c r="C103" s="416"/>
      <c r="D103" s="417"/>
      <c r="E103" s="406"/>
      <c r="F103" s="406"/>
      <c r="G103" s="406"/>
      <c r="H103" s="406"/>
      <c r="I103" s="406"/>
      <c r="J103" s="406"/>
      <c r="K103" s="406"/>
      <c r="L103" s="408"/>
      <c r="M103" s="409"/>
      <c r="N103" s="409"/>
      <c r="O103" s="409"/>
      <c r="P103" s="409"/>
      <c r="Q103" s="409"/>
      <c r="R103" s="409"/>
      <c r="S103" s="409"/>
      <c r="T103" s="409"/>
      <c r="U103" s="409"/>
      <c r="V103" s="409"/>
      <c r="W103" s="409"/>
      <c r="X103" s="409"/>
      <c r="Y103" s="409"/>
      <c r="Z103" s="409"/>
      <c r="AA103" s="409"/>
      <c r="AB103" s="409"/>
      <c r="AC103" s="409"/>
      <c r="AD103" s="409"/>
      <c r="AE103" s="409"/>
      <c r="AF103" s="409"/>
      <c r="AG103" s="409"/>
      <c r="AH103" s="409"/>
      <c r="AI103" s="409"/>
      <c r="AJ103" s="409"/>
      <c r="AK103" s="409"/>
      <c r="AL103" s="409"/>
      <c r="AM103" s="409"/>
      <c r="AN103" s="409"/>
      <c r="AO103" s="409"/>
      <c r="AP103" s="409"/>
      <c r="AQ103" s="409"/>
      <c r="AR103" s="409"/>
      <c r="AS103" s="409"/>
      <c r="AT103" s="409"/>
      <c r="AU103" s="409"/>
      <c r="AV103" s="409"/>
      <c r="AW103" s="393"/>
    </row>
    <row r="104" ht="15.6" spans="2:49">
      <c r="B104" s="383"/>
      <c r="C104" s="419"/>
      <c r="D104" s="420"/>
      <c r="E104" s="413"/>
      <c r="F104" s="413"/>
      <c r="G104" s="413"/>
      <c r="H104" s="413"/>
      <c r="I104" s="413"/>
      <c r="J104" s="413"/>
      <c r="K104" s="413"/>
      <c r="L104" s="415"/>
      <c r="M104" s="409"/>
      <c r="N104" s="409"/>
      <c r="O104" s="409"/>
      <c r="P104" s="409"/>
      <c r="Q104" s="409"/>
      <c r="R104" s="409"/>
      <c r="S104" s="409"/>
      <c r="T104" s="409"/>
      <c r="U104" s="409"/>
      <c r="V104" s="409"/>
      <c r="W104" s="409"/>
      <c r="X104" s="409"/>
      <c r="Y104" s="409"/>
      <c r="Z104" s="409"/>
      <c r="AA104" s="409"/>
      <c r="AB104" s="409"/>
      <c r="AC104" s="409"/>
      <c r="AD104" s="409"/>
      <c r="AE104" s="409"/>
      <c r="AF104" s="409"/>
      <c r="AG104" s="409"/>
      <c r="AH104" s="409"/>
      <c r="AI104" s="409"/>
      <c r="AJ104" s="409"/>
      <c r="AK104" s="409"/>
      <c r="AL104" s="409"/>
      <c r="AM104" s="409"/>
      <c r="AN104" s="409"/>
      <c r="AO104" s="409"/>
      <c r="AP104" s="409"/>
      <c r="AQ104" s="409"/>
      <c r="AR104" s="409"/>
      <c r="AS104" s="409"/>
      <c r="AT104" s="409"/>
      <c r="AU104" s="409"/>
      <c r="AV104" s="409"/>
      <c r="AW104" s="393"/>
    </row>
    <row r="105" ht="15.6" spans="2:49">
      <c r="B105" s="383"/>
      <c r="C105" s="416"/>
      <c r="D105" s="417"/>
      <c r="E105" s="406"/>
      <c r="F105" s="406"/>
      <c r="G105" s="406"/>
      <c r="H105" s="406"/>
      <c r="I105" s="406"/>
      <c r="J105" s="406"/>
      <c r="K105" s="406"/>
      <c r="L105" s="406"/>
      <c r="M105" s="409"/>
      <c r="N105" s="409"/>
      <c r="O105" s="409"/>
      <c r="P105" s="409"/>
      <c r="Q105" s="409"/>
      <c r="R105" s="409"/>
      <c r="S105" s="409"/>
      <c r="T105" s="409"/>
      <c r="U105" s="409"/>
      <c r="V105" s="409"/>
      <c r="W105" s="409"/>
      <c r="X105" s="409"/>
      <c r="Y105" s="409"/>
      <c r="Z105" s="409"/>
      <c r="AA105" s="409"/>
      <c r="AB105" s="409"/>
      <c r="AC105" s="409"/>
      <c r="AD105" s="409"/>
      <c r="AE105" s="409"/>
      <c r="AF105" s="409"/>
      <c r="AG105" s="409"/>
      <c r="AH105" s="409"/>
      <c r="AI105" s="409"/>
      <c r="AJ105" s="409"/>
      <c r="AK105" s="409"/>
      <c r="AL105" s="409"/>
      <c r="AM105" s="409"/>
      <c r="AN105" s="409"/>
      <c r="AO105" s="409"/>
      <c r="AP105" s="409"/>
      <c r="AQ105" s="409"/>
      <c r="AR105" s="409"/>
      <c r="AS105" s="409"/>
      <c r="AT105" s="409"/>
      <c r="AU105" s="409"/>
      <c r="AV105" s="409"/>
      <c r="AW105" s="393"/>
    </row>
    <row r="106" ht="15.6" spans="2:49">
      <c r="B106" s="383"/>
      <c r="C106" s="419"/>
      <c r="D106" s="420"/>
      <c r="E106" s="413"/>
      <c r="F106" s="413"/>
      <c r="G106" s="413"/>
      <c r="H106" s="413"/>
      <c r="I106" s="413"/>
      <c r="J106" s="413"/>
      <c r="K106" s="413"/>
      <c r="L106" s="413"/>
      <c r="M106" s="409"/>
      <c r="N106" s="409"/>
      <c r="O106" s="409"/>
      <c r="P106" s="409"/>
      <c r="Q106" s="409"/>
      <c r="R106" s="409"/>
      <c r="S106" s="409"/>
      <c r="T106" s="409"/>
      <c r="U106" s="409"/>
      <c r="V106" s="409"/>
      <c r="W106" s="409"/>
      <c r="X106" s="409"/>
      <c r="Y106" s="409"/>
      <c r="Z106" s="409"/>
      <c r="AA106" s="409"/>
      <c r="AB106" s="409"/>
      <c r="AC106" s="409"/>
      <c r="AD106" s="409"/>
      <c r="AE106" s="409"/>
      <c r="AF106" s="409"/>
      <c r="AG106" s="409"/>
      <c r="AH106" s="409"/>
      <c r="AI106" s="409"/>
      <c r="AJ106" s="409"/>
      <c r="AK106" s="409"/>
      <c r="AL106" s="409"/>
      <c r="AM106" s="409"/>
      <c r="AN106" s="409"/>
      <c r="AO106" s="409"/>
      <c r="AP106" s="409"/>
      <c r="AQ106" s="409"/>
      <c r="AR106" s="409"/>
      <c r="AS106" s="409"/>
      <c r="AT106" s="409"/>
      <c r="AU106" s="409"/>
      <c r="AV106" s="409"/>
      <c r="AW106" s="393"/>
    </row>
    <row r="107" ht="15.6" spans="2:49">
      <c r="B107" s="383"/>
      <c r="C107" s="422" t="s">
        <v>293</v>
      </c>
      <c r="D107" s="423"/>
      <c r="E107" s="423"/>
      <c r="F107" s="423"/>
      <c r="G107" s="423"/>
      <c r="H107" s="423"/>
      <c r="I107" s="423"/>
      <c r="J107" s="424" t="s">
        <v>285</v>
      </c>
      <c r="K107" s="425"/>
      <c r="L107" s="426">
        <f>ROUND(SUM(L91:L106),2)</f>
        <v>13.44</v>
      </c>
      <c r="M107" s="409"/>
      <c r="N107" s="409"/>
      <c r="O107" s="409"/>
      <c r="P107" s="409"/>
      <c r="Q107" s="409"/>
      <c r="R107" s="409"/>
      <c r="S107" s="409"/>
      <c r="T107" s="409"/>
      <c r="U107" s="409"/>
      <c r="V107" s="409"/>
      <c r="W107" s="409"/>
      <c r="X107" s="409"/>
      <c r="Y107" s="409"/>
      <c r="Z107" s="409"/>
      <c r="AA107" s="409"/>
      <c r="AB107" s="409"/>
      <c r="AC107" s="409"/>
      <c r="AD107" s="409"/>
      <c r="AE107" s="409"/>
      <c r="AF107" s="409"/>
      <c r="AG107" s="409"/>
      <c r="AH107" s="409"/>
      <c r="AI107" s="409"/>
      <c r="AJ107" s="409"/>
      <c r="AK107" s="409"/>
      <c r="AL107" s="409"/>
      <c r="AM107" s="409"/>
      <c r="AN107" s="409"/>
      <c r="AO107" s="409"/>
      <c r="AP107" s="409"/>
      <c r="AQ107" s="409"/>
      <c r="AR107" s="409"/>
      <c r="AS107" s="409"/>
      <c r="AT107" s="409"/>
      <c r="AU107" s="409"/>
      <c r="AV107" s="409"/>
      <c r="AW107" s="393"/>
    </row>
    <row r="108" ht="15.6" spans="2:49">
      <c r="B108" s="383"/>
      <c r="C108" s="416"/>
      <c r="D108" s="427"/>
      <c r="E108" s="427"/>
      <c r="F108" s="427"/>
      <c r="G108" s="427"/>
      <c r="H108" s="427"/>
      <c r="I108" s="427"/>
      <c r="J108" s="427"/>
      <c r="K108" s="427"/>
      <c r="L108" s="417"/>
      <c r="M108" s="409"/>
      <c r="N108" s="409"/>
      <c r="O108" s="409"/>
      <c r="P108" s="409"/>
      <c r="Q108" s="409"/>
      <c r="R108" s="409"/>
      <c r="S108" s="409"/>
      <c r="T108" s="409"/>
      <c r="U108" s="409"/>
      <c r="V108" s="409"/>
      <c r="W108" s="409"/>
      <c r="X108" s="409"/>
      <c r="Y108" s="409"/>
      <c r="Z108" s="409"/>
      <c r="AA108" s="409"/>
      <c r="AB108" s="409"/>
      <c r="AC108" s="409"/>
      <c r="AD108" s="409"/>
      <c r="AE108" s="409"/>
      <c r="AF108" s="409"/>
      <c r="AG108" s="409"/>
      <c r="AH108" s="409"/>
      <c r="AI108" s="409"/>
      <c r="AJ108" s="409"/>
      <c r="AK108" s="409"/>
      <c r="AL108" s="409"/>
      <c r="AM108" s="409"/>
      <c r="AN108" s="409"/>
      <c r="AO108" s="409"/>
      <c r="AP108" s="409"/>
      <c r="AQ108" s="409"/>
      <c r="AR108" s="409"/>
      <c r="AS108" s="409"/>
      <c r="AT108" s="409"/>
      <c r="AU108" s="409"/>
      <c r="AV108" s="409"/>
      <c r="AW108" s="393"/>
    </row>
    <row r="109" ht="15.6" spans="2:49">
      <c r="B109" s="383"/>
      <c r="C109" s="419"/>
      <c r="D109" s="428"/>
      <c r="E109" s="428"/>
      <c r="F109" s="428"/>
      <c r="G109" s="428"/>
      <c r="H109" s="428"/>
      <c r="I109" s="428"/>
      <c r="J109" s="428"/>
      <c r="K109" s="428"/>
      <c r="L109" s="420"/>
      <c r="M109" s="409"/>
      <c r="N109" s="409"/>
      <c r="O109" s="409"/>
      <c r="P109" s="409"/>
      <c r="Q109" s="409"/>
      <c r="R109" s="409"/>
      <c r="S109" s="409"/>
      <c r="T109" s="409"/>
      <c r="U109" s="409"/>
      <c r="V109" s="409"/>
      <c r="W109" s="409"/>
      <c r="X109" s="409"/>
      <c r="Y109" s="409"/>
      <c r="Z109" s="409"/>
      <c r="AA109" s="409"/>
      <c r="AB109" s="409"/>
      <c r="AC109" s="409"/>
      <c r="AD109" s="409"/>
      <c r="AE109" s="409"/>
      <c r="AF109" s="409"/>
      <c r="AG109" s="409"/>
      <c r="AH109" s="409"/>
      <c r="AI109" s="409"/>
      <c r="AJ109" s="409"/>
      <c r="AK109" s="409"/>
      <c r="AL109" s="409"/>
      <c r="AM109" s="409"/>
      <c r="AN109" s="409"/>
      <c r="AO109" s="409"/>
      <c r="AP109" s="409"/>
      <c r="AQ109" s="409"/>
      <c r="AR109" s="409"/>
      <c r="AS109" s="409"/>
      <c r="AT109" s="409"/>
      <c r="AU109" s="409"/>
      <c r="AV109" s="409"/>
      <c r="AW109" s="393"/>
    </row>
    <row r="110" ht="15.6" spans="2:49">
      <c r="B110" s="383"/>
      <c r="C110" s="429" t="s">
        <v>294</v>
      </c>
      <c r="D110" s="448"/>
      <c r="E110" s="448"/>
      <c r="F110" s="448"/>
      <c r="G110" s="448"/>
      <c r="H110" s="448"/>
      <c r="I110" s="448"/>
      <c r="J110" s="448"/>
      <c r="K110" s="448"/>
      <c r="L110" s="448"/>
      <c r="M110" s="448"/>
      <c r="N110" s="448"/>
      <c r="O110" s="448"/>
      <c r="P110" s="448"/>
      <c r="Q110" s="448"/>
      <c r="R110" s="448"/>
      <c r="S110" s="448"/>
      <c r="T110" s="448"/>
      <c r="U110" s="448"/>
      <c r="V110" s="448"/>
      <c r="W110" s="448"/>
      <c r="X110" s="448"/>
      <c r="Y110" s="448"/>
      <c r="Z110" s="448"/>
      <c r="AA110" s="448"/>
      <c r="AB110" s="448"/>
      <c r="AC110" s="448"/>
      <c r="AD110" s="448"/>
      <c r="AE110" s="448"/>
      <c r="AF110" s="448"/>
      <c r="AG110" s="448"/>
      <c r="AH110" s="448"/>
      <c r="AI110" s="448"/>
      <c r="AJ110" s="448"/>
      <c r="AK110" s="448"/>
      <c r="AL110" s="448"/>
      <c r="AM110" s="448"/>
      <c r="AN110" s="448"/>
      <c r="AO110" s="448"/>
      <c r="AP110" s="448"/>
      <c r="AQ110" s="448"/>
      <c r="AR110" s="448"/>
      <c r="AS110" s="448"/>
      <c r="AT110" s="448"/>
      <c r="AU110" s="448"/>
      <c r="AV110" s="449"/>
      <c r="AW110" s="393"/>
    </row>
    <row r="111" ht="15.6" spans="2:49">
      <c r="B111" s="383"/>
      <c r="C111" s="432"/>
      <c r="D111" s="433"/>
      <c r="E111" s="433"/>
      <c r="F111" s="433"/>
      <c r="G111" s="433"/>
      <c r="H111" s="433"/>
      <c r="I111" s="433"/>
      <c r="J111" s="433"/>
      <c r="K111" s="433"/>
      <c r="L111" s="433"/>
      <c r="M111" s="433"/>
      <c r="N111" s="433"/>
      <c r="O111" s="433"/>
      <c r="P111" s="433"/>
      <c r="Q111" s="433"/>
      <c r="R111" s="433"/>
      <c r="S111" s="433"/>
      <c r="T111" s="433"/>
      <c r="U111" s="433"/>
      <c r="V111" s="433"/>
      <c r="W111" s="433"/>
      <c r="X111" s="433"/>
      <c r="Y111" s="433"/>
      <c r="Z111" s="433"/>
      <c r="AA111" s="433"/>
      <c r="AB111" s="433"/>
      <c r="AC111" s="433"/>
      <c r="AD111" s="433"/>
      <c r="AE111" s="433"/>
      <c r="AF111" s="433"/>
      <c r="AG111" s="434"/>
      <c r="AH111" s="435"/>
      <c r="AI111" s="348"/>
      <c r="AJ111" s="348"/>
      <c r="AK111" s="348"/>
      <c r="AL111" s="348"/>
      <c r="AM111" s="348"/>
      <c r="AN111" s="348"/>
      <c r="AO111" s="348"/>
      <c r="AP111" s="348"/>
      <c r="AQ111" s="348"/>
      <c r="AR111" s="348"/>
      <c r="AS111" s="348"/>
      <c r="AT111" s="348"/>
      <c r="AU111" s="348"/>
      <c r="AV111" s="436"/>
      <c r="AW111" s="393"/>
    </row>
    <row r="112" spans="2:49">
      <c r="B112" s="437"/>
      <c r="AW112" s="438"/>
    </row>
    <row r="113" ht="74.25" customHeight="1" spans="2:49">
      <c r="B113" s="439" t="s">
        <v>295</v>
      </c>
      <c r="C113" s="450"/>
      <c r="D113" s="450"/>
      <c r="E113" s="450"/>
      <c r="F113" s="450"/>
      <c r="G113" s="450"/>
      <c r="H113" s="450"/>
      <c r="I113" s="450"/>
      <c r="J113" s="450"/>
      <c r="K113" s="450"/>
      <c r="L113" s="450"/>
      <c r="M113" s="450"/>
      <c r="N113" s="450"/>
      <c r="O113" s="450"/>
      <c r="P113" s="450"/>
      <c r="Q113" s="450"/>
      <c r="R113" s="450"/>
      <c r="S113" s="450"/>
      <c r="T113" s="450"/>
      <c r="U113" s="450"/>
      <c r="V113" s="450"/>
      <c r="W113" s="450"/>
      <c r="X113" s="450"/>
      <c r="Y113" s="450"/>
      <c r="Z113" s="450"/>
      <c r="AA113" s="450"/>
      <c r="AB113" s="450"/>
      <c r="AC113" s="450"/>
      <c r="AD113" s="450"/>
      <c r="AE113" s="450"/>
      <c r="AF113" s="450"/>
      <c r="AG113" s="450"/>
      <c r="AH113" s="450"/>
      <c r="AI113" s="450"/>
      <c r="AJ113" s="450"/>
      <c r="AK113" s="450"/>
      <c r="AL113" s="450"/>
      <c r="AM113" s="450"/>
      <c r="AN113" s="450"/>
      <c r="AO113" s="450"/>
      <c r="AP113" s="450"/>
      <c r="AQ113" s="450"/>
      <c r="AR113" s="450"/>
      <c r="AS113" s="450"/>
      <c r="AT113" s="450"/>
      <c r="AU113" s="450"/>
      <c r="AV113" s="450"/>
      <c r="AW113" s="451"/>
    </row>
    <row r="116" ht="15.6" spans="2:49">
      <c r="B116" s="325"/>
      <c r="C116" s="326"/>
      <c r="D116" s="327"/>
      <c r="E116" s="328" t="s">
        <v>0</v>
      </c>
      <c r="F116" s="329"/>
      <c r="G116" s="329"/>
      <c r="H116" s="329"/>
      <c r="I116" s="329"/>
      <c r="J116" s="329"/>
      <c r="K116" s="329"/>
      <c r="L116" s="329"/>
      <c r="M116" s="329"/>
      <c r="N116" s="329"/>
      <c r="O116" s="329"/>
      <c r="P116" s="329"/>
      <c r="Q116" s="329"/>
      <c r="R116" s="329"/>
      <c r="S116" s="329"/>
      <c r="T116" s="329"/>
      <c r="U116" s="329"/>
      <c r="V116" s="329"/>
      <c r="W116" s="329"/>
      <c r="X116" s="330"/>
      <c r="Y116" s="331" t="s">
        <v>270</v>
      </c>
      <c r="Z116" s="332"/>
      <c r="AA116" s="332"/>
      <c r="AB116" s="332"/>
      <c r="AC116" s="332"/>
      <c r="AD116" s="332"/>
      <c r="AE116" s="332"/>
      <c r="AF116" s="332"/>
      <c r="AG116" s="332"/>
      <c r="AH116" s="332"/>
      <c r="AI116" s="332"/>
      <c r="AJ116" s="332"/>
      <c r="AK116" s="332"/>
      <c r="AL116" s="332"/>
      <c r="AM116" s="332"/>
      <c r="AN116" s="332"/>
      <c r="AO116" s="332"/>
      <c r="AP116" s="332"/>
      <c r="AQ116" s="332"/>
      <c r="AR116" s="332"/>
      <c r="AS116" s="332"/>
      <c r="AT116" s="332"/>
      <c r="AU116" s="332"/>
      <c r="AV116" s="332"/>
      <c r="AW116" s="333"/>
    </row>
    <row r="117" ht="15.6" spans="2:49">
      <c r="B117" s="334"/>
      <c r="C117" s="335"/>
      <c r="D117" s="336"/>
      <c r="E117" s="337"/>
      <c r="F117" s="338"/>
      <c r="G117" s="338"/>
      <c r="H117" s="338"/>
      <c r="I117" s="338"/>
      <c r="J117" s="338"/>
      <c r="K117" s="338"/>
      <c r="L117" s="338"/>
      <c r="M117" s="338"/>
      <c r="N117" s="338"/>
      <c r="O117" s="338"/>
      <c r="P117" s="338"/>
      <c r="Q117" s="338"/>
      <c r="R117" s="338"/>
      <c r="S117" s="338"/>
      <c r="T117" s="338"/>
      <c r="U117" s="338"/>
      <c r="V117" s="338"/>
      <c r="W117" s="338"/>
      <c r="X117" s="339"/>
      <c r="Y117" s="340" t="s">
        <v>2</v>
      </c>
      <c r="Z117" s="341"/>
      <c r="AA117" s="341"/>
      <c r="AB117" s="341"/>
      <c r="AC117" s="341"/>
      <c r="AD117" s="341"/>
      <c r="AE117" s="341"/>
      <c r="AF117" s="341"/>
      <c r="AG117" s="341"/>
      <c r="AH117" s="341"/>
      <c r="AI117" s="341"/>
      <c r="AJ117" s="341"/>
      <c r="AK117" s="341"/>
      <c r="AL117" s="341"/>
      <c r="AM117" s="341"/>
      <c r="AN117" s="341"/>
      <c r="AO117" s="341"/>
      <c r="AP117" s="341"/>
      <c r="AQ117" s="341"/>
      <c r="AR117" s="341"/>
      <c r="AS117" s="341"/>
      <c r="AT117" s="341"/>
      <c r="AU117" s="341"/>
      <c r="AV117" s="341"/>
      <c r="AW117" s="342"/>
    </row>
    <row r="118" ht="15.6" spans="2:49">
      <c r="B118" s="343" t="s">
        <v>3</v>
      </c>
      <c r="C118" s="344"/>
      <c r="D118" s="344"/>
      <c r="E118" s="344"/>
      <c r="F118" s="344"/>
      <c r="G118" s="344"/>
      <c r="H118" s="344"/>
      <c r="I118" s="344"/>
      <c r="J118" s="344"/>
      <c r="K118" s="344"/>
      <c r="L118" s="344"/>
      <c r="M118" s="344"/>
      <c r="N118" s="344"/>
      <c r="O118" s="344"/>
      <c r="P118" s="344"/>
      <c r="Q118" s="344"/>
      <c r="R118" s="344"/>
      <c r="S118" s="344"/>
      <c r="T118" s="344"/>
      <c r="U118" s="344"/>
      <c r="V118" s="344"/>
      <c r="W118" s="344"/>
      <c r="X118" s="345"/>
      <c r="Y118" s="340" t="s">
        <v>271</v>
      </c>
      <c r="Z118" s="341"/>
      <c r="AA118" s="341"/>
      <c r="AB118" s="341"/>
      <c r="AC118" s="341"/>
      <c r="AD118" s="341"/>
      <c r="AE118" s="341"/>
      <c r="AF118" s="341"/>
      <c r="AG118" s="341"/>
      <c r="AH118" s="341"/>
      <c r="AI118" s="341"/>
      <c r="AJ118" s="341"/>
      <c r="AK118" s="341"/>
      <c r="AL118" s="341"/>
      <c r="AM118" s="341"/>
      <c r="AN118" s="341"/>
      <c r="AO118" s="341"/>
      <c r="AP118" s="341"/>
      <c r="AQ118" s="341"/>
      <c r="AR118" s="341"/>
      <c r="AS118" s="341"/>
      <c r="AT118" s="341"/>
      <c r="AU118" s="341"/>
      <c r="AV118" s="341"/>
      <c r="AW118" s="342"/>
    </row>
    <row r="119" ht="15.6" spans="2:49">
      <c r="B119" s="343" t="s">
        <v>272</v>
      </c>
      <c r="C119" s="344"/>
      <c r="D119" s="344"/>
      <c r="E119" s="344"/>
      <c r="F119" s="344"/>
      <c r="G119" s="344"/>
      <c r="H119" s="344"/>
      <c r="I119" s="344"/>
      <c r="J119" s="344"/>
      <c r="K119" s="344"/>
      <c r="L119" s="344"/>
      <c r="M119" s="344"/>
      <c r="N119" s="344"/>
      <c r="O119" s="344"/>
      <c r="P119" s="344"/>
      <c r="Q119" s="344"/>
      <c r="R119" s="344"/>
      <c r="S119" s="344"/>
      <c r="T119" s="344"/>
      <c r="U119" s="344"/>
      <c r="V119" s="344"/>
      <c r="W119" s="344"/>
      <c r="X119" s="344"/>
      <c r="Y119" s="344"/>
      <c r="Z119" s="344"/>
      <c r="AA119" s="344"/>
      <c r="AB119" s="344"/>
      <c r="AC119" s="344"/>
      <c r="AD119" s="344"/>
      <c r="AE119" s="344"/>
      <c r="AF119" s="344"/>
      <c r="AG119" s="344"/>
      <c r="AH119" s="344"/>
      <c r="AI119" s="344"/>
      <c r="AJ119" s="344"/>
      <c r="AK119" s="344"/>
      <c r="AL119" s="344"/>
      <c r="AM119" s="344"/>
      <c r="AN119" s="344"/>
      <c r="AO119" s="344"/>
      <c r="AP119" s="344"/>
      <c r="AQ119" s="344"/>
      <c r="AR119" s="344"/>
      <c r="AS119" s="344"/>
      <c r="AT119" s="344"/>
      <c r="AU119" s="344"/>
      <c r="AV119" s="344"/>
      <c r="AW119" s="346"/>
    </row>
    <row r="120" ht="15.6" spans="2:49">
      <c r="B120" s="347"/>
      <c r="C120" s="348"/>
      <c r="D120" s="348"/>
      <c r="E120" s="348"/>
      <c r="F120" s="348"/>
      <c r="G120" s="348"/>
      <c r="H120" s="348"/>
      <c r="I120" s="348"/>
      <c r="J120" s="348"/>
      <c r="K120" s="348"/>
      <c r="L120" s="348"/>
      <c r="M120" s="348"/>
      <c r="N120" s="348"/>
      <c r="O120" s="348"/>
      <c r="P120" s="348"/>
      <c r="Q120" s="348"/>
      <c r="R120" s="348"/>
      <c r="S120" s="348"/>
      <c r="T120" s="348"/>
      <c r="U120" s="348"/>
      <c r="V120" s="348"/>
      <c r="W120" s="348"/>
      <c r="X120" s="348"/>
      <c r="Y120" s="348"/>
      <c r="Z120" s="348"/>
      <c r="AA120" s="348"/>
      <c r="AB120" s="348"/>
      <c r="AC120" s="348"/>
      <c r="AD120" s="348"/>
      <c r="AE120" s="348"/>
      <c r="AF120" s="348"/>
      <c r="AG120" s="348"/>
      <c r="AH120" s="348"/>
      <c r="AI120" s="348"/>
      <c r="AJ120" s="348"/>
      <c r="AK120" s="348"/>
      <c r="AL120" s="348"/>
      <c r="AM120" s="348"/>
      <c r="AN120" s="348"/>
      <c r="AO120" s="348"/>
      <c r="AP120" s="348"/>
      <c r="AQ120" s="348"/>
      <c r="AR120" s="348"/>
      <c r="AS120" s="348"/>
      <c r="AT120" s="348"/>
      <c r="AU120" s="348"/>
      <c r="AV120" s="348"/>
      <c r="AW120" s="349"/>
    </row>
    <row r="121" ht="15.6" customHeight="1" spans="2:49">
      <c r="B121" s="350" t="s">
        <v>273</v>
      </c>
      <c r="C121" s="351"/>
      <c r="D121" s="352" t="s">
        <v>6</v>
      </c>
      <c r="E121" s="353"/>
      <c r="F121" s="353"/>
      <c r="G121" s="353"/>
      <c r="H121" s="353"/>
      <c r="I121" s="353"/>
      <c r="J121" s="353"/>
      <c r="K121" s="353"/>
      <c r="L121" s="353"/>
      <c r="M121" s="353"/>
      <c r="N121" s="353"/>
      <c r="O121" s="353"/>
      <c r="P121" s="353"/>
      <c r="Q121" s="353"/>
      <c r="R121" s="353"/>
      <c r="S121" s="353"/>
      <c r="T121" s="353"/>
      <c r="U121" s="353"/>
      <c r="V121" s="353"/>
      <c r="W121" s="353"/>
      <c r="X121" s="353"/>
      <c r="Y121" s="353"/>
      <c r="Z121" s="353"/>
      <c r="AA121" s="353"/>
      <c r="AB121" s="353"/>
      <c r="AC121" s="353"/>
      <c r="AD121" s="353"/>
      <c r="AE121" s="353"/>
      <c r="AF121" s="353"/>
      <c r="AG121" s="353"/>
      <c r="AH121" s="353"/>
      <c r="AI121" s="353"/>
      <c r="AJ121" s="353"/>
      <c r="AK121" s="353"/>
      <c r="AL121" s="353"/>
      <c r="AM121" s="353"/>
      <c r="AN121" s="353"/>
      <c r="AO121" s="353"/>
      <c r="AP121" s="353"/>
      <c r="AQ121" s="353"/>
      <c r="AR121" s="353"/>
      <c r="AS121" s="353"/>
      <c r="AT121" s="353"/>
      <c r="AU121" s="353"/>
      <c r="AV121" s="353"/>
      <c r="AW121" s="354"/>
    </row>
    <row r="122" ht="15.6" spans="2:49">
      <c r="B122" s="347"/>
      <c r="C122" s="348"/>
      <c r="D122" s="348"/>
      <c r="E122" s="348"/>
      <c r="F122" s="348"/>
      <c r="G122" s="348"/>
      <c r="H122" s="348"/>
      <c r="I122" s="348"/>
      <c r="J122" s="348"/>
      <c r="K122" s="348"/>
      <c r="L122" s="348"/>
      <c r="M122" s="348"/>
      <c r="N122" s="348"/>
      <c r="O122" s="348"/>
      <c r="P122" s="348"/>
      <c r="Q122" s="348"/>
      <c r="R122" s="348"/>
      <c r="S122" s="348"/>
      <c r="T122" s="348"/>
      <c r="U122" s="348"/>
      <c r="V122" s="348"/>
      <c r="W122" s="348"/>
      <c r="X122" s="348"/>
      <c r="Y122" s="348"/>
      <c r="Z122" s="348"/>
      <c r="AA122" s="348"/>
      <c r="AB122" s="348"/>
      <c r="AC122" s="348"/>
      <c r="AD122" s="348"/>
      <c r="AE122" s="348"/>
      <c r="AF122" s="348"/>
      <c r="AG122" s="348"/>
      <c r="AH122" s="348"/>
      <c r="AI122" s="348"/>
      <c r="AJ122" s="348"/>
      <c r="AK122" s="348"/>
      <c r="AL122" s="348"/>
      <c r="AM122" s="348"/>
      <c r="AN122" s="348"/>
      <c r="AO122" s="348"/>
      <c r="AP122" s="348"/>
      <c r="AQ122" s="348"/>
      <c r="AR122" s="348"/>
      <c r="AS122" s="348"/>
      <c r="AT122" s="348"/>
      <c r="AU122" s="348"/>
      <c r="AV122" s="348"/>
      <c r="AW122" s="349"/>
    </row>
    <row r="123" ht="15.6" spans="2:49">
      <c r="B123" s="355"/>
      <c r="C123" s="356" t="s">
        <v>274</v>
      </c>
      <c r="D123" s="357"/>
      <c r="E123" s="357"/>
      <c r="F123" s="357"/>
      <c r="G123" s="357"/>
      <c r="H123" s="357"/>
      <c r="I123" s="357"/>
      <c r="J123" s="357"/>
      <c r="K123" s="357"/>
      <c r="L123" s="357"/>
      <c r="M123" s="357"/>
      <c r="N123" s="357"/>
      <c r="O123" s="357"/>
      <c r="P123" s="357"/>
      <c r="Q123" s="357"/>
      <c r="R123" s="357"/>
      <c r="S123" s="357"/>
      <c r="T123" s="357"/>
      <c r="U123" s="357"/>
      <c r="V123" s="357"/>
      <c r="W123" s="357"/>
      <c r="X123" s="357"/>
      <c r="Y123" s="357"/>
      <c r="Z123" s="357"/>
      <c r="AA123" s="357"/>
      <c r="AB123" s="357"/>
      <c r="AC123" s="357"/>
      <c r="AD123" s="357"/>
      <c r="AE123" s="357"/>
      <c r="AF123" s="357"/>
      <c r="AG123" s="357"/>
      <c r="AH123" s="357"/>
      <c r="AI123" s="357"/>
      <c r="AJ123" s="357"/>
      <c r="AK123" s="357"/>
      <c r="AL123" s="357"/>
      <c r="AM123" s="357"/>
      <c r="AN123" s="357"/>
      <c r="AO123" s="357"/>
      <c r="AP123" s="357"/>
      <c r="AQ123" s="357"/>
      <c r="AR123" s="357"/>
      <c r="AS123" s="357"/>
      <c r="AT123" s="357"/>
      <c r="AU123" s="357"/>
      <c r="AV123" s="358"/>
      <c r="AW123" s="359"/>
    </row>
    <row r="124" ht="15.6" spans="2:49">
      <c r="B124" s="360"/>
      <c r="C124" s="361" t="s">
        <v>275</v>
      </c>
      <c r="D124" s="362"/>
      <c r="E124" s="363" t="s">
        <v>276</v>
      </c>
      <c r="F124" s="364"/>
      <c r="G124" s="364"/>
      <c r="H124" s="364"/>
      <c r="I124" s="364"/>
      <c r="J124" s="364"/>
      <c r="K124" s="364"/>
      <c r="L124" s="364"/>
      <c r="M124" s="364"/>
      <c r="N124" s="364"/>
      <c r="O124" s="364"/>
      <c r="P124" s="364"/>
      <c r="Q124" s="364"/>
      <c r="R124" s="364"/>
      <c r="S124" s="364"/>
      <c r="T124" s="364"/>
      <c r="U124" s="364"/>
      <c r="V124" s="364"/>
      <c r="W124" s="364"/>
      <c r="X124" s="364"/>
      <c r="Y124" s="364"/>
      <c r="Z124" s="364"/>
      <c r="AA124" s="364"/>
      <c r="AB124" s="364"/>
      <c r="AC124" s="364"/>
      <c r="AD124" s="364"/>
      <c r="AE124" s="364"/>
      <c r="AF124" s="364"/>
      <c r="AG124" s="364"/>
      <c r="AH124" s="365"/>
      <c r="AI124" s="366" t="s">
        <v>277</v>
      </c>
      <c r="AJ124" s="367"/>
      <c r="AK124" s="367"/>
      <c r="AL124" s="367"/>
      <c r="AM124" s="367"/>
      <c r="AN124" s="367"/>
      <c r="AO124" s="368"/>
      <c r="AP124" s="369" t="s">
        <v>28</v>
      </c>
      <c r="AQ124" s="370"/>
      <c r="AR124" s="370"/>
      <c r="AS124" s="370"/>
      <c r="AT124" s="370"/>
      <c r="AU124" s="370"/>
      <c r="AV124" s="371"/>
      <c r="AW124" s="372"/>
    </row>
    <row r="125" ht="15.6" spans="2:49">
      <c r="B125" s="360"/>
      <c r="C125" s="373" t="s">
        <v>278</v>
      </c>
      <c r="D125" s="374"/>
      <c r="E125" s="375" t="str">
        <f>'PRESUPUESTO GEN'!D17</f>
        <v>RETIRO DE TUBERÍA EXISTENTE HASTA 12"</v>
      </c>
      <c r="F125" s="442"/>
      <c r="G125" s="442"/>
      <c r="H125" s="442"/>
      <c r="I125" s="442"/>
      <c r="J125" s="442"/>
      <c r="K125" s="442"/>
      <c r="L125" s="442"/>
      <c r="M125" s="442"/>
      <c r="N125" s="442"/>
      <c r="O125" s="442"/>
      <c r="P125" s="442"/>
      <c r="Q125" s="442"/>
      <c r="R125" s="442"/>
      <c r="S125" s="442"/>
      <c r="T125" s="442"/>
      <c r="U125" s="442"/>
      <c r="V125" s="442"/>
      <c r="W125" s="442"/>
      <c r="X125" s="442"/>
      <c r="Y125" s="442"/>
      <c r="Z125" s="442"/>
      <c r="AA125" s="442"/>
      <c r="AB125" s="442"/>
      <c r="AC125" s="442"/>
      <c r="AD125" s="442"/>
      <c r="AE125" s="442"/>
      <c r="AF125" s="442"/>
      <c r="AG125" s="442"/>
      <c r="AH125" s="443"/>
      <c r="AI125" s="366" t="s">
        <v>279</v>
      </c>
      <c r="AJ125" s="367"/>
      <c r="AK125" s="367"/>
      <c r="AL125" s="367"/>
      <c r="AM125" s="367"/>
      <c r="AN125" s="367"/>
      <c r="AO125" s="368"/>
      <c r="AP125" s="378">
        <f>L145</f>
        <v>84.13</v>
      </c>
      <c r="AQ125" s="379"/>
      <c r="AR125" s="379"/>
      <c r="AS125" s="379"/>
      <c r="AT125" s="379"/>
      <c r="AU125" s="379"/>
      <c r="AV125" s="380"/>
      <c r="AW125" s="372"/>
    </row>
    <row r="126" ht="15.6" spans="2:49">
      <c r="B126" s="381"/>
      <c r="C126" s="348"/>
      <c r="D126" s="348"/>
      <c r="E126" s="348"/>
      <c r="F126" s="348"/>
      <c r="G126" s="348"/>
      <c r="H126" s="348"/>
      <c r="I126" s="348"/>
      <c r="J126" s="348"/>
      <c r="K126" s="348"/>
      <c r="L126" s="348"/>
      <c r="M126" s="348"/>
      <c r="N126" s="348"/>
      <c r="O126" s="348"/>
      <c r="P126" s="348"/>
      <c r="Q126" s="348"/>
      <c r="R126" s="348"/>
      <c r="S126" s="348"/>
      <c r="T126" s="348"/>
      <c r="U126" s="348"/>
      <c r="V126" s="348"/>
      <c r="W126" s="348"/>
      <c r="X126" s="348"/>
      <c r="Y126" s="348"/>
      <c r="Z126" s="348"/>
      <c r="AA126" s="348"/>
      <c r="AB126" s="348"/>
      <c r="AC126" s="348"/>
      <c r="AD126" s="348"/>
      <c r="AE126" s="348"/>
      <c r="AF126" s="348"/>
      <c r="AG126" s="348"/>
      <c r="AH126" s="348"/>
      <c r="AI126" s="348"/>
      <c r="AJ126" s="348"/>
      <c r="AK126" s="348"/>
      <c r="AL126" s="348"/>
      <c r="AM126" s="348"/>
      <c r="AN126" s="348"/>
      <c r="AO126" s="348"/>
      <c r="AP126" s="348"/>
      <c r="AQ126" s="348"/>
      <c r="AR126" s="348"/>
      <c r="AS126" s="348"/>
      <c r="AT126" s="348"/>
      <c r="AU126" s="348"/>
      <c r="AV126" s="348"/>
      <c r="AW126" s="382"/>
    </row>
    <row r="127" ht="15.6" spans="2:49">
      <c r="B127" s="383"/>
      <c r="C127" s="384" t="s">
        <v>280</v>
      </c>
      <c r="D127" s="385"/>
      <c r="E127" s="386" t="s">
        <v>281</v>
      </c>
      <c r="F127" s="387"/>
      <c r="G127" s="387"/>
      <c r="H127" s="388"/>
      <c r="I127" s="389" t="s">
        <v>282</v>
      </c>
      <c r="J127" s="390" t="s">
        <v>283</v>
      </c>
      <c r="K127" s="389" t="s">
        <v>284</v>
      </c>
      <c r="L127" s="391" t="s">
        <v>285</v>
      </c>
      <c r="M127" s="384" t="s">
        <v>286</v>
      </c>
      <c r="N127" s="392"/>
      <c r="O127" s="392"/>
      <c r="P127" s="392"/>
      <c r="Q127" s="392"/>
      <c r="R127" s="392"/>
      <c r="S127" s="392"/>
      <c r="T127" s="392"/>
      <c r="U127" s="392"/>
      <c r="V127" s="392"/>
      <c r="W127" s="392"/>
      <c r="X127" s="392"/>
      <c r="Y127" s="392"/>
      <c r="Z127" s="392"/>
      <c r="AA127" s="392"/>
      <c r="AB127" s="392"/>
      <c r="AC127" s="392"/>
      <c r="AD127" s="392"/>
      <c r="AE127" s="392"/>
      <c r="AF127" s="392"/>
      <c r="AG127" s="392"/>
      <c r="AH127" s="392"/>
      <c r="AI127" s="392"/>
      <c r="AJ127" s="392"/>
      <c r="AK127" s="392"/>
      <c r="AL127" s="392"/>
      <c r="AM127" s="392"/>
      <c r="AN127" s="392"/>
      <c r="AO127" s="392"/>
      <c r="AP127" s="392"/>
      <c r="AQ127" s="392"/>
      <c r="AR127" s="392"/>
      <c r="AS127" s="392"/>
      <c r="AT127" s="392"/>
      <c r="AU127" s="392"/>
      <c r="AV127" s="385"/>
      <c r="AW127" s="393"/>
    </row>
    <row r="128" ht="31.2" spans="2:49">
      <c r="B128" s="383"/>
      <c r="C128" s="394"/>
      <c r="D128" s="395"/>
      <c r="E128" s="396" t="s">
        <v>287</v>
      </c>
      <c r="F128" s="397" t="s">
        <v>288</v>
      </c>
      <c r="G128" s="397" t="s">
        <v>289</v>
      </c>
      <c r="H128" s="398" t="s">
        <v>290</v>
      </c>
      <c r="I128" s="399"/>
      <c r="J128" s="400"/>
      <c r="K128" s="399"/>
      <c r="L128" s="401"/>
      <c r="M128" s="394"/>
      <c r="N128" s="402"/>
      <c r="O128" s="402"/>
      <c r="P128" s="402"/>
      <c r="Q128" s="402"/>
      <c r="R128" s="402"/>
      <c r="S128" s="402"/>
      <c r="T128" s="402"/>
      <c r="U128" s="402"/>
      <c r="V128" s="402"/>
      <c r="W128" s="402"/>
      <c r="X128" s="402"/>
      <c r="Y128" s="402"/>
      <c r="Z128" s="402"/>
      <c r="AA128" s="402"/>
      <c r="AB128" s="402"/>
      <c r="AC128" s="402"/>
      <c r="AD128" s="402"/>
      <c r="AE128" s="402"/>
      <c r="AF128" s="402"/>
      <c r="AG128" s="402"/>
      <c r="AH128" s="402"/>
      <c r="AI128" s="402"/>
      <c r="AJ128" s="402"/>
      <c r="AK128" s="402"/>
      <c r="AL128" s="402"/>
      <c r="AM128" s="402"/>
      <c r="AN128" s="402"/>
      <c r="AO128" s="402"/>
      <c r="AP128" s="402"/>
      <c r="AQ128" s="402"/>
      <c r="AR128" s="402"/>
      <c r="AS128" s="402"/>
      <c r="AT128" s="402"/>
      <c r="AU128" s="402"/>
      <c r="AV128" s="395"/>
      <c r="AW128" s="393"/>
    </row>
    <row r="129" ht="15.6" spans="2:49">
      <c r="B129" s="383"/>
      <c r="C129" s="416" t="s">
        <v>298</v>
      </c>
      <c r="D129" s="417"/>
      <c r="E129" s="405"/>
      <c r="F129" s="406"/>
      <c r="G129" s="406"/>
      <c r="H129" s="406"/>
      <c r="I129" s="452">
        <f>I15</f>
        <v>84.13</v>
      </c>
      <c r="J129" s="408">
        <v>1</v>
      </c>
      <c r="K129" s="408" t="s">
        <v>28</v>
      </c>
      <c r="L129" s="445">
        <f>I129*J129</f>
        <v>84.13</v>
      </c>
      <c r="M129" s="409"/>
      <c r="N129" s="409"/>
      <c r="O129" s="409"/>
      <c r="P129" s="409"/>
      <c r="Q129" s="409"/>
      <c r="R129" s="409"/>
      <c r="S129" s="409"/>
      <c r="T129" s="409"/>
      <c r="U129" s="409"/>
      <c r="V129" s="409"/>
      <c r="W129" s="409"/>
      <c r="X129" s="409"/>
      <c r="Y129" s="409"/>
      <c r="Z129" s="409"/>
      <c r="AA129" s="409"/>
      <c r="AB129" s="409"/>
      <c r="AC129" s="409"/>
      <c r="AD129" s="409"/>
      <c r="AE129" s="409"/>
      <c r="AF129" s="409"/>
      <c r="AG129" s="409"/>
      <c r="AH129" s="409"/>
      <c r="AI129" s="409"/>
      <c r="AJ129" s="409"/>
      <c r="AK129" s="409"/>
      <c r="AL129" s="409"/>
      <c r="AM129" s="409"/>
      <c r="AN129" s="409"/>
      <c r="AO129" s="409"/>
      <c r="AP129" s="409"/>
      <c r="AQ129" s="409"/>
      <c r="AR129" s="409"/>
      <c r="AS129" s="409"/>
      <c r="AT129" s="409"/>
      <c r="AU129" s="409"/>
      <c r="AV129" s="409"/>
      <c r="AW129" s="393"/>
    </row>
    <row r="130" ht="15.6" spans="2:49">
      <c r="B130" s="383"/>
      <c r="C130" s="419"/>
      <c r="D130" s="420"/>
      <c r="E130" s="412"/>
      <c r="F130" s="413"/>
      <c r="G130" s="413"/>
      <c r="H130" s="413"/>
      <c r="I130" s="415"/>
      <c r="J130" s="415"/>
      <c r="K130" s="415"/>
      <c r="L130" s="447"/>
      <c r="M130" s="409"/>
      <c r="N130" s="409"/>
      <c r="O130" s="409"/>
      <c r="P130" s="409"/>
      <c r="Q130" s="409"/>
      <c r="R130" s="409"/>
      <c r="S130" s="409"/>
      <c r="T130" s="409"/>
      <c r="U130" s="409"/>
      <c r="V130" s="409"/>
      <c r="W130" s="409"/>
      <c r="X130" s="409"/>
      <c r="Y130" s="409"/>
      <c r="Z130" s="409"/>
      <c r="AA130" s="409"/>
      <c r="AB130" s="409"/>
      <c r="AC130" s="409"/>
      <c r="AD130" s="409"/>
      <c r="AE130" s="409"/>
      <c r="AF130" s="409"/>
      <c r="AG130" s="409"/>
      <c r="AH130" s="409"/>
      <c r="AI130" s="409"/>
      <c r="AJ130" s="409"/>
      <c r="AK130" s="409"/>
      <c r="AL130" s="409"/>
      <c r="AM130" s="409"/>
      <c r="AN130" s="409"/>
      <c r="AO130" s="409"/>
      <c r="AP130" s="409"/>
      <c r="AQ130" s="409"/>
      <c r="AR130" s="409"/>
      <c r="AS130" s="409"/>
      <c r="AT130" s="409"/>
      <c r="AU130" s="409"/>
      <c r="AV130" s="409"/>
      <c r="AW130" s="393"/>
    </row>
    <row r="131" ht="15.6" spans="2:49">
      <c r="B131" s="383"/>
      <c r="C131" s="416"/>
      <c r="D131" s="417"/>
      <c r="E131" s="405"/>
      <c r="F131" s="406"/>
      <c r="G131" s="406"/>
      <c r="H131" s="406"/>
      <c r="I131" s="408"/>
      <c r="J131" s="408"/>
      <c r="K131" s="408"/>
      <c r="L131" s="445"/>
      <c r="M131" s="409"/>
      <c r="N131" s="409"/>
      <c r="O131" s="409"/>
      <c r="P131" s="409"/>
      <c r="Q131" s="409"/>
      <c r="R131" s="409"/>
      <c r="S131" s="409"/>
      <c r="T131" s="409"/>
      <c r="U131" s="409"/>
      <c r="V131" s="409"/>
      <c r="W131" s="409"/>
      <c r="X131" s="409"/>
      <c r="Y131" s="409"/>
      <c r="Z131" s="409"/>
      <c r="AA131" s="409"/>
      <c r="AB131" s="409"/>
      <c r="AC131" s="409"/>
      <c r="AD131" s="409"/>
      <c r="AE131" s="409"/>
      <c r="AF131" s="409"/>
      <c r="AG131" s="409"/>
      <c r="AH131" s="409"/>
      <c r="AI131" s="409"/>
      <c r="AJ131" s="409"/>
      <c r="AK131" s="409"/>
      <c r="AL131" s="409"/>
      <c r="AM131" s="409"/>
      <c r="AN131" s="409"/>
      <c r="AO131" s="409"/>
      <c r="AP131" s="409"/>
      <c r="AQ131" s="409"/>
      <c r="AR131" s="409"/>
      <c r="AS131" s="409"/>
      <c r="AT131" s="409"/>
      <c r="AU131" s="409"/>
      <c r="AV131" s="409"/>
      <c r="AW131" s="393"/>
    </row>
    <row r="132" ht="15.6" spans="2:49">
      <c r="B132" s="383"/>
      <c r="C132" s="419"/>
      <c r="D132" s="420"/>
      <c r="E132" s="412"/>
      <c r="F132" s="413"/>
      <c r="G132" s="413"/>
      <c r="H132" s="413"/>
      <c r="I132" s="415"/>
      <c r="J132" s="415"/>
      <c r="K132" s="415"/>
      <c r="L132" s="447"/>
      <c r="M132" s="409"/>
      <c r="N132" s="409"/>
      <c r="O132" s="409"/>
      <c r="P132" s="409"/>
      <c r="Q132" s="409"/>
      <c r="R132" s="409"/>
      <c r="S132" s="409"/>
      <c r="T132" s="409"/>
      <c r="U132" s="409"/>
      <c r="V132" s="409"/>
      <c r="W132" s="409"/>
      <c r="X132" s="409"/>
      <c r="Y132" s="409"/>
      <c r="Z132" s="409"/>
      <c r="AA132" s="409"/>
      <c r="AB132" s="409"/>
      <c r="AC132" s="409"/>
      <c r="AD132" s="409"/>
      <c r="AE132" s="409"/>
      <c r="AF132" s="409"/>
      <c r="AG132" s="409"/>
      <c r="AH132" s="409"/>
      <c r="AI132" s="409"/>
      <c r="AJ132" s="409"/>
      <c r="AK132" s="409"/>
      <c r="AL132" s="409"/>
      <c r="AM132" s="409"/>
      <c r="AN132" s="409"/>
      <c r="AO132" s="409"/>
      <c r="AP132" s="409"/>
      <c r="AQ132" s="409"/>
      <c r="AR132" s="409"/>
      <c r="AS132" s="409"/>
      <c r="AT132" s="409"/>
      <c r="AU132" s="409"/>
      <c r="AV132" s="409"/>
      <c r="AW132" s="393"/>
    </row>
    <row r="133" ht="15.6" spans="2:49">
      <c r="B133" s="383"/>
      <c r="C133" s="416"/>
      <c r="D133" s="417"/>
      <c r="E133" s="406"/>
      <c r="F133" s="406"/>
      <c r="G133" s="406"/>
      <c r="H133" s="406"/>
      <c r="I133" s="408"/>
      <c r="J133" s="408"/>
      <c r="K133" s="408"/>
      <c r="L133" s="445"/>
      <c r="M133" s="409"/>
      <c r="N133" s="409"/>
      <c r="O133" s="409"/>
      <c r="P133" s="409"/>
      <c r="Q133" s="409"/>
      <c r="R133" s="409"/>
      <c r="S133" s="409"/>
      <c r="T133" s="409"/>
      <c r="U133" s="409"/>
      <c r="V133" s="409"/>
      <c r="W133" s="409"/>
      <c r="X133" s="409"/>
      <c r="Y133" s="409"/>
      <c r="Z133" s="409"/>
      <c r="AA133" s="409"/>
      <c r="AB133" s="409"/>
      <c r="AC133" s="409"/>
      <c r="AD133" s="409"/>
      <c r="AE133" s="409"/>
      <c r="AF133" s="409"/>
      <c r="AG133" s="409"/>
      <c r="AH133" s="409"/>
      <c r="AI133" s="409"/>
      <c r="AJ133" s="409"/>
      <c r="AK133" s="409"/>
      <c r="AL133" s="409"/>
      <c r="AM133" s="409"/>
      <c r="AN133" s="409"/>
      <c r="AO133" s="409"/>
      <c r="AP133" s="409"/>
      <c r="AQ133" s="409"/>
      <c r="AR133" s="409"/>
      <c r="AS133" s="409"/>
      <c r="AT133" s="409"/>
      <c r="AU133" s="409"/>
      <c r="AV133" s="409"/>
      <c r="AW133" s="393"/>
    </row>
    <row r="134" ht="15.6" spans="2:49">
      <c r="B134" s="383"/>
      <c r="C134" s="419"/>
      <c r="D134" s="420"/>
      <c r="E134" s="413"/>
      <c r="F134" s="413"/>
      <c r="G134" s="413"/>
      <c r="H134" s="413"/>
      <c r="I134" s="415"/>
      <c r="J134" s="415"/>
      <c r="K134" s="415"/>
      <c r="L134" s="447"/>
      <c r="M134" s="409"/>
      <c r="N134" s="409"/>
      <c r="O134" s="409"/>
      <c r="P134" s="409"/>
      <c r="Q134" s="409"/>
      <c r="R134" s="409"/>
      <c r="S134" s="409"/>
      <c r="T134" s="409"/>
      <c r="U134" s="409"/>
      <c r="V134" s="409"/>
      <c r="W134" s="409"/>
      <c r="X134" s="409"/>
      <c r="Y134" s="409"/>
      <c r="Z134" s="409"/>
      <c r="AA134" s="409"/>
      <c r="AB134" s="409"/>
      <c r="AC134" s="409"/>
      <c r="AD134" s="409"/>
      <c r="AE134" s="409"/>
      <c r="AF134" s="409"/>
      <c r="AG134" s="409"/>
      <c r="AH134" s="409"/>
      <c r="AI134" s="409"/>
      <c r="AJ134" s="409"/>
      <c r="AK134" s="409"/>
      <c r="AL134" s="409"/>
      <c r="AM134" s="409"/>
      <c r="AN134" s="409"/>
      <c r="AO134" s="409"/>
      <c r="AP134" s="409"/>
      <c r="AQ134" s="409"/>
      <c r="AR134" s="409"/>
      <c r="AS134" s="409"/>
      <c r="AT134" s="409"/>
      <c r="AU134" s="409"/>
      <c r="AV134" s="409"/>
      <c r="AW134" s="393"/>
    </row>
    <row r="135" ht="15.6" spans="2:49">
      <c r="B135" s="383"/>
      <c r="C135" s="416"/>
      <c r="D135" s="417"/>
      <c r="E135" s="408"/>
      <c r="F135" s="408"/>
      <c r="G135" s="408"/>
      <c r="H135" s="408"/>
      <c r="I135" s="408"/>
      <c r="J135" s="408"/>
      <c r="K135" s="408"/>
      <c r="L135" s="445"/>
      <c r="M135" s="409"/>
      <c r="N135" s="409"/>
      <c r="O135" s="409"/>
      <c r="P135" s="409"/>
      <c r="Q135" s="409"/>
      <c r="R135" s="409"/>
      <c r="S135" s="409"/>
      <c r="T135" s="409"/>
      <c r="U135" s="409"/>
      <c r="V135" s="409"/>
      <c r="W135" s="409"/>
      <c r="X135" s="409"/>
      <c r="Y135" s="409"/>
      <c r="Z135" s="409"/>
      <c r="AA135" s="409"/>
      <c r="AB135" s="409"/>
      <c r="AC135" s="409"/>
      <c r="AD135" s="409"/>
      <c r="AE135" s="409"/>
      <c r="AF135" s="409"/>
      <c r="AG135" s="409"/>
      <c r="AH135" s="409"/>
      <c r="AI135" s="409"/>
      <c r="AJ135" s="409"/>
      <c r="AK135" s="409"/>
      <c r="AL135" s="409"/>
      <c r="AM135" s="409"/>
      <c r="AN135" s="409"/>
      <c r="AO135" s="409"/>
      <c r="AP135" s="409"/>
      <c r="AQ135" s="409"/>
      <c r="AR135" s="409"/>
      <c r="AS135" s="409"/>
      <c r="AT135" s="409"/>
      <c r="AU135" s="409"/>
      <c r="AV135" s="409"/>
      <c r="AW135" s="393"/>
    </row>
    <row r="136" ht="15.6" spans="2:49">
      <c r="B136" s="383"/>
      <c r="C136" s="419"/>
      <c r="D136" s="420"/>
      <c r="E136" s="415"/>
      <c r="F136" s="415"/>
      <c r="G136" s="415"/>
      <c r="H136" s="415"/>
      <c r="I136" s="415"/>
      <c r="J136" s="415"/>
      <c r="K136" s="415"/>
      <c r="L136" s="447"/>
      <c r="M136" s="409"/>
      <c r="N136" s="409"/>
      <c r="O136" s="409"/>
      <c r="P136" s="409"/>
      <c r="Q136" s="409"/>
      <c r="R136" s="409"/>
      <c r="S136" s="409"/>
      <c r="T136" s="409"/>
      <c r="U136" s="409"/>
      <c r="V136" s="409"/>
      <c r="W136" s="409"/>
      <c r="X136" s="409"/>
      <c r="Y136" s="409"/>
      <c r="Z136" s="409"/>
      <c r="AA136" s="409"/>
      <c r="AB136" s="409"/>
      <c r="AC136" s="409"/>
      <c r="AD136" s="409"/>
      <c r="AE136" s="409"/>
      <c r="AF136" s="409"/>
      <c r="AG136" s="409"/>
      <c r="AH136" s="409"/>
      <c r="AI136" s="409"/>
      <c r="AJ136" s="409"/>
      <c r="AK136" s="409"/>
      <c r="AL136" s="409"/>
      <c r="AM136" s="409"/>
      <c r="AN136" s="409"/>
      <c r="AO136" s="409"/>
      <c r="AP136" s="409"/>
      <c r="AQ136" s="409"/>
      <c r="AR136" s="409"/>
      <c r="AS136" s="409"/>
      <c r="AT136" s="409"/>
      <c r="AU136" s="409"/>
      <c r="AV136" s="409"/>
      <c r="AW136" s="393"/>
    </row>
    <row r="137" ht="15.6" spans="2:49">
      <c r="B137" s="383"/>
      <c r="C137" s="416"/>
      <c r="D137" s="417"/>
      <c r="E137" s="406"/>
      <c r="F137" s="406"/>
      <c r="G137" s="406"/>
      <c r="H137" s="406"/>
      <c r="I137" s="406"/>
      <c r="J137" s="406"/>
      <c r="K137" s="406"/>
      <c r="L137" s="408"/>
      <c r="M137" s="409"/>
      <c r="N137" s="409"/>
      <c r="O137" s="409"/>
      <c r="P137" s="409"/>
      <c r="Q137" s="409"/>
      <c r="R137" s="409"/>
      <c r="S137" s="409"/>
      <c r="T137" s="409"/>
      <c r="U137" s="409"/>
      <c r="V137" s="409"/>
      <c r="W137" s="409"/>
      <c r="X137" s="409"/>
      <c r="Y137" s="409"/>
      <c r="Z137" s="409"/>
      <c r="AA137" s="409"/>
      <c r="AB137" s="409"/>
      <c r="AC137" s="409"/>
      <c r="AD137" s="409"/>
      <c r="AE137" s="409"/>
      <c r="AF137" s="409"/>
      <c r="AG137" s="409"/>
      <c r="AH137" s="409"/>
      <c r="AI137" s="409"/>
      <c r="AJ137" s="409"/>
      <c r="AK137" s="409"/>
      <c r="AL137" s="409"/>
      <c r="AM137" s="409"/>
      <c r="AN137" s="409"/>
      <c r="AO137" s="409"/>
      <c r="AP137" s="409"/>
      <c r="AQ137" s="409"/>
      <c r="AR137" s="409"/>
      <c r="AS137" s="409"/>
      <c r="AT137" s="409"/>
      <c r="AU137" s="409"/>
      <c r="AV137" s="409"/>
      <c r="AW137" s="393"/>
    </row>
    <row r="138" ht="15.6" spans="2:49">
      <c r="B138" s="383"/>
      <c r="C138" s="419"/>
      <c r="D138" s="420"/>
      <c r="E138" s="413"/>
      <c r="F138" s="413"/>
      <c r="G138" s="413"/>
      <c r="H138" s="413"/>
      <c r="I138" s="413"/>
      <c r="J138" s="413"/>
      <c r="K138" s="413"/>
      <c r="L138" s="415"/>
      <c r="M138" s="409"/>
      <c r="N138" s="409"/>
      <c r="O138" s="409"/>
      <c r="P138" s="409"/>
      <c r="Q138" s="409"/>
      <c r="R138" s="409"/>
      <c r="S138" s="409"/>
      <c r="T138" s="409"/>
      <c r="U138" s="409"/>
      <c r="V138" s="409"/>
      <c r="W138" s="409"/>
      <c r="X138" s="409"/>
      <c r="Y138" s="409"/>
      <c r="Z138" s="409"/>
      <c r="AA138" s="409"/>
      <c r="AB138" s="409"/>
      <c r="AC138" s="409"/>
      <c r="AD138" s="409"/>
      <c r="AE138" s="409"/>
      <c r="AF138" s="409"/>
      <c r="AG138" s="409"/>
      <c r="AH138" s="409"/>
      <c r="AI138" s="409"/>
      <c r="AJ138" s="409"/>
      <c r="AK138" s="409"/>
      <c r="AL138" s="409"/>
      <c r="AM138" s="409"/>
      <c r="AN138" s="409"/>
      <c r="AO138" s="409"/>
      <c r="AP138" s="409"/>
      <c r="AQ138" s="409"/>
      <c r="AR138" s="409"/>
      <c r="AS138" s="409"/>
      <c r="AT138" s="409"/>
      <c r="AU138" s="409"/>
      <c r="AV138" s="409"/>
      <c r="AW138" s="393"/>
    </row>
    <row r="139" ht="15.6" spans="2:49">
      <c r="B139" s="383"/>
      <c r="C139" s="416"/>
      <c r="D139" s="417"/>
      <c r="E139" s="406"/>
      <c r="F139" s="406"/>
      <c r="G139" s="406"/>
      <c r="H139" s="406"/>
      <c r="I139" s="406"/>
      <c r="J139" s="406"/>
      <c r="K139" s="406"/>
      <c r="L139" s="408"/>
      <c r="M139" s="409"/>
      <c r="N139" s="409"/>
      <c r="O139" s="409"/>
      <c r="P139" s="409"/>
      <c r="Q139" s="409"/>
      <c r="R139" s="409"/>
      <c r="S139" s="409"/>
      <c r="T139" s="409"/>
      <c r="U139" s="409"/>
      <c r="V139" s="409"/>
      <c r="W139" s="409"/>
      <c r="X139" s="409"/>
      <c r="Y139" s="409"/>
      <c r="Z139" s="409"/>
      <c r="AA139" s="409"/>
      <c r="AB139" s="409"/>
      <c r="AC139" s="409"/>
      <c r="AD139" s="409"/>
      <c r="AE139" s="409"/>
      <c r="AF139" s="409"/>
      <c r="AG139" s="409"/>
      <c r="AH139" s="409"/>
      <c r="AI139" s="409"/>
      <c r="AJ139" s="409"/>
      <c r="AK139" s="409"/>
      <c r="AL139" s="409"/>
      <c r="AM139" s="409"/>
      <c r="AN139" s="409"/>
      <c r="AO139" s="409"/>
      <c r="AP139" s="409"/>
      <c r="AQ139" s="409"/>
      <c r="AR139" s="409"/>
      <c r="AS139" s="409"/>
      <c r="AT139" s="409"/>
      <c r="AU139" s="409"/>
      <c r="AV139" s="409"/>
      <c r="AW139" s="393"/>
    </row>
    <row r="140" ht="15.6" spans="2:49">
      <c r="B140" s="383"/>
      <c r="C140" s="419"/>
      <c r="D140" s="420"/>
      <c r="E140" s="413"/>
      <c r="F140" s="413"/>
      <c r="G140" s="413"/>
      <c r="H140" s="413"/>
      <c r="I140" s="413"/>
      <c r="J140" s="413"/>
      <c r="K140" s="413"/>
      <c r="L140" s="415"/>
      <c r="M140" s="409"/>
      <c r="N140" s="409"/>
      <c r="O140" s="409"/>
      <c r="P140" s="409"/>
      <c r="Q140" s="409"/>
      <c r="R140" s="409"/>
      <c r="S140" s="409"/>
      <c r="T140" s="409"/>
      <c r="U140" s="409"/>
      <c r="V140" s="409"/>
      <c r="W140" s="409"/>
      <c r="X140" s="409"/>
      <c r="Y140" s="409"/>
      <c r="Z140" s="409"/>
      <c r="AA140" s="409"/>
      <c r="AB140" s="409"/>
      <c r="AC140" s="409"/>
      <c r="AD140" s="409"/>
      <c r="AE140" s="409"/>
      <c r="AF140" s="409"/>
      <c r="AG140" s="409"/>
      <c r="AH140" s="409"/>
      <c r="AI140" s="409"/>
      <c r="AJ140" s="409"/>
      <c r="AK140" s="409"/>
      <c r="AL140" s="409"/>
      <c r="AM140" s="409"/>
      <c r="AN140" s="409"/>
      <c r="AO140" s="409"/>
      <c r="AP140" s="409"/>
      <c r="AQ140" s="409"/>
      <c r="AR140" s="409"/>
      <c r="AS140" s="409"/>
      <c r="AT140" s="409"/>
      <c r="AU140" s="409"/>
      <c r="AV140" s="409"/>
      <c r="AW140" s="393"/>
    </row>
    <row r="141" ht="15.6" spans="2:49">
      <c r="B141" s="383"/>
      <c r="C141" s="416"/>
      <c r="D141" s="417"/>
      <c r="E141" s="406"/>
      <c r="F141" s="406"/>
      <c r="G141" s="406"/>
      <c r="H141" s="406"/>
      <c r="I141" s="406"/>
      <c r="J141" s="406"/>
      <c r="K141" s="406"/>
      <c r="L141" s="408"/>
      <c r="M141" s="409"/>
      <c r="N141" s="409"/>
      <c r="O141" s="409"/>
      <c r="P141" s="409"/>
      <c r="Q141" s="409"/>
      <c r="R141" s="409"/>
      <c r="S141" s="409"/>
      <c r="T141" s="409"/>
      <c r="U141" s="409"/>
      <c r="V141" s="409"/>
      <c r="W141" s="409"/>
      <c r="X141" s="409"/>
      <c r="Y141" s="409"/>
      <c r="Z141" s="409"/>
      <c r="AA141" s="409"/>
      <c r="AB141" s="409"/>
      <c r="AC141" s="409"/>
      <c r="AD141" s="409"/>
      <c r="AE141" s="409"/>
      <c r="AF141" s="409"/>
      <c r="AG141" s="409"/>
      <c r="AH141" s="409"/>
      <c r="AI141" s="409"/>
      <c r="AJ141" s="409"/>
      <c r="AK141" s="409"/>
      <c r="AL141" s="409"/>
      <c r="AM141" s="409"/>
      <c r="AN141" s="409"/>
      <c r="AO141" s="409"/>
      <c r="AP141" s="409"/>
      <c r="AQ141" s="409"/>
      <c r="AR141" s="409"/>
      <c r="AS141" s="409"/>
      <c r="AT141" s="409"/>
      <c r="AU141" s="409"/>
      <c r="AV141" s="409"/>
      <c r="AW141" s="393"/>
    </row>
    <row r="142" ht="15.6" spans="2:49">
      <c r="B142" s="383"/>
      <c r="C142" s="419"/>
      <c r="D142" s="420"/>
      <c r="E142" s="413"/>
      <c r="F142" s="413"/>
      <c r="G142" s="413"/>
      <c r="H142" s="413"/>
      <c r="I142" s="413"/>
      <c r="J142" s="413"/>
      <c r="K142" s="413"/>
      <c r="L142" s="415"/>
      <c r="M142" s="409"/>
      <c r="N142" s="409"/>
      <c r="O142" s="409"/>
      <c r="P142" s="409"/>
      <c r="Q142" s="409"/>
      <c r="R142" s="409"/>
      <c r="S142" s="409"/>
      <c r="T142" s="409"/>
      <c r="U142" s="409"/>
      <c r="V142" s="409"/>
      <c r="W142" s="409"/>
      <c r="X142" s="409"/>
      <c r="Y142" s="409"/>
      <c r="Z142" s="409"/>
      <c r="AA142" s="409"/>
      <c r="AB142" s="409"/>
      <c r="AC142" s="409"/>
      <c r="AD142" s="409"/>
      <c r="AE142" s="409"/>
      <c r="AF142" s="409"/>
      <c r="AG142" s="409"/>
      <c r="AH142" s="409"/>
      <c r="AI142" s="409"/>
      <c r="AJ142" s="409"/>
      <c r="AK142" s="409"/>
      <c r="AL142" s="409"/>
      <c r="AM142" s="409"/>
      <c r="AN142" s="409"/>
      <c r="AO142" s="409"/>
      <c r="AP142" s="409"/>
      <c r="AQ142" s="409"/>
      <c r="AR142" s="409"/>
      <c r="AS142" s="409"/>
      <c r="AT142" s="409"/>
      <c r="AU142" s="409"/>
      <c r="AV142" s="409"/>
      <c r="AW142" s="393"/>
    </row>
    <row r="143" ht="15.6" spans="2:49">
      <c r="B143" s="383"/>
      <c r="C143" s="416"/>
      <c r="D143" s="417"/>
      <c r="E143" s="406"/>
      <c r="F143" s="406"/>
      <c r="G143" s="406"/>
      <c r="H143" s="406"/>
      <c r="I143" s="406"/>
      <c r="J143" s="406"/>
      <c r="K143" s="406"/>
      <c r="L143" s="406"/>
      <c r="M143" s="409"/>
      <c r="N143" s="409"/>
      <c r="O143" s="409"/>
      <c r="P143" s="409"/>
      <c r="Q143" s="409"/>
      <c r="R143" s="409"/>
      <c r="S143" s="409"/>
      <c r="T143" s="409"/>
      <c r="U143" s="409"/>
      <c r="V143" s="409"/>
      <c r="W143" s="409"/>
      <c r="X143" s="409"/>
      <c r="Y143" s="409"/>
      <c r="Z143" s="409"/>
      <c r="AA143" s="409"/>
      <c r="AB143" s="409"/>
      <c r="AC143" s="409"/>
      <c r="AD143" s="409"/>
      <c r="AE143" s="409"/>
      <c r="AF143" s="409"/>
      <c r="AG143" s="409"/>
      <c r="AH143" s="409"/>
      <c r="AI143" s="409"/>
      <c r="AJ143" s="409"/>
      <c r="AK143" s="409"/>
      <c r="AL143" s="409"/>
      <c r="AM143" s="409"/>
      <c r="AN143" s="409"/>
      <c r="AO143" s="409"/>
      <c r="AP143" s="409"/>
      <c r="AQ143" s="409"/>
      <c r="AR143" s="409"/>
      <c r="AS143" s="409"/>
      <c r="AT143" s="409"/>
      <c r="AU143" s="409"/>
      <c r="AV143" s="409"/>
      <c r="AW143" s="393"/>
    </row>
    <row r="144" ht="15.6" spans="2:49">
      <c r="B144" s="383"/>
      <c r="C144" s="419"/>
      <c r="D144" s="420"/>
      <c r="E144" s="413"/>
      <c r="F144" s="413"/>
      <c r="G144" s="413"/>
      <c r="H144" s="413"/>
      <c r="I144" s="413"/>
      <c r="J144" s="413"/>
      <c r="K144" s="413"/>
      <c r="L144" s="413"/>
      <c r="M144" s="409"/>
      <c r="N144" s="409"/>
      <c r="O144" s="409"/>
      <c r="P144" s="409"/>
      <c r="Q144" s="409"/>
      <c r="R144" s="409"/>
      <c r="S144" s="409"/>
      <c r="T144" s="409"/>
      <c r="U144" s="409"/>
      <c r="V144" s="409"/>
      <c r="W144" s="409"/>
      <c r="X144" s="409"/>
      <c r="Y144" s="409"/>
      <c r="Z144" s="409"/>
      <c r="AA144" s="409"/>
      <c r="AB144" s="409"/>
      <c r="AC144" s="409"/>
      <c r="AD144" s="409"/>
      <c r="AE144" s="409"/>
      <c r="AF144" s="409"/>
      <c r="AG144" s="409"/>
      <c r="AH144" s="409"/>
      <c r="AI144" s="409"/>
      <c r="AJ144" s="409"/>
      <c r="AK144" s="409"/>
      <c r="AL144" s="409"/>
      <c r="AM144" s="409"/>
      <c r="AN144" s="409"/>
      <c r="AO144" s="409"/>
      <c r="AP144" s="409"/>
      <c r="AQ144" s="409"/>
      <c r="AR144" s="409"/>
      <c r="AS144" s="409"/>
      <c r="AT144" s="409"/>
      <c r="AU144" s="409"/>
      <c r="AV144" s="409"/>
      <c r="AW144" s="393"/>
    </row>
    <row r="145" ht="15.6" spans="2:49">
      <c r="B145" s="383"/>
      <c r="C145" s="422" t="s">
        <v>293</v>
      </c>
      <c r="D145" s="423"/>
      <c r="E145" s="423"/>
      <c r="F145" s="423"/>
      <c r="G145" s="423"/>
      <c r="H145" s="423"/>
      <c r="I145" s="423"/>
      <c r="J145" s="424" t="s">
        <v>285</v>
      </c>
      <c r="K145" s="425"/>
      <c r="L145" s="426">
        <f>ROUND(SUM(L129:L144),2)</f>
        <v>84.13</v>
      </c>
      <c r="M145" s="409"/>
      <c r="N145" s="409"/>
      <c r="O145" s="409"/>
      <c r="P145" s="409"/>
      <c r="Q145" s="409"/>
      <c r="R145" s="409"/>
      <c r="S145" s="409"/>
      <c r="T145" s="409"/>
      <c r="U145" s="409"/>
      <c r="V145" s="409"/>
      <c r="W145" s="409"/>
      <c r="X145" s="409"/>
      <c r="Y145" s="409"/>
      <c r="Z145" s="409"/>
      <c r="AA145" s="409"/>
      <c r="AB145" s="409"/>
      <c r="AC145" s="409"/>
      <c r="AD145" s="409"/>
      <c r="AE145" s="409"/>
      <c r="AF145" s="409"/>
      <c r="AG145" s="409"/>
      <c r="AH145" s="409"/>
      <c r="AI145" s="409"/>
      <c r="AJ145" s="409"/>
      <c r="AK145" s="409"/>
      <c r="AL145" s="409"/>
      <c r="AM145" s="409"/>
      <c r="AN145" s="409"/>
      <c r="AO145" s="409"/>
      <c r="AP145" s="409"/>
      <c r="AQ145" s="409"/>
      <c r="AR145" s="409"/>
      <c r="AS145" s="409"/>
      <c r="AT145" s="409"/>
      <c r="AU145" s="409"/>
      <c r="AV145" s="409"/>
      <c r="AW145" s="393"/>
    </row>
    <row r="146" ht="15.6" spans="2:49">
      <c r="B146" s="383"/>
      <c r="C146" s="416"/>
      <c r="D146" s="427"/>
      <c r="E146" s="427"/>
      <c r="F146" s="427"/>
      <c r="G146" s="427"/>
      <c r="H146" s="427"/>
      <c r="I146" s="427"/>
      <c r="J146" s="427"/>
      <c r="K146" s="427"/>
      <c r="L146" s="417"/>
      <c r="M146" s="409"/>
      <c r="N146" s="409"/>
      <c r="O146" s="409"/>
      <c r="P146" s="409"/>
      <c r="Q146" s="409"/>
      <c r="R146" s="409"/>
      <c r="S146" s="409"/>
      <c r="T146" s="409"/>
      <c r="U146" s="409"/>
      <c r="V146" s="409"/>
      <c r="W146" s="409"/>
      <c r="X146" s="409"/>
      <c r="Y146" s="409"/>
      <c r="Z146" s="409"/>
      <c r="AA146" s="409"/>
      <c r="AB146" s="409"/>
      <c r="AC146" s="409"/>
      <c r="AD146" s="409"/>
      <c r="AE146" s="409"/>
      <c r="AF146" s="409"/>
      <c r="AG146" s="409"/>
      <c r="AH146" s="409"/>
      <c r="AI146" s="409"/>
      <c r="AJ146" s="409"/>
      <c r="AK146" s="409"/>
      <c r="AL146" s="409"/>
      <c r="AM146" s="409"/>
      <c r="AN146" s="409"/>
      <c r="AO146" s="409"/>
      <c r="AP146" s="409"/>
      <c r="AQ146" s="409"/>
      <c r="AR146" s="409"/>
      <c r="AS146" s="409"/>
      <c r="AT146" s="409"/>
      <c r="AU146" s="409"/>
      <c r="AV146" s="409"/>
      <c r="AW146" s="393"/>
    </row>
    <row r="147" ht="15.6" spans="2:49">
      <c r="B147" s="383"/>
      <c r="C147" s="419"/>
      <c r="D147" s="428"/>
      <c r="E147" s="428"/>
      <c r="F147" s="428"/>
      <c r="G147" s="428"/>
      <c r="H147" s="428"/>
      <c r="I147" s="428"/>
      <c r="J147" s="428"/>
      <c r="K147" s="428"/>
      <c r="L147" s="420"/>
      <c r="M147" s="409"/>
      <c r="N147" s="409"/>
      <c r="O147" s="409"/>
      <c r="P147" s="409"/>
      <c r="Q147" s="409"/>
      <c r="R147" s="409"/>
      <c r="S147" s="409"/>
      <c r="T147" s="409"/>
      <c r="U147" s="409"/>
      <c r="V147" s="409"/>
      <c r="W147" s="409"/>
      <c r="X147" s="409"/>
      <c r="Y147" s="409"/>
      <c r="Z147" s="409"/>
      <c r="AA147" s="409"/>
      <c r="AB147" s="409"/>
      <c r="AC147" s="409"/>
      <c r="AD147" s="409"/>
      <c r="AE147" s="409"/>
      <c r="AF147" s="409"/>
      <c r="AG147" s="409"/>
      <c r="AH147" s="409"/>
      <c r="AI147" s="409"/>
      <c r="AJ147" s="409"/>
      <c r="AK147" s="409"/>
      <c r="AL147" s="409"/>
      <c r="AM147" s="409"/>
      <c r="AN147" s="409"/>
      <c r="AO147" s="409"/>
      <c r="AP147" s="409"/>
      <c r="AQ147" s="409"/>
      <c r="AR147" s="409"/>
      <c r="AS147" s="409"/>
      <c r="AT147" s="409"/>
      <c r="AU147" s="409"/>
      <c r="AV147" s="409"/>
      <c r="AW147" s="393"/>
    </row>
    <row r="148" ht="15.6" spans="2:49">
      <c r="B148" s="383"/>
      <c r="C148" s="429" t="s">
        <v>294</v>
      </c>
      <c r="D148" s="448"/>
      <c r="E148" s="448"/>
      <c r="F148" s="448"/>
      <c r="G148" s="448"/>
      <c r="H148" s="448"/>
      <c r="I148" s="448"/>
      <c r="J148" s="448"/>
      <c r="K148" s="448"/>
      <c r="L148" s="448"/>
      <c r="M148" s="448"/>
      <c r="N148" s="448"/>
      <c r="O148" s="448"/>
      <c r="P148" s="448"/>
      <c r="Q148" s="448"/>
      <c r="R148" s="448"/>
      <c r="S148" s="448"/>
      <c r="T148" s="448"/>
      <c r="U148" s="448"/>
      <c r="V148" s="448"/>
      <c r="W148" s="448"/>
      <c r="X148" s="448"/>
      <c r="Y148" s="448"/>
      <c r="Z148" s="448"/>
      <c r="AA148" s="448"/>
      <c r="AB148" s="448"/>
      <c r="AC148" s="448"/>
      <c r="AD148" s="448"/>
      <c r="AE148" s="448"/>
      <c r="AF148" s="448"/>
      <c r="AG148" s="448"/>
      <c r="AH148" s="448"/>
      <c r="AI148" s="448"/>
      <c r="AJ148" s="448"/>
      <c r="AK148" s="448"/>
      <c r="AL148" s="448"/>
      <c r="AM148" s="448"/>
      <c r="AN148" s="448"/>
      <c r="AO148" s="448"/>
      <c r="AP148" s="448"/>
      <c r="AQ148" s="448"/>
      <c r="AR148" s="448"/>
      <c r="AS148" s="448"/>
      <c r="AT148" s="448"/>
      <c r="AU148" s="448"/>
      <c r="AV148" s="449"/>
      <c r="AW148" s="393"/>
    </row>
    <row r="149" ht="15.6" spans="2:49">
      <c r="B149" s="383"/>
      <c r="C149" s="432"/>
      <c r="D149" s="433"/>
      <c r="E149" s="433"/>
      <c r="F149" s="433"/>
      <c r="G149" s="433"/>
      <c r="H149" s="433"/>
      <c r="I149" s="433"/>
      <c r="J149" s="433"/>
      <c r="K149" s="433"/>
      <c r="L149" s="433"/>
      <c r="M149" s="433"/>
      <c r="N149" s="433"/>
      <c r="O149" s="433"/>
      <c r="P149" s="433"/>
      <c r="Q149" s="433"/>
      <c r="R149" s="433"/>
      <c r="S149" s="433"/>
      <c r="T149" s="433"/>
      <c r="U149" s="433"/>
      <c r="V149" s="433"/>
      <c r="W149" s="433"/>
      <c r="X149" s="433"/>
      <c r="Y149" s="433"/>
      <c r="Z149" s="433"/>
      <c r="AA149" s="433"/>
      <c r="AB149" s="433"/>
      <c r="AC149" s="433"/>
      <c r="AD149" s="433"/>
      <c r="AE149" s="433"/>
      <c r="AF149" s="433"/>
      <c r="AG149" s="434"/>
      <c r="AH149" s="435"/>
      <c r="AI149" s="348"/>
      <c r="AJ149" s="348"/>
      <c r="AK149" s="348"/>
      <c r="AL149" s="348"/>
      <c r="AM149" s="348"/>
      <c r="AN149" s="348"/>
      <c r="AO149" s="348"/>
      <c r="AP149" s="348"/>
      <c r="AQ149" s="348"/>
      <c r="AR149" s="348"/>
      <c r="AS149" s="348"/>
      <c r="AT149" s="348"/>
      <c r="AU149" s="348"/>
      <c r="AV149" s="436"/>
      <c r="AW149" s="393"/>
    </row>
    <row r="150" spans="2:49">
      <c r="B150" s="437"/>
      <c r="AW150" s="438"/>
    </row>
    <row r="151" ht="80.25" customHeight="1" spans="2:49">
      <c r="B151" s="439" t="s">
        <v>295</v>
      </c>
      <c r="C151" s="450"/>
      <c r="D151" s="450"/>
      <c r="E151" s="450"/>
      <c r="F151" s="450"/>
      <c r="G151" s="450"/>
      <c r="H151" s="450"/>
      <c r="I151" s="450"/>
      <c r="J151" s="450"/>
      <c r="K151" s="450"/>
      <c r="L151" s="450"/>
      <c r="M151" s="450"/>
      <c r="N151" s="450"/>
      <c r="O151" s="450"/>
      <c r="P151" s="450"/>
      <c r="Q151" s="450"/>
      <c r="R151" s="450"/>
      <c r="S151" s="450"/>
      <c r="T151" s="450"/>
      <c r="U151" s="450"/>
      <c r="V151" s="450"/>
      <c r="W151" s="450"/>
      <c r="X151" s="450"/>
      <c r="Y151" s="450"/>
      <c r="Z151" s="450"/>
      <c r="AA151" s="450"/>
      <c r="AB151" s="450"/>
      <c r="AC151" s="450"/>
      <c r="AD151" s="450"/>
      <c r="AE151" s="450"/>
      <c r="AF151" s="450"/>
      <c r="AG151" s="450"/>
      <c r="AH151" s="450"/>
      <c r="AI151" s="450"/>
      <c r="AJ151" s="450"/>
      <c r="AK151" s="450"/>
      <c r="AL151" s="450"/>
      <c r="AM151" s="450"/>
      <c r="AN151" s="450"/>
      <c r="AO151" s="450"/>
      <c r="AP151" s="450"/>
      <c r="AQ151" s="450"/>
      <c r="AR151" s="450"/>
      <c r="AS151" s="450"/>
      <c r="AT151" s="450"/>
      <c r="AU151" s="450"/>
      <c r="AV151" s="450"/>
      <c r="AW151" s="451"/>
    </row>
    <row r="153" ht="13.5" customHeight="1"/>
    <row r="154" ht="15.6" spans="2:49">
      <c r="B154" s="325"/>
      <c r="C154" s="326"/>
      <c r="D154" s="327"/>
      <c r="E154" s="328" t="s">
        <v>0</v>
      </c>
      <c r="F154" s="329"/>
      <c r="G154" s="329"/>
      <c r="H154" s="329"/>
      <c r="I154" s="329"/>
      <c r="J154" s="329"/>
      <c r="K154" s="329"/>
      <c r="L154" s="329"/>
      <c r="M154" s="329"/>
      <c r="N154" s="329"/>
      <c r="O154" s="329"/>
      <c r="P154" s="329"/>
      <c r="Q154" s="329"/>
      <c r="R154" s="329"/>
      <c r="S154" s="329"/>
      <c r="T154" s="329"/>
      <c r="U154" s="329"/>
      <c r="V154" s="329"/>
      <c r="W154" s="329"/>
      <c r="X154" s="330"/>
      <c r="Y154" s="331" t="s">
        <v>270</v>
      </c>
      <c r="Z154" s="332"/>
      <c r="AA154" s="332"/>
      <c r="AB154" s="332"/>
      <c r="AC154" s="332"/>
      <c r="AD154" s="332"/>
      <c r="AE154" s="332"/>
      <c r="AF154" s="332"/>
      <c r="AG154" s="332"/>
      <c r="AH154" s="332"/>
      <c r="AI154" s="332"/>
      <c r="AJ154" s="332"/>
      <c r="AK154" s="332"/>
      <c r="AL154" s="332"/>
      <c r="AM154" s="332"/>
      <c r="AN154" s="332"/>
      <c r="AO154" s="332"/>
      <c r="AP154" s="332"/>
      <c r="AQ154" s="332"/>
      <c r="AR154" s="332"/>
      <c r="AS154" s="332"/>
      <c r="AT154" s="332"/>
      <c r="AU154" s="332"/>
      <c r="AV154" s="332"/>
      <c r="AW154" s="333"/>
    </row>
    <row r="155" ht="15.6" spans="2:49">
      <c r="B155" s="334"/>
      <c r="C155" s="335"/>
      <c r="D155" s="336"/>
      <c r="E155" s="337"/>
      <c r="F155" s="338"/>
      <c r="G155" s="338"/>
      <c r="H155" s="338"/>
      <c r="I155" s="338"/>
      <c r="J155" s="338"/>
      <c r="K155" s="338"/>
      <c r="L155" s="338"/>
      <c r="M155" s="338"/>
      <c r="N155" s="338"/>
      <c r="O155" s="338"/>
      <c r="P155" s="338"/>
      <c r="Q155" s="338"/>
      <c r="R155" s="338"/>
      <c r="S155" s="338"/>
      <c r="T155" s="338"/>
      <c r="U155" s="338"/>
      <c r="V155" s="338"/>
      <c r="W155" s="338"/>
      <c r="X155" s="339"/>
      <c r="Y155" s="340" t="s">
        <v>2</v>
      </c>
      <c r="Z155" s="341"/>
      <c r="AA155" s="341"/>
      <c r="AB155" s="341"/>
      <c r="AC155" s="341"/>
      <c r="AD155" s="341"/>
      <c r="AE155" s="341"/>
      <c r="AF155" s="341"/>
      <c r="AG155" s="341"/>
      <c r="AH155" s="341"/>
      <c r="AI155" s="341"/>
      <c r="AJ155" s="341"/>
      <c r="AK155" s="341"/>
      <c r="AL155" s="341"/>
      <c r="AM155" s="341"/>
      <c r="AN155" s="341"/>
      <c r="AO155" s="341"/>
      <c r="AP155" s="341"/>
      <c r="AQ155" s="341"/>
      <c r="AR155" s="341"/>
      <c r="AS155" s="341"/>
      <c r="AT155" s="341"/>
      <c r="AU155" s="341"/>
      <c r="AV155" s="341"/>
      <c r="AW155" s="342"/>
    </row>
    <row r="156" ht="15.6" spans="2:49">
      <c r="B156" s="343" t="s">
        <v>3</v>
      </c>
      <c r="C156" s="344"/>
      <c r="D156" s="344"/>
      <c r="E156" s="344"/>
      <c r="F156" s="344"/>
      <c r="G156" s="344"/>
      <c r="H156" s="344"/>
      <c r="I156" s="344"/>
      <c r="J156" s="344"/>
      <c r="K156" s="344"/>
      <c r="L156" s="344"/>
      <c r="M156" s="344"/>
      <c r="N156" s="344"/>
      <c r="O156" s="344"/>
      <c r="P156" s="344"/>
      <c r="Q156" s="344"/>
      <c r="R156" s="344"/>
      <c r="S156" s="344"/>
      <c r="T156" s="344"/>
      <c r="U156" s="344"/>
      <c r="V156" s="344"/>
      <c r="W156" s="344"/>
      <c r="X156" s="345"/>
      <c r="Y156" s="340" t="s">
        <v>271</v>
      </c>
      <c r="Z156" s="341"/>
      <c r="AA156" s="341"/>
      <c r="AB156" s="341"/>
      <c r="AC156" s="341"/>
      <c r="AD156" s="341"/>
      <c r="AE156" s="341"/>
      <c r="AF156" s="341"/>
      <c r="AG156" s="341"/>
      <c r="AH156" s="341"/>
      <c r="AI156" s="341"/>
      <c r="AJ156" s="341"/>
      <c r="AK156" s="341"/>
      <c r="AL156" s="341"/>
      <c r="AM156" s="341"/>
      <c r="AN156" s="341"/>
      <c r="AO156" s="341"/>
      <c r="AP156" s="341"/>
      <c r="AQ156" s="341"/>
      <c r="AR156" s="341"/>
      <c r="AS156" s="341"/>
      <c r="AT156" s="341"/>
      <c r="AU156" s="341"/>
      <c r="AV156" s="341"/>
      <c r="AW156" s="342"/>
    </row>
    <row r="157" ht="15.6" spans="2:49">
      <c r="B157" s="343" t="s">
        <v>272</v>
      </c>
      <c r="C157" s="344"/>
      <c r="D157" s="344"/>
      <c r="E157" s="344"/>
      <c r="F157" s="344"/>
      <c r="G157" s="344"/>
      <c r="H157" s="344"/>
      <c r="I157" s="344"/>
      <c r="J157" s="344"/>
      <c r="K157" s="344"/>
      <c r="L157" s="344"/>
      <c r="M157" s="344"/>
      <c r="N157" s="344"/>
      <c r="O157" s="344"/>
      <c r="P157" s="344"/>
      <c r="Q157" s="344"/>
      <c r="R157" s="344"/>
      <c r="S157" s="344"/>
      <c r="T157" s="344"/>
      <c r="U157" s="344"/>
      <c r="V157" s="344"/>
      <c r="W157" s="344"/>
      <c r="X157" s="344"/>
      <c r="Y157" s="344"/>
      <c r="Z157" s="344"/>
      <c r="AA157" s="344"/>
      <c r="AB157" s="344"/>
      <c r="AC157" s="344"/>
      <c r="AD157" s="344"/>
      <c r="AE157" s="344"/>
      <c r="AF157" s="344"/>
      <c r="AG157" s="344"/>
      <c r="AH157" s="344"/>
      <c r="AI157" s="344"/>
      <c r="AJ157" s="344"/>
      <c r="AK157" s="344"/>
      <c r="AL157" s="344"/>
      <c r="AM157" s="344"/>
      <c r="AN157" s="344"/>
      <c r="AO157" s="344"/>
      <c r="AP157" s="344"/>
      <c r="AQ157" s="344"/>
      <c r="AR157" s="344"/>
      <c r="AS157" s="344"/>
      <c r="AT157" s="344"/>
      <c r="AU157" s="344"/>
      <c r="AV157" s="344"/>
      <c r="AW157" s="346"/>
    </row>
    <row r="158" ht="15.6" spans="2:49">
      <c r="B158" s="347"/>
      <c r="C158" s="348"/>
      <c r="D158" s="348"/>
      <c r="E158" s="348"/>
      <c r="F158" s="348"/>
      <c r="G158" s="348"/>
      <c r="H158" s="348"/>
      <c r="I158" s="348"/>
      <c r="J158" s="348"/>
      <c r="K158" s="348"/>
      <c r="L158" s="348"/>
      <c r="M158" s="348"/>
      <c r="N158" s="348"/>
      <c r="O158" s="348"/>
      <c r="P158" s="348"/>
      <c r="Q158" s="348"/>
      <c r="R158" s="348"/>
      <c r="S158" s="348"/>
      <c r="T158" s="348"/>
      <c r="U158" s="348"/>
      <c r="V158" s="348"/>
      <c r="W158" s="348"/>
      <c r="X158" s="348"/>
      <c r="Y158" s="348"/>
      <c r="Z158" s="348"/>
      <c r="AA158" s="348"/>
      <c r="AB158" s="348"/>
      <c r="AC158" s="348"/>
      <c r="AD158" s="348"/>
      <c r="AE158" s="348"/>
      <c r="AF158" s="348"/>
      <c r="AG158" s="348"/>
      <c r="AH158" s="348"/>
      <c r="AI158" s="348"/>
      <c r="AJ158" s="348"/>
      <c r="AK158" s="348"/>
      <c r="AL158" s="348"/>
      <c r="AM158" s="348"/>
      <c r="AN158" s="348"/>
      <c r="AO158" s="348"/>
      <c r="AP158" s="348"/>
      <c r="AQ158" s="348"/>
      <c r="AR158" s="348"/>
      <c r="AS158" s="348"/>
      <c r="AT158" s="348"/>
      <c r="AU158" s="348"/>
      <c r="AV158" s="348"/>
      <c r="AW158" s="349"/>
    </row>
    <row r="159" ht="15.6" customHeight="1" spans="2:49">
      <c r="B159" s="350" t="s">
        <v>273</v>
      </c>
      <c r="C159" s="351"/>
      <c r="D159" s="352" t="s">
        <v>6</v>
      </c>
      <c r="E159" s="353"/>
      <c r="F159" s="353"/>
      <c r="G159" s="353"/>
      <c r="H159" s="353"/>
      <c r="I159" s="353"/>
      <c r="J159" s="353"/>
      <c r="K159" s="353"/>
      <c r="L159" s="353"/>
      <c r="M159" s="353"/>
      <c r="N159" s="353"/>
      <c r="O159" s="353"/>
      <c r="P159" s="353"/>
      <c r="Q159" s="353"/>
      <c r="R159" s="353"/>
      <c r="S159" s="353"/>
      <c r="T159" s="353"/>
      <c r="U159" s="353"/>
      <c r="V159" s="353"/>
      <c r="W159" s="353"/>
      <c r="X159" s="353"/>
      <c r="Y159" s="353"/>
      <c r="Z159" s="353"/>
      <c r="AA159" s="353"/>
      <c r="AB159" s="353"/>
      <c r="AC159" s="353"/>
      <c r="AD159" s="353"/>
      <c r="AE159" s="353"/>
      <c r="AF159" s="353"/>
      <c r="AG159" s="353"/>
      <c r="AH159" s="353"/>
      <c r="AI159" s="353"/>
      <c r="AJ159" s="353"/>
      <c r="AK159" s="353"/>
      <c r="AL159" s="353"/>
      <c r="AM159" s="353"/>
      <c r="AN159" s="353"/>
      <c r="AO159" s="353"/>
      <c r="AP159" s="353"/>
      <c r="AQ159" s="353"/>
      <c r="AR159" s="353"/>
      <c r="AS159" s="353"/>
      <c r="AT159" s="353"/>
      <c r="AU159" s="353"/>
      <c r="AV159" s="353"/>
      <c r="AW159" s="354"/>
    </row>
    <row r="160" ht="15.6" spans="2:49">
      <c r="B160" s="347"/>
      <c r="C160" s="348"/>
      <c r="D160" s="348"/>
      <c r="E160" s="348"/>
      <c r="F160" s="348"/>
      <c r="G160" s="348"/>
      <c r="H160" s="348"/>
      <c r="I160" s="348"/>
      <c r="J160" s="348"/>
      <c r="K160" s="348"/>
      <c r="L160" s="348"/>
      <c r="M160" s="348"/>
      <c r="N160" s="348"/>
      <c r="O160" s="348"/>
      <c r="P160" s="348"/>
      <c r="Q160" s="348"/>
      <c r="R160" s="348"/>
      <c r="S160" s="348"/>
      <c r="T160" s="348"/>
      <c r="U160" s="348"/>
      <c r="V160" s="348"/>
      <c r="W160" s="348"/>
      <c r="X160" s="348"/>
      <c r="Y160" s="348"/>
      <c r="Z160" s="348"/>
      <c r="AA160" s="348"/>
      <c r="AB160" s="348"/>
      <c r="AC160" s="348"/>
      <c r="AD160" s="348"/>
      <c r="AE160" s="348"/>
      <c r="AF160" s="348"/>
      <c r="AG160" s="348"/>
      <c r="AH160" s="348"/>
      <c r="AI160" s="348"/>
      <c r="AJ160" s="348"/>
      <c r="AK160" s="348"/>
      <c r="AL160" s="348"/>
      <c r="AM160" s="348"/>
      <c r="AN160" s="348"/>
      <c r="AO160" s="348"/>
      <c r="AP160" s="348"/>
      <c r="AQ160" s="348"/>
      <c r="AR160" s="348"/>
      <c r="AS160" s="348"/>
      <c r="AT160" s="348"/>
      <c r="AU160" s="348"/>
      <c r="AV160" s="348"/>
      <c r="AW160" s="349"/>
    </row>
    <row r="161" ht="15.6" spans="2:49">
      <c r="B161" s="355"/>
      <c r="C161" s="356" t="s">
        <v>274</v>
      </c>
      <c r="D161" s="357"/>
      <c r="E161" s="357"/>
      <c r="F161" s="357"/>
      <c r="G161" s="357"/>
      <c r="H161" s="357"/>
      <c r="I161" s="357"/>
      <c r="J161" s="357"/>
      <c r="K161" s="357"/>
      <c r="L161" s="357"/>
      <c r="M161" s="357"/>
      <c r="N161" s="357"/>
      <c r="O161" s="357"/>
      <c r="P161" s="357"/>
      <c r="Q161" s="357"/>
      <c r="R161" s="357"/>
      <c r="S161" s="357"/>
      <c r="T161" s="357"/>
      <c r="U161" s="357"/>
      <c r="V161" s="357"/>
      <c r="W161" s="357"/>
      <c r="X161" s="357"/>
      <c r="Y161" s="357"/>
      <c r="Z161" s="357"/>
      <c r="AA161" s="357"/>
      <c r="AB161" s="357"/>
      <c r="AC161" s="357"/>
      <c r="AD161" s="357"/>
      <c r="AE161" s="357"/>
      <c r="AF161" s="357"/>
      <c r="AG161" s="357"/>
      <c r="AH161" s="357"/>
      <c r="AI161" s="357"/>
      <c r="AJ161" s="357"/>
      <c r="AK161" s="357"/>
      <c r="AL161" s="357"/>
      <c r="AM161" s="357"/>
      <c r="AN161" s="357"/>
      <c r="AO161" s="357"/>
      <c r="AP161" s="357"/>
      <c r="AQ161" s="357"/>
      <c r="AR161" s="357"/>
      <c r="AS161" s="357"/>
      <c r="AT161" s="357"/>
      <c r="AU161" s="357"/>
      <c r="AV161" s="358"/>
      <c r="AW161" s="359"/>
    </row>
    <row r="162" ht="15.6" spans="2:49">
      <c r="B162" s="360"/>
      <c r="C162" s="361" t="s">
        <v>275</v>
      </c>
      <c r="D162" s="362"/>
      <c r="E162" s="363" t="s">
        <v>299</v>
      </c>
      <c r="F162" s="364"/>
      <c r="G162" s="364"/>
      <c r="H162" s="364"/>
      <c r="I162" s="364"/>
      <c r="J162" s="364"/>
      <c r="K162" s="364"/>
      <c r="L162" s="364"/>
      <c r="M162" s="364"/>
      <c r="N162" s="364"/>
      <c r="O162" s="364"/>
      <c r="P162" s="364"/>
      <c r="Q162" s="364"/>
      <c r="R162" s="364"/>
      <c r="S162" s="364"/>
      <c r="T162" s="364"/>
      <c r="U162" s="364"/>
      <c r="V162" s="364"/>
      <c r="W162" s="364"/>
      <c r="X162" s="364"/>
      <c r="Y162" s="364"/>
      <c r="Z162" s="364"/>
      <c r="AA162" s="364"/>
      <c r="AB162" s="364"/>
      <c r="AC162" s="364"/>
      <c r="AD162" s="364"/>
      <c r="AE162" s="364"/>
      <c r="AF162" s="364"/>
      <c r="AG162" s="364"/>
      <c r="AH162" s="365"/>
      <c r="AI162" s="366" t="s">
        <v>277</v>
      </c>
      <c r="AJ162" s="367"/>
      <c r="AK162" s="367"/>
      <c r="AL162" s="367"/>
      <c r="AM162" s="367"/>
      <c r="AN162" s="367"/>
      <c r="AO162" s="368"/>
      <c r="AP162" s="369" t="s">
        <v>34</v>
      </c>
      <c r="AQ162" s="370"/>
      <c r="AR162" s="370"/>
      <c r="AS162" s="370"/>
      <c r="AT162" s="370"/>
      <c r="AU162" s="370"/>
      <c r="AV162" s="371"/>
      <c r="AW162" s="372"/>
    </row>
    <row r="163" ht="15.6" spans="2:49">
      <c r="B163" s="360"/>
      <c r="C163" s="373" t="s">
        <v>278</v>
      </c>
      <c r="D163" s="374"/>
      <c r="E163" s="375" t="str">
        <f>'PRESUPUESTO GEN'!D18</f>
        <v>EXCAVACIÓNES MECANICAS Y CORTES EN MATERIAL COMÚN (INCLUYE ACARREO LIBRE HASTA 5 KM.)</v>
      </c>
      <c r="F163" s="442"/>
      <c r="G163" s="442"/>
      <c r="H163" s="442"/>
      <c r="I163" s="442"/>
      <c r="J163" s="442"/>
      <c r="K163" s="442"/>
      <c r="L163" s="442"/>
      <c r="M163" s="442"/>
      <c r="N163" s="442"/>
      <c r="O163" s="442"/>
      <c r="P163" s="442"/>
      <c r="Q163" s="442"/>
      <c r="R163" s="442"/>
      <c r="S163" s="442"/>
      <c r="T163" s="442"/>
      <c r="U163" s="442"/>
      <c r="V163" s="442"/>
      <c r="W163" s="442"/>
      <c r="X163" s="442"/>
      <c r="Y163" s="442"/>
      <c r="Z163" s="442"/>
      <c r="AA163" s="442"/>
      <c r="AB163" s="442"/>
      <c r="AC163" s="442"/>
      <c r="AD163" s="442"/>
      <c r="AE163" s="442"/>
      <c r="AF163" s="442"/>
      <c r="AG163" s="442"/>
      <c r="AH163" s="443"/>
      <c r="AI163" s="366" t="s">
        <v>279</v>
      </c>
      <c r="AJ163" s="367"/>
      <c r="AK163" s="367"/>
      <c r="AL163" s="367"/>
      <c r="AM163" s="367"/>
      <c r="AN163" s="367"/>
      <c r="AO163" s="368"/>
      <c r="AP163" s="378">
        <f>L183</f>
        <v>212.59</v>
      </c>
      <c r="AQ163" s="379"/>
      <c r="AR163" s="379"/>
      <c r="AS163" s="379"/>
      <c r="AT163" s="379"/>
      <c r="AU163" s="379"/>
      <c r="AV163" s="380"/>
      <c r="AW163" s="372"/>
    </row>
    <row r="164" ht="15.6" spans="2:49">
      <c r="B164" s="381"/>
      <c r="C164" s="348"/>
      <c r="D164" s="348"/>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c r="AA164" s="348"/>
      <c r="AB164" s="348"/>
      <c r="AC164" s="348"/>
      <c r="AD164" s="348"/>
      <c r="AE164" s="348"/>
      <c r="AF164" s="348"/>
      <c r="AG164" s="348"/>
      <c r="AH164" s="348"/>
      <c r="AI164" s="348"/>
      <c r="AJ164" s="348"/>
      <c r="AK164" s="348"/>
      <c r="AL164" s="348"/>
      <c r="AM164" s="348"/>
      <c r="AN164" s="348"/>
      <c r="AO164" s="348"/>
      <c r="AP164" s="348"/>
      <c r="AQ164" s="348"/>
      <c r="AR164" s="348"/>
      <c r="AS164" s="348"/>
      <c r="AT164" s="348"/>
      <c r="AU164" s="348"/>
      <c r="AV164" s="348"/>
      <c r="AW164" s="382"/>
    </row>
    <row r="165" ht="15.6" spans="2:49">
      <c r="B165" s="383"/>
      <c r="C165" s="384" t="s">
        <v>280</v>
      </c>
      <c r="D165" s="385"/>
      <c r="E165" s="386" t="s">
        <v>281</v>
      </c>
      <c r="F165" s="387"/>
      <c r="G165" s="387"/>
      <c r="H165" s="388"/>
      <c r="I165" s="389" t="s">
        <v>282</v>
      </c>
      <c r="J165" s="390" t="s">
        <v>283</v>
      </c>
      <c r="K165" s="389" t="s">
        <v>284</v>
      </c>
      <c r="L165" s="391" t="s">
        <v>285</v>
      </c>
      <c r="M165" s="384" t="s">
        <v>286</v>
      </c>
      <c r="N165" s="392"/>
      <c r="O165" s="392"/>
      <c r="P165" s="392"/>
      <c r="Q165" s="392"/>
      <c r="R165" s="392"/>
      <c r="S165" s="392"/>
      <c r="T165" s="392"/>
      <c r="U165" s="392"/>
      <c r="V165" s="392"/>
      <c r="W165" s="392"/>
      <c r="X165" s="392"/>
      <c r="Y165" s="392"/>
      <c r="Z165" s="392"/>
      <c r="AA165" s="392"/>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85"/>
      <c r="AW165" s="393"/>
    </row>
    <row r="166" ht="31.2" spans="2:49">
      <c r="B166" s="383"/>
      <c r="C166" s="394"/>
      <c r="D166" s="395"/>
      <c r="E166" s="396" t="s">
        <v>287</v>
      </c>
      <c r="F166" s="397" t="s">
        <v>288</v>
      </c>
      <c r="G166" s="397" t="s">
        <v>289</v>
      </c>
      <c r="H166" s="398" t="s">
        <v>290</v>
      </c>
      <c r="I166" s="399"/>
      <c r="J166" s="400"/>
      <c r="K166" s="399"/>
      <c r="L166" s="401"/>
      <c r="M166" s="394"/>
      <c r="N166" s="402"/>
      <c r="O166" s="402"/>
      <c r="P166" s="402"/>
      <c r="Q166" s="402"/>
      <c r="R166" s="402"/>
      <c r="S166" s="402"/>
      <c r="T166" s="402"/>
      <c r="U166" s="402"/>
      <c r="V166" s="402"/>
      <c r="W166" s="402"/>
      <c r="X166" s="402"/>
      <c r="Y166" s="402"/>
      <c r="Z166" s="402"/>
      <c r="AA166" s="402"/>
      <c r="AB166" s="402"/>
      <c r="AC166" s="402"/>
      <c r="AD166" s="402"/>
      <c r="AE166" s="402"/>
      <c r="AF166" s="402"/>
      <c r="AG166" s="402"/>
      <c r="AH166" s="402"/>
      <c r="AI166" s="402"/>
      <c r="AJ166" s="402"/>
      <c r="AK166" s="402"/>
      <c r="AL166" s="402"/>
      <c r="AM166" s="402"/>
      <c r="AN166" s="402"/>
      <c r="AO166" s="402"/>
      <c r="AP166" s="402"/>
      <c r="AQ166" s="402"/>
      <c r="AR166" s="402"/>
      <c r="AS166" s="402"/>
      <c r="AT166" s="402"/>
      <c r="AU166" s="402"/>
      <c r="AV166" s="395"/>
      <c r="AW166" s="393"/>
    </row>
    <row r="167" ht="15.6" spans="2:49">
      <c r="B167" s="383"/>
      <c r="C167" s="416" t="s">
        <v>300</v>
      </c>
      <c r="D167" s="417"/>
      <c r="E167" s="445">
        <f>E53</f>
        <v>83.97</v>
      </c>
      <c r="F167" s="408">
        <v>1</v>
      </c>
      <c r="G167" s="408">
        <v>1</v>
      </c>
      <c r="H167" s="408"/>
      <c r="I167" s="453">
        <f>E167*F167*G167</f>
        <v>83.97</v>
      </c>
      <c r="J167" s="408">
        <v>1</v>
      </c>
      <c r="K167" s="408" t="s">
        <v>34</v>
      </c>
      <c r="L167" s="445">
        <f>I167*J167</f>
        <v>83.97</v>
      </c>
      <c r="M167" s="409"/>
      <c r="N167" s="409"/>
      <c r="O167" s="409"/>
      <c r="P167" s="409"/>
      <c r="Q167" s="409"/>
      <c r="R167" s="409"/>
      <c r="S167" s="409"/>
      <c r="T167" s="409"/>
      <c r="U167" s="409"/>
      <c r="V167" s="409"/>
      <c r="W167" s="409"/>
      <c r="X167" s="409"/>
      <c r="Y167" s="409"/>
      <c r="Z167" s="409"/>
      <c r="AA167" s="409"/>
      <c r="AB167" s="409"/>
      <c r="AC167" s="409"/>
      <c r="AD167" s="409"/>
      <c r="AE167" s="409"/>
      <c r="AF167" s="409"/>
      <c r="AG167" s="409"/>
      <c r="AH167" s="409"/>
      <c r="AI167" s="409"/>
      <c r="AJ167" s="409"/>
      <c r="AK167" s="409"/>
      <c r="AL167" s="409"/>
      <c r="AM167" s="409"/>
      <c r="AN167" s="409"/>
      <c r="AO167" s="409"/>
      <c r="AP167" s="409"/>
      <c r="AQ167" s="409"/>
      <c r="AR167" s="409"/>
      <c r="AS167" s="409"/>
      <c r="AT167" s="409"/>
      <c r="AU167" s="409"/>
      <c r="AV167" s="409"/>
      <c r="AW167" s="393"/>
    </row>
    <row r="168" ht="15.6" spans="2:49">
      <c r="B168" s="383"/>
      <c r="C168" s="419"/>
      <c r="D168" s="420"/>
      <c r="E168" s="447"/>
      <c r="F168" s="415"/>
      <c r="G168" s="415"/>
      <c r="H168" s="415"/>
      <c r="I168" s="446"/>
      <c r="J168" s="415"/>
      <c r="K168" s="415"/>
      <c r="L168" s="447"/>
      <c r="M168" s="409"/>
      <c r="N168" s="409"/>
      <c r="O168" s="409"/>
      <c r="P168" s="409"/>
      <c r="Q168" s="409"/>
      <c r="R168" s="409"/>
      <c r="S168" s="409"/>
      <c r="T168" s="409"/>
      <c r="U168" s="409"/>
      <c r="V168" s="409"/>
      <c r="W168" s="409"/>
      <c r="X168" s="409"/>
      <c r="Y168" s="409"/>
      <c r="Z168" s="409"/>
      <c r="AA168" s="409"/>
      <c r="AB168" s="409"/>
      <c r="AC168" s="409"/>
      <c r="AD168" s="409"/>
      <c r="AE168" s="409"/>
      <c r="AF168" s="409"/>
      <c r="AG168" s="409"/>
      <c r="AH168" s="409"/>
      <c r="AI168" s="409"/>
      <c r="AJ168" s="409"/>
      <c r="AK168" s="409"/>
      <c r="AL168" s="409"/>
      <c r="AM168" s="409"/>
      <c r="AN168" s="409"/>
      <c r="AO168" s="409"/>
      <c r="AP168" s="409"/>
      <c r="AQ168" s="409"/>
      <c r="AR168" s="409"/>
      <c r="AS168" s="409"/>
      <c r="AT168" s="409"/>
      <c r="AU168" s="409"/>
      <c r="AV168" s="409"/>
      <c r="AW168" s="393"/>
    </row>
    <row r="169" ht="15.6" spans="2:49">
      <c r="B169" s="383"/>
      <c r="C169" s="416" t="s">
        <v>301</v>
      </c>
      <c r="D169" s="417"/>
      <c r="E169" s="445">
        <f>8*3.5</f>
        <v>28</v>
      </c>
      <c r="F169" s="408">
        <v>1</v>
      </c>
      <c r="G169" s="408">
        <v>0.5</v>
      </c>
      <c r="H169" s="408"/>
      <c r="I169" s="453">
        <f>E169*F169*G169</f>
        <v>14</v>
      </c>
      <c r="J169" s="408">
        <v>1</v>
      </c>
      <c r="K169" s="408" t="s">
        <v>34</v>
      </c>
      <c r="L169" s="445">
        <f>I169*J169</f>
        <v>14</v>
      </c>
      <c r="M169" s="409"/>
      <c r="N169" s="409"/>
      <c r="O169" s="409"/>
      <c r="P169" s="409"/>
      <c r="Q169" s="409"/>
      <c r="R169" s="409"/>
      <c r="S169" s="409"/>
      <c r="T169" s="409"/>
      <c r="U169" s="409"/>
      <c r="V169" s="409"/>
      <c r="W169" s="409"/>
      <c r="X169" s="409"/>
      <c r="Y169" s="409"/>
      <c r="Z169" s="409"/>
      <c r="AA169" s="409"/>
      <c r="AB169" s="409"/>
      <c r="AC169" s="409"/>
      <c r="AD169" s="409"/>
      <c r="AE169" s="409"/>
      <c r="AF169" s="409"/>
      <c r="AG169" s="409"/>
      <c r="AH169" s="409"/>
      <c r="AI169" s="409"/>
      <c r="AJ169" s="409"/>
      <c r="AK169" s="409"/>
      <c r="AL169" s="409"/>
      <c r="AM169" s="409"/>
      <c r="AN169" s="409"/>
      <c r="AO169" s="409"/>
      <c r="AP169" s="409"/>
      <c r="AQ169" s="409"/>
      <c r="AR169" s="409"/>
      <c r="AS169" s="409"/>
      <c r="AT169" s="409"/>
      <c r="AU169" s="409"/>
      <c r="AV169" s="409"/>
      <c r="AW169" s="393"/>
    </row>
    <row r="170" ht="15.6" spans="2:49">
      <c r="B170" s="383"/>
      <c r="C170" s="419"/>
      <c r="D170" s="420"/>
      <c r="E170" s="447"/>
      <c r="F170" s="415"/>
      <c r="G170" s="415"/>
      <c r="H170" s="415"/>
      <c r="I170" s="446"/>
      <c r="J170" s="415"/>
      <c r="K170" s="415"/>
      <c r="L170" s="447"/>
      <c r="M170" s="409"/>
      <c r="N170" s="409"/>
      <c r="O170" s="409"/>
      <c r="P170" s="409"/>
      <c r="Q170" s="409"/>
      <c r="R170" s="409"/>
      <c r="S170" s="409"/>
      <c r="T170" s="409"/>
      <c r="U170" s="409"/>
      <c r="V170" s="409"/>
      <c r="W170" s="409"/>
      <c r="X170" s="409"/>
      <c r="Y170" s="409"/>
      <c r="Z170" s="409"/>
      <c r="AA170" s="409"/>
      <c r="AB170" s="409"/>
      <c r="AC170" s="409"/>
      <c r="AD170" s="409"/>
      <c r="AE170" s="409"/>
      <c r="AF170" s="409"/>
      <c r="AG170" s="409"/>
      <c r="AH170" s="409"/>
      <c r="AI170" s="409"/>
      <c r="AJ170" s="409"/>
      <c r="AK170" s="409"/>
      <c r="AL170" s="409"/>
      <c r="AM170" s="409"/>
      <c r="AN170" s="409"/>
      <c r="AO170" s="409"/>
      <c r="AP170" s="409"/>
      <c r="AQ170" s="409"/>
      <c r="AR170" s="409"/>
      <c r="AS170" s="409"/>
      <c r="AT170" s="409"/>
      <c r="AU170" s="409"/>
      <c r="AV170" s="409"/>
      <c r="AW170" s="393"/>
    </row>
    <row r="171" ht="15.6" spans="2:49">
      <c r="B171" s="383"/>
      <c r="C171" s="416" t="s">
        <v>302</v>
      </c>
      <c r="D171" s="417"/>
      <c r="E171" s="408">
        <v>83.97</v>
      </c>
      <c r="F171" s="408">
        <v>4.55</v>
      </c>
      <c r="G171" s="408">
        <v>0.3</v>
      </c>
      <c r="H171" s="406"/>
      <c r="I171" s="454">
        <f>E171*F171*G171</f>
        <v>114.61905</v>
      </c>
      <c r="J171" s="408">
        <v>1</v>
      </c>
      <c r="K171" s="408" t="s">
        <v>34</v>
      </c>
      <c r="L171" s="445">
        <f>I171*J171</f>
        <v>114.61905</v>
      </c>
      <c r="M171" s="409"/>
      <c r="N171" s="409"/>
      <c r="O171" s="409"/>
      <c r="P171" s="409"/>
      <c r="Q171" s="409"/>
      <c r="R171" s="409"/>
      <c r="S171" s="409"/>
      <c r="T171" s="409"/>
      <c r="U171" s="409"/>
      <c r="V171" s="409"/>
      <c r="W171" s="409"/>
      <c r="X171" s="409"/>
      <c r="Y171" s="409"/>
      <c r="Z171" s="409"/>
      <c r="AA171" s="409"/>
      <c r="AB171" s="409"/>
      <c r="AC171" s="409"/>
      <c r="AD171" s="409"/>
      <c r="AE171" s="409"/>
      <c r="AF171" s="409"/>
      <c r="AG171" s="409"/>
      <c r="AH171" s="409"/>
      <c r="AI171" s="409"/>
      <c r="AJ171" s="409"/>
      <c r="AK171" s="409"/>
      <c r="AL171" s="409"/>
      <c r="AM171" s="409"/>
      <c r="AN171" s="409"/>
      <c r="AO171" s="409"/>
      <c r="AP171" s="409"/>
      <c r="AQ171" s="409"/>
      <c r="AR171" s="409"/>
      <c r="AS171" s="409"/>
      <c r="AT171" s="409"/>
      <c r="AU171" s="409"/>
      <c r="AV171" s="409"/>
      <c r="AW171" s="393"/>
    </row>
    <row r="172" ht="15.6" spans="2:49">
      <c r="B172" s="383"/>
      <c r="C172" s="419"/>
      <c r="D172" s="420"/>
      <c r="E172" s="415"/>
      <c r="F172" s="415"/>
      <c r="G172" s="415"/>
      <c r="H172" s="413"/>
      <c r="I172" s="455"/>
      <c r="J172" s="415"/>
      <c r="K172" s="415"/>
      <c r="L172" s="447"/>
      <c r="M172" s="409"/>
      <c r="N172" s="409"/>
      <c r="O172" s="409"/>
      <c r="P172" s="409"/>
      <c r="Q172" s="409"/>
      <c r="R172" s="409"/>
      <c r="S172" s="409"/>
      <c r="T172" s="409"/>
      <c r="U172" s="409"/>
      <c r="V172" s="409"/>
      <c r="W172" s="409"/>
      <c r="X172" s="409"/>
      <c r="Y172" s="409"/>
      <c r="Z172" s="409"/>
      <c r="AA172" s="409"/>
      <c r="AB172" s="409"/>
      <c r="AC172" s="409"/>
      <c r="AD172" s="409"/>
      <c r="AE172" s="409"/>
      <c r="AF172" s="409"/>
      <c r="AG172" s="409"/>
      <c r="AH172" s="409"/>
      <c r="AI172" s="409"/>
      <c r="AJ172" s="409"/>
      <c r="AK172" s="409"/>
      <c r="AL172" s="409"/>
      <c r="AM172" s="409"/>
      <c r="AN172" s="409"/>
      <c r="AO172" s="409"/>
      <c r="AP172" s="409"/>
      <c r="AQ172" s="409"/>
      <c r="AR172" s="409"/>
      <c r="AS172" s="409"/>
      <c r="AT172" s="409"/>
      <c r="AU172" s="409"/>
      <c r="AV172" s="409"/>
      <c r="AW172" s="393"/>
    </row>
    <row r="173" ht="15.6" spans="2:49">
      <c r="B173" s="383"/>
      <c r="C173" s="416"/>
      <c r="D173" s="417"/>
      <c r="E173" s="406"/>
      <c r="F173" s="406"/>
      <c r="G173" s="406"/>
      <c r="H173" s="406"/>
      <c r="I173" s="406"/>
      <c r="J173" s="408"/>
      <c r="K173" s="408"/>
      <c r="L173" s="445"/>
      <c r="M173" s="409"/>
      <c r="N173" s="409"/>
      <c r="O173" s="409"/>
      <c r="P173" s="409"/>
      <c r="Q173" s="409"/>
      <c r="R173" s="409"/>
      <c r="S173" s="409"/>
      <c r="T173" s="409"/>
      <c r="U173" s="409"/>
      <c r="V173" s="409"/>
      <c r="W173" s="409"/>
      <c r="X173" s="409"/>
      <c r="Y173" s="409"/>
      <c r="Z173" s="409"/>
      <c r="AA173" s="409"/>
      <c r="AB173" s="409"/>
      <c r="AC173" s="409"/>
      <c r="AD173" s="409"/>
      <c r="AE173" s="409"/>
      <c r="AF173" s="409"/>
      <c r="AG173" s="409"/>
      <c r="AH173" s="409"/>
      <c r="AI173" s="409"/>
      <c r="AJ173" s="409"/>
      <c r="AK173" s="409"/>
      <c r="AL173" s="409"/>
      <c r="AM173" s="409"/>
      <c r="AN173" s="409"/>
      <c r="AO173" s="409"/>
      <c r="AP173" s="409"/>
      <c r="AQ173" s="409"/>
      <c r="AR173" s="409"/>
      <c r="AS173" s="409"/>
      <c r="AT173" s="409"/>
      <c r="AU173" s="409"/>
      <c r="AV173" s="409"/>
      <c r="AW173" s="393"/>
    </row>
    <row r="174" ht="15.6" spans="2:49">
      <c r="B174" s="383"/>
      <c r="C174" s="419"/>
      <c r="D174" s="420"/>
      <c r="E174" s="413"/>
      <c r="F174" s="413"/>
      <c r="G174" s="413"/>
      <c r="H174" s="413"/>
      <c r="I174" s="413"/>
      <c r="J174" s="415"/>
      <c r="K174" s="415"/>
      <c r="L174" s="447"/>
      <c r="M174" s="409"/>
      <c r="N174" s="409"/>
      <c r="O174" s="409"/>
      <c r="P174" s="409"/>
      <c r="Q174" s="409"/>
      <c r="R174" s="409"/>
      <c r="S174" s="409"/>
      <c r="T174" s="409"/>
      <c r="U174" s="409"/>
      <c r="V174" s="409"/>
      <c r="W174" s="409"/>
      <c r="X174" s="409"/>
      <c r="Y174" s="409"/>
      <c r="Z174" s="409"/>
      <c r="AA174" s="409"/>
      <c r="AB174" s="409"/>
      <c r="AC174" s="409"/>
      <c r="AD174" s="409"/>
      <c r="AE174" s="409"/>
      <c r="AF174" s="409"/>
      <c r="AG174" s="409"/>
      <c r="AH174" s="409"/>
      <c r="AI174" s="409"/>
      <c r="AJ174" s="409"/>
      <c r="AK174" s="409"/>
      <c r="AL174" s="409"/>
      <c r="AM174" s="409"/>
      <c r="AN174" s="409"/>
      <c r="AO174" s="409"/>
      <c r="AP174" s="409"/>
      <c r="AQ174" s="409"/>
      <c r="AR174" s="409"/>
      <c r="AS174" s="409"/>
      <c r="AT174" s="409"/>
      <c r="AU174" s="409"/>
      <c r="AV174" s="409"/>
      <c r="AW174" s="393"/>
    </row>
    <row r="175" ht="15.6" spans="2:49">
      <c r="B175" s="383"/>
      <c r="C175" s="416"/>
      <c r="D175" s="417"/>
      <c r="E175" s="406"/>
      <c r="F175" s="406"/>
      <c r="G175" s="406"/>
      <c r="H175" s="406"/>
      <c r="I175" s="406"/>
      <c r="J175" s="406"/>
      <c r="K175" s="406"/>
      <c r="L175" s="408"/>
      <c r="M175" s="409"/>
      <c r="N175" s="409"/>
      <c r="O175" s="409"/>
      <c r="P175" s="409"/>
      <c r="Q175" s="409"/>
      <c r="R175" s="409"/>
      <c r="S175" s="409"/>
      <c r="T175" s="409"/>
      <c r="U175" s="409"/>
      <c r="V175" s="409"/>
      <c r="W175" s="409"/>
      <c r="X175" s="409"/>
      <c r="Y175" s="409"/>
      <c r="Z175" s="409"/>
      <c r="AA175" s="409"/>
      <c r="AB175" s="409"/>
      <c r="AC175" s="409"/>
      <c r="AD175" s="409"/>
      <c r="AE175" s="409"/>
      <c r="AF175" s="409"/>
      <c r="AG175" s="409"/>
      <c r="AH175" s="409"/>
      <c r="AI175" s="409"/>
      <c r="AJ175" s="409"/>
      <c r="AK175" s="409"/>
      <c r="AL175" s="409"/>
      <c r="AM175" s="409"/>
      <c r="AN175" s="409"/>
      <c r="AO175" s="409"/>
      <c r="AP175" s="409"/>
      <c r="AQ175" s="409"/>
      <c r="AR175" s="409"/>
      <c r="AS175" s="409"/>
      <c r="AT175" s="409"/>
      <c r="AU175" s="409"/>
      <c r="AV175" s="409"/>
      <c r="AW175" s="393"/>
    </row>
    <row r="176" ht="15.6" spans="2:49">
      <c r="B176" s="383"/>
      <c r="C176" s="419"/>
      <c r="D176" s="420"/>
      <c r="E176" s="413"/>
      <c r="F176" s="413"/>
      <c r="G176" s="413"/>
      <c r="H176" s="413"/>
      <c r="I176" s="413"/>
      <c r="J176" s="413"/>
      <c r="K176" s="413"/>
      <c r="L176" s="415"/>
      <c r="M176" s="409"/>
      <c r="N176" s="409"/>
      <c r="O176" s="409"/>
      <c r="P176" s="409"/>
      <c r="Q176" s="409"/>
      <c r="R176" s="409"/>
      <c r="S176" s="409"/>
      <c r="T176" s="409"/>
      <c r="U176" s="409"/>
      <c r="V176" s="409"/>
      <c r="W176" s="409"/>
      <c r="X176" s="409"/>
      <c r="Y176" s="409"/>
      <c r="Z176" s="409"/>
      <c r="AA176" s="409"/>
      <c r="AB176" s="409"/>
      <c r="AC176" s="409"/>
      <c r="AD176" s="409"/>
      <c r="AE176" s="409"/>
      <c r="AF176" s="409"/>
      <c r="AG176" s="409"/>
      <c r="AH176" s="409"/>
      <c r="AI176" s="409"/>
      <c r="AJ176" s="409"/>
      <c r="AK176" s="409"/>
      <c r="AL176" s="409"/>
      <c r="AM176" s="409"/>
      <c r="AN176" s="409"/>
      <c r="AO176" s="409"/>
      <c r="AP176" s="409"/>
      <c r="AQ176" s="409"/>
      <c r="AR176" s="409"/>
      <c r="AS176" s="409"/>
      <c r="AT176" s="409"/>
      <c r="AU176" s="409"/>
      <c r="AV176" s="409"/>
      <c r="AW176" s="393"/>
    </row>
    <row r="177" ht="15.6" spans="2:49">
      <c r="B177" s="383"/>
      <c r="C177" s="416"/>
      <c r="D177" s="417"/>
      <c r="E177" s="406"/>
      <c r="F177" s="406"/>
      <c r="G177" s="406"/>
      <c r="H177" s="406"/>
      <c r="I177" s="406"/>
      <c r="J177" s="406"/>
      <c r="K177" s="406"/>
      <c r="L177" s="408"/>
      <c r="M177" s="409"/>
      <c r="N177" s="409"/>
      <c r="O177" s="409"/>
      <c r="P177" s="409"/>
      <c r="Q177" s="409"/>
      <c r="R177" s="409"/>
      <c r="S177" s="409"/>
      <c r="T177" s="409"/>
      <c r="U177" s="409"/>
      <c r="V177" s="409"/>
      <c r="W177" s="409"/>
      <c r="X177" s="409"/>
      <c r="Y177" s="409"/>
      <c r="Z177" s="409"/>
      <c r="AA177" s="409"/>
      <c r="AB177" s="409"/>
      <c r="AC177" s="409"/>
      <c r="AD177" s="409"/>
      <c r="AE177" s="409"/>
      <c r="AF177" s="409"/>
      <c r="AG177" s="409"/>
      <c r="AH177" s="409"/>
      <c r="AI177" s="409"/>
      <c r="AJ177" s="409"/>
      <c r="AK177" s="409"/>
      <c r="AL177" s="409"/>
      <c r="AM177" s="409"/>
      <c r="AN177" s="409"/>
      <c r="AO177" s="409"/>
      <c r="AP177" s="409"/>
      <c r="AQ177" s="409"/>
      <c r="AR177" s="409"/>
      <c r="AS177" s="409"/>
      <c r="AT177" s="409"/>
      <c r="AU177" s="409"/>
      <c r="AV177" s="409"/>
      <c r="AW177" s="393"/>
    </row>
    <row r="178" ht="15.6" spans="2:49">
      <c r="B178" s="383"/>
      <c r="C178" s="419"/>
      <c r="D178" s="420"/>
      <c r="E178" s="413"/>
      <c r="F178" s="413"/>
      <c r="G178" s="413"/>
      <c r="H178" s="413"/>
      <c r="I178" s="413"/>
      <c r="J178" s="413"/>
      <c r="K178" s="413"/>
      <c r="L178" s="415"/>
      <c r="M178" s="409"/>
      <c r="N178" s="409"/>
      <c r="O178" s="409"/>
      <c r="P178" s="409"/>
      <c r="Q178" s="409"/>
      <c r="R178" s="409"/>
      <c r="S178" s="409"/>
      <c r="T178" s="409"/>
      <c r="U178" s="409"/>
      <c r="V178" s="409"/>
      <c r="W178" s="409"/>
      <c r="X178" s="409"/>
      <c r="Y178" s="409"/>
      <c r="Z178" s="409"/>
      <c r="AA178" s="409"/>
      <c r="AB178" s="409"/>
      <c r="AC178" s="409"/>
      <c r="AD178" s="409"/>
      <c r="AE178" s="409"/>
      <c r="AF178" s="409"/>
      <c r="AG178" s="409"/>
      <c r="AH178" s="409"/>
      <c r="AI178" s="409"/>
      <c r="AJ178" s="409"/>
      <c r="AK178" s="409"/>
      <c r="AL178" s="409"/>
      <c r="AM178" s="409"/>
      <c r="AN178" s="409"/>
      <c r="AO178" s="409"/>
      <c r="AP178" s="409"/>
      <c r="AQ178" s="409"/>
      <c r="AR178" s="409"/>
      <c r="AS178" s="409"/>
      <c r="AT178" s="409"/>
      <c r="AU178" s="409"/>
      <c r="AV178" s="409"/>
      <c r="AW178" s="393"/>
    </row>
    <row r="179" ht="15.6" spans="2:49">
      <c r="B179" s="383"/>
      <c r="C179" s="416"/>
      <c r="D179" s="417"/>
      <c r="E179" s="406"/>
      <c r="F179" s="406"/>
      <c r="G179" s="406"/>
      <c r="H179" s="406"/>
      <c r="I179" s="406"/>
      <c r="J179" s="406"/>
      <c r="K179" s="406"/>
      <c r="L179" s="408"/>
      <c r="M179" s="409"/>
      <c r="N179" s="409"/>
      <c r="O179" s="409"/>
      <c r="P179" s="409"/>
      <c r="Q179" s="409"/>
      <c r="R179" s="409"/>
      <c r="S179" s="409"/>
      <c r="T179" s="409"/>
      <c r="U179" s="409"/>
      <c r="V179" s="409"/>
      <c r="W179" s="409"/>
      <c r="X179" s="409"/>
      <c r="Y179" s="409"/>
      <c r="Z179" s="409"/>
      <c r="AA179" s="409"/>
      <c r="AB179" s="409"/>
      <c r="AC179" s="409"/>
      <c r="AD179" s="409"/>
      <c r="AE179" s="409"/>
      <c r="AF179" s="409"/>
      <c r="AG179" s="409"/>
      <c r="AH179" s="409"/>
      <c r="AI179" s="409"/>
      <c r="AJ179" s="409"/>
      <c r="AK179" s="409"/>
      <c r="AL179" s="409"/>
      <c r="AM179" s="409"/>
      <c r="AN179" s="409"/>
      <c r="AO179" s="409"/>
      <c r="AP179" s="409"/>
      <c r="AQ179" s="409"/>
      <c r="AR179" s="409"/>
      <c r="AS179" s="409"/>
      <c r="AT179" s="409"/>
      <c r="AU179" s="409"/>
      <c r="AV179" s="409"/>
      <c r="AW179" s="393"/>
    </row>
    <row r="180" ht="15.6" spans="2:49">
      <c r="B180" s="383"/>
      <c r="C180" s="419"/>
      <c r="D180" s="420"/>
      <c r="E180" s="413"/>
      <c r="F180" s="413"/>
      <c r="G180" s="413"/>
      <c r="H180" s="413"/>
      <c r="I180" s="413"/>
      <c r="J180" s="413"/>
      <c r="K180" s="413"/>
      <c r="L180" s="415"/>
      <c r="M180" s="409"/>
      <c r="N180" s="409"/>
      <c r="O180" s="409"/>
      <c r="P180" s="409"/>
      <c r="Q180" s="409"/>
      <c r="R180" s="409"/>
      <c r="S180" s="409"/>
      <c r="T180" s="409"/>
      <c r="U180" s="409"/>
      <c r="V180" s="409"/>
      <c r="W180" s="409"/>
      <c r="X180" s="409"/>
      <c r="Y180" s="409"/>
      <c r="Z180" s="409"/>
      <c r="AA180" s="409"/>
      <c r="AB180" s="409"/>
      <c r="AC180" s="409"/>
      <c r="AD180" s="409"/>
      <c r="AE180" s="409"/>
      <c r="AF180" s="409"/>
      <c r="AG180" s="409"/>
      <c r="AH180" s="409"/>
      <c r="AI180" s="409"/>
      <c r="AJ180" s="409"/>
      <c r="AK180" s="409"/>
      <c r="AL180" s="409"/>
      <c r="AM180" s="409"/>
      <c r="AN180" s="409"/>
      <c r="AO180" s="409"/>
      <c r="AP180" s="409"/>
      <c r="AQ180" s="409"/>
      <c r="AR180" s="409"/>
      <c r="AS180" s="409"/>
      <c r="AT180" s="409"/>
      <c r="AU180" s="409"/>
      <c r="AV180" s="409"/>
      <c r="AW180" s="393"/>
    </row>
    <row r="181" ht="15.6" spans="2:49">
      <c r="B181" s="383"/>
      <c r="C181" s="416"/>
      <c r="D181" s="417"/>
      <c r="E181" s="406"/>
      <c r="F181" s="406"/>
      <c r="G181" s="406"/>
      <c r="H181" s="406"/>
      <c r="I181" s="406"/>
      <c r="J181" s="406"/>
      <c r="K181" s="406"/>
      <c r="L181" s="406"/>
      <c r="M181" s="409"/>
      <c r="N181" s="409"/>
      <c r="O181" s="409"/>
      <c r="P181" s="409"/>
      <c r="Q181" s="409"/>
      <c r="R181" s="409"/>
      <c r="S181" s="409"/>
      <c r="T181" s="409"/>
      <c r="U181" s="409"/>
      <c r="V181" s="409"/>
      <c r="W181" s="409"/>
      <c r="X181" s="409"/>
      <c r="Y181" s="409"/>
      <c r="Z181" s="409"/>
      <c r="AA181" s="409"/>
      <c r="AB181" s="409"/>
      <c r="AC181" s="409"/>
      <c r="AD181" s="409"/>
      <c r="AE181" s="409"/>
      <c r="AF181" s="409"/>
      <c r="AG181" s="409"/>
      <c r="AH181" s="409"/>
      <c r="AI181" s="409"/>
      <c r="AJ181" s="409"/>
      <c r="AK181" s="409"/>
      <c r="AL181" s="409"/>
      <c r="AM181" s="409"/>
      <c r="AN181" s="409"/>
      <c r="AO181" s="409"/>
      <c r="AP181" s="409"/>
      <c r="AQ181" s="409"/>
      <c r="AR181" s="409"/>
      <c r="AS181" s="409"/>
      <c r="AT181" s="409"/>
      <c r="AU181" s="409"/>
      <c r="AV181" s="409"/>
      <c r="AW181" s="393"/>
    </row>
    <row r="182" ht="15.6" spans="2:49">
      <c r="B182" s="383"/>
      <c r="C182" s="419"/>
      <c r="D182" s="420"/>
      <c r="E182" s="413"/>
      <c r="F182" s="413"/>
      <c r="G182" s="413"/>
      <c r="H182" s="413"/>
      <c r="I182" s="413"/>
      <c r="J182" s="413"/>
      <c r="K182" s="413"/>
      <c r="L182" s="413"/>
      <c r="M182" s="409"/>
      <c r="N182" s="409"/>
      <c r="O182" s="409"/>
      <c r="P182" s="409"/>
      <c r="Q182" s="409"/>
      <c r="R182" s="409"/>
      <c r="S182" s="409"/>
      <c r="T182" s="409"/>
      <c r="U182" s="409"/>
      <c r="V182" s="409"/>
      <c r="W182" s="409"/>
      <c r="X182" s="409"/>
      <c r="Y182" s="409"/>
      <c r="Z182" s="409"/>
      <c r="AA182" s="409"/>
      <c r="AB182" s="409"/>
      <c r="AC182" s="409"/>
      <c r="AD182" s="409"/>
      <c r="AE182" s="409"/>
      <c r="AF182" s="409"/>
      <c r="AG182" s="409"/>
      <c r="AH182" s="409"/>
      <c r="AI182" s="409"/>
      <c r="AJ182" s="409"/>
      <c r="AK182" s="409"/>
      <c r="AL182" s="409"/>
      <c r="AM182" s="409"/>
      <c r="AN182" s="409"/>
      <c r="AO182" s="409"/>
      <c r="AP182" s="409"/>
      <c r="AQ182" s="409"/>
      <c r="AR182" s="409"/>
      <c r="AS182" s="409"/>
      <c r="AT182" s="409"/>
      <c r="AU182" s="409"/>
      <c r="AV182" s="409"/>
      <c r="AW182" s="393"/>
    </row>
    <row r="183" ht="15.6" spans="2:49">
      <c r="B183" s="383"/>
      <c r="C183" s="422" t="s">
        <v>293</v>
      </c>
      <c r="D183" s="423"/>
      <c r="E183" s="423"/>
      <c r="F183" s="423"/>
      <c r="G183" s="423"/>
      <c r="H183" s="423"/>
      <c r="I183" s="423"/>
      <c r="J183" s="424" t="s">
        <v>285</v>
      </c>
      <c r="K183" s="425"/>
      <c r="L183" s="426">
        <f>ROUND(SUM(L167:L182),2)</f>
        <v>212.59</v>
      </c>
      <c r="M183" s="409"/>
      <c r="N183" s="409"/>
      <c r="O183" s="409"/>
      <c r="P183" s="409"/>
      <c r="Q183" s="409"/>
      <c r="R183" s="409"/>
      <c r="S183" s="409"/>
      <c r="T183" s="409"/>
      <c r="U183" s="409"/>
      <c r="V183" s="409"/>
      <c r="W183" s="409"/>
      <c r="X183" s="409"/>
      <c r="Y183" s="409"/>
      <c r="Z183" s="409"/>
      <c r="AA183" s="409"/>
      <c r="AB183" s="409"/>
      <c r="AC183" s="409"/>
      <c r="AD183" s="409"/>
      <c r="AE183" s="409"/>
      <c r="AF183" s="409"/>
      <c r="AG183" s="409"/>
      <c r="AH183" s="409"/>
      <c r="AI183" s="409"/>
      <c r="AJ183" s="409"/>
      <c r="AK183" s="409"/>
      <c r="AL183" s="409"/>
      <c r="AM183" s="409"/>
      <c r="AN183" s="409"/>
      <c r="AO183" s="409"/>
      <c r="AP183" s="409"/>
      <c r="AQ183" s="409"/>
      <c r="AR183" s="409"/>
      <c r="AS183" s="409"/>
      <c r="AT183" s="409"/>
      <c r="AU183" s="409"/>
      <c r="AV183" s="409"/>
      <c r="AW183" s="393"/>
    </row>
    <row r="184" ht="15.6" spans="2:49">
      <c r="B184" s="383"/>
      <c r="C184" s="416"/>
      <c r="D184" s="427"/>
      <c r="E184" s="427"/>
      <c r="F184" s="427"/>
      <c r="G184" s="427"/>
      <c r="H184" s="427"/>
      <c r="I184" s="427"/>
      <c r="J184" s="427"/>
      <c r="K184" s="427"/>
      <c r="L184" s="417"/>
      <c r="M184" s="409"/>
      <c r="N184" s="409"/>
      <c r="O184" s="409"/>
      <c r="P184" s="409"/>
      <c r="Q184" s="409"/>
      <c r="R184" s="409"/>
      <c r="S184" s="409"/>
      <c r="T184" s="409"/>
      <c r="U184" s="409"/>
      <c r="V184" s="409"/>
      <c r="W184" s="409"/>
      <c r="X184" s="409"/>
      <c r="Y184" s="409"/>
      <c r="Z184" s="409"/>
      <c r="AA184" s="409"/>
      <c r="AB184" s="409"/>
      <c r="AC184" s="409"/>
      <c r="AD184" s="409"/>
      <c r="AE184" s="409"/>
      <c r="AF184" s="409"/>
      <c r="AG184" s="409"/>
      <c r="AH184" s="409"/>
      <c r="AI184" s="409"/>
      <c r="AJ184" s="409"/>
      <c r="AK184" s="409"/>
      <c r="AL184" s="409"/>
      <c r="AM184" s="409"/>
      <c r="AN184" s="409"/>
      <c r="AO184" s="409"/>
      <c r="AP184" s="409"/>
      <c r="AQ184" s="409"/>
      <c r="AR184" s="409"/>
      <c r="AS184" s="409"/>
      <c r="AT184" s="409"/>
      <c r="AU184" s="409"/>
      <c r="AV184" s="409"/>
      <c r="AW184" s="393"/>
    </row>
    <row r="185" ht="15.6" spans="2:49">
      <c r="B185" s="383"/>
      <c r="C185" s="419"/>
      <c r="D185" s="428"/>
      <c r="E185" s="428"/>
      <c r="F185" s="428"/>
      <c r="G185" s="428"/>
      <c r="H185" s="428"/>
      <c r="I185" s="428"/>
      <c r="J185" s="428"/>
      <c r="K185" s="428"/>
      <c r="L185" s="420"/>
      <c r="M185" s="409"/>
      <c r="N185" s="409"/>
      <c r="O185" s="409"/>
      <c r="P185" s="409"/>
      <c r="Q185" s="409"/>
      <c r="R185" s="409"/>
      <c r="S185" s="409"/>
      <c r="T185" s="409"/>
      <c r="U185" s="409"/>
      <c r="V185" s="409"/>
      <c r="W185" s="409"/>
      <c r="X185" s="409"/>
      <c r="Y185" s="409"/>
      <c r="Z185" s="409"/>
      <c r="AA185" s="409"/>
      <c r="AB185" s="409"/>
      <c r="AC185" s="409"/>
      <c r="AD185" s="409"/>
      <c r="AE185" s="409"/>
      <c r="AF185" s="409"/>
      <c r="AG185" s="409"/>
      <c r="AH185" s="409"/>
      <c r="AI185" s="409"/>
      <c r="AJ185" s="409"/>
      <c r="AK185" s="409"/>
      <c r="AL185" s="409"/>
      <c r="AM185" s="409"/>
      <c r="AN185" s="409"/>
      <c r="AO185" s="409"/>
      <c r="AP185" s="409"/>
      <c r="AQ185" s="409"/>
      <c r="AR185" s="409"/>
      <c r="AS185" s="409"/>
      <c r="AT185" s="409"/>
      <c r="AU185" s="409"/>
      <c r="AV185" s="409"/>
      <c r="AW185" s="393"/>
    </row>
    <row r="186" ht="15.6" spans="2:49">
      <c r="B186" s="383"/>
      <c r="C186" s="429" t="s">
        <v>294</v>
      </c>
      <c r="D186" s="448"/>
      <c r="E186" s="448"/>
      <c r="F186" s="448"/>
      <c r="G186" s="448"/>
      <c r="H186" s="448"/>
      <c r="I186" s="448"/>
      <c r="J186" s="448"/>
      <c r="K186" s="448"/>
      <c r="L186" s="448"/>
      <c r="M186" s="448"/>
      <c r="N186" s="448"/>
      <c r="O186" s="448"/>
      <c r="P186" s="448"/>
      <c r="Q186" s="448"/>
      <c r="R186" s="448"/>
      <c r="S186" s="448"/>
      <c r="T186" s="448"/>
      <c r="U186" s="448"/>
      <c r="V186" s="448"/>
      <c r="W186" s="448"/>
      <c r="X186" s="448"/>
      <c r="Y186" s="448"/>
      <c r="Z186" s="448"/>
      <c r="AA186" s="448"/>
      <c r="AB186" s="448"/>
      <c r="AC186" s="448"/>
      <c r="AD186" s="448"/>
      <c r="AE186" s="448"/>
      <c r="AF186" s="448"/>
      <c r="AG186" s="448"/>
      <c r="AH186" s="448"/>
      <c r="AI186" s="448"/>
      <c r="AJ186" s="448"/>
      <c r="AK186" s="448"/>
      <c r="AL186" s="448"/>
      <c r="AM186" s="448"/>
      <c r="AN186" s="448"/>
      <c r="AO186" s="448"/>
      <c r="AP186" s="448"/>
      <c r="AQ186" s="448"/>
      <c r="AR186" s="448"/>
      <c r="AS186" s="448"/>
      <c r="AT186" s="448"/>
      <c r="AU186" s="448"/>
      <c r="AV186" s="449"/>
      <c r="AW186" s="393"/>
    </row>
    <row r="187" ht="15.6" spans="2:49">
      <c r="B187" s="383"/>
      <c r="C187" s="432"/>
      <c r="D187" s="433"/>
      <c r="E187" s="433"/>
      <c r="F187" s="433"/>
      <c r="G187" s="433"/>
      <c r="H187" s="433"/>
      <c r="I187" s="433"/>
      <c r="J187" s="433"/>
      <c r="K187" s="433"/>
      <c r="L187" s="433"/>
      <c r="M187" s="433"/>
      <c r="N187" s="433"/>
      <c r="O187" s="433"/>
      <c r="P187" s="433"/>
      <c r="Q187" s="433"/>
      <c r="R187" s="433"/>
      <c r="S187" s="433"/>
      <c r="T187" s="433"/>
      <c r="U187" s="433"/>
      <c r="V187" s="433"/>
      <c r="W187" s="433"/>
      <c r="X187" s="433"/>
      <c r="Y187" s="433"/>
      <c r="Z187" s="433"/>
      <c r="AA187" s="433"/>
      <c r="AB187" s="433"/>
      <c r="AC187" s="433"/>
      <c r="AD187" s="433"/>
      <c r="AE187" s="433"/>
      <c r="AF187" s="433"/>
      <c r="AG187" s="434"/>
      <c r="AH187" s="435"/>
      <c r="AI187" s="348"/>
      <c r="AJ187" s="348"/>
      <c r="AK187" s="348"/>
      <c r="AL187" s="348"/>
      <c r="AM187" s="348"/>
      <c r="AN187" s="348"/>
      <c r="AO187" s="348"/>
      <c r="AP187" s="348"/>
      <c r="AQ187" s="348"/>
      <c r="AR187" s="348"/>
      <c r="AS187" s="348"/>
      <c r="AT187" s="348"/>
      <c r="AU187" s="348"/>
      <c r="AV187" s="436"/>
      <c r="AW187" s="393"/>
    </row>
    <row r="188" spans="2:49">
      <c r="B188" s="437"/>
      <c r="AW188" s="438"/>
    </row>
    <row r="189" ht="67.5" customHeight="1" spans="2:49">
      <c r="B189" s="439" t="s">
        <v>295</v>
      </c>
      <c r="C189" s="450"/>
      <c r="D189" s="450"/>
      <c r="E189" s="450"/>
      <c r="F189" s="450"/>
      <c r="G189" s="450"/>
      <c r="H189" s="450"/>
      <c r="I189" s="450"/>
      <c r="J189" s="450"/>
      <c r="K189" s="450"/>
      <c r="L189" s="450"/>
      <c r="M189" s="450"/>
      <c r="N189" s="450"/>
      <c r="O189" s="450"/>
      <c r="P189" s="450"/>
      <c r="Q189" s="450"/>
      <c r="R189" s="450"/>
      <c r="S189" s="450"/>
      <c r="T189" s="450"/>
      <c r="U189" s="450"/>
      <c r="V189" s="450"/>
      <c r="W189" s="450"/>
      <c r="X189" s="450"/>
      <c r="Y189" s="450"/>
      <c r="Z189" s="450"/>
      <c r="AA189" s="450"/>
      <c r="AB189" s="450"/>
      <c r="AC189" s="450"/>
      <c r="AD189" s="450"/>
      <c r="AE189" s="450"/>
      <c r="AF189" s="450"/>
      <c r="AG189" s="450"/>
      <c r="AH189" s="450"/>
      <c r="AI189" s="450"/>
      <c r="AJ189" s="450"/>
      <c r="AK189" s="450"/>
      <c r="AL189" s="450"/>
      <c r="AM189" s="450"/>
      <c r="AN189" s="450"/>
      <c r="AO189" s="450"/>
      <c r="AP189" s="450"/>
      <c r="AQ189" s="450"/>
      <c r="AR189" s="450"/>
      <c r="AS189" s="450"/>
      <c r="AT189" s="450"/>
      <c r="AU189" s="450"/>
      <c r="AV189" s="450"/>
      <c r="AW189" s="451"/>
    </row>
    <row r="192" ht="15.6" spans="2:49">
      <c r="B192" s="325"/>
      <c r="C192" s="326"/>
      <c r="D192" s="327"/>
      <c r="E192" s="328" t="s">
        <v>0</v>
      </c>
      <c r="F192" s="329"/>
      <c r="G192" s="329"/>
      <c r="H192" s="329"/>
      <c r="I192" s="329"/>
      <c r="J192" s="329"/>
      <c r="K192" s="329"/>
      <c r="L192" s="329"/>
      <c r="M192" s="329"/>
      <c r="N192" s="329"/>
      <c r="O192" s="329"/>
      <c r="P192" s="329"/>
      <c r="Q192" s="329"/>
      <c r="R192" s="329"/>
      <c r="S192" s="329"/>
      <c r="T192" s="329"/>
      <c r="U192" s="329"/>
      <c r="V192" s="329"/>
      <c r="W192" s="329"/>
      <c r="X192" s="330"/>
      <c r="Y192" s="331" t="s">
        <v>270</v>
      </c>
      <c r="Z192" s="332"/>
      <c r="AA192" s="332"/>
      <c r="AB192" s="332"/>
      <c r="AC192" s="332"/>
      <c r="AD192" s="332"/>
      <c r="AE192" s="332"/>
      <c r="AF192" s="332"/>
      <c r="AG192" s="332"/>
      <c r="AH192" s="332"/>
      <c r="AI192" s="332"/>
      <c r="AJ192" s="332"/>
      <c r="AK192" s="332"/>
      <c r="AL192" s="332"/>
      <c r="AM192" s="332"/>
      <c r="AN192" s="332"/>
      <c r="AO192" s="332"/>
      <c r="AP192" s="332"/>
      <c r="AQ192" s="332"/>
      <c r="AR192" s="332"/>
      <c r="AS192" s="332"/>
      <c r="AT192" s="332"/>
      <c r="AU192" s="332"/>
      <c r="AV192" s="332"/>
      <c r="AW192" s="333"/>
    </row>
    <row r="193" ht="15.6" spans="2:49">
      <c r="B193" s="334"/>
      <c r="C193" s="335"/>
      <c r="D193" s="336"/>
      <c r="E193" s="337"/>
      <c r="F193" s="338"/>
      <c r="G193" s="338"/>
      <c r="H193" s="338"/>
      <c r="I193" s="338"/>
      <c r="J193" s="338"/>
      <c r="K193" s="338"/>
      <c r="L193" s="338"/>
      <c r="M193" s="338"/>
      <c r="N193" s="338"/>
      <c r="O193" s="338"/>
      <c r="P193" s="338"/>
      <c r="Q193" s="338"/>
      <c r="R193" s="338"/>
      <c r="S193" s="338"/>
      <c r="T193" s="338"/>
      <c r="U193" s="338"/>
      <c r="V193" s="338"/>
      <c r="W193" s="338"/>
      <c r="X193" s="339"/>
      <c r="Y193" s="340" t="s">
        <v>2</v>
      </c>
      <c r="Z193" s="341"/>
      <c r="AA193" s="341"/>
      <c r="AB193" s="341"/>
      <c r="AC193" s="341"/>
      <c r="AD193" s="341"/>
      <c r="AE193" s="341"/>
      <c r="AF193" s="341"/>
      <c r="AG193" s="341"/>
      <c r="AH193" s="341"/>
      <c r="AI193" s="341"/>
      <c r="AJ193" s="341"/>
      <c r="AK193" s="341"/>
      <c r="AL193" s="341"/>
      <c r="AM193" s="341"/>
      <c r="AN193" s="341"/>
      <c r="AO193" s="341"/>
      <c r="AP193" s="341"/>
      <c r="AQ193" s="341"/>
      <c r="AR193" s="341"/>
      <c r="AS193" s="341"/>
      <c r="AT193" s="341"/>
      <c r="AU193" s="341"/>
      <c r="AV193" s="341"/>
      <c r="AW193" s="342"/>
    </row>
    <row r="194" ht="15.6" spans="2:49">
      <c r="B194" s="343" t="s">
        <v>3</v>
      </c>
      <c r="C194" s="344"/>
      <c r="D194" s="344"/>
      <c r="E194" s="344"/>
      <c r="F194" s="344"/>
      <c r="G194" s="344"/>
      <c r="H194" s="344"/>
      <c r="I194" s="344"/>
      <c r="J194" s="344"/>
      <c r="K194" s="344"/>
      <c r="L194" s="344"/>
      <c r="M194" s="344"/>
      <c r="N194" s="344"/>
      <c r="O194" s="344"/>
      <c r="P194" s="344"/>
      <c r="Q194" s="344"/>
      <c r="R194" s="344"/>
      <c r="S194" s="344"/>
      <c r="T194" s="344"/>
      <c r="U194" s="344"/>
      <c r="V194" s="344"/>
      <c r="W194" s="344"/>
      <c r="X194" s="345"/>
      <c r="Y194" s="340" t="s">
        <v>271</v>
      </c>
      <c r="Z194" s="341"/>
      <c r="AA194" s="341"/>
      <c r="AB194" s="341"/>
      <c r="AC194" s="341"/>
      <c r="AD194" s="341"/>
      <c r="AE194" s="341"/>
      <c r="AF194" s="341"/>
      <c r="AG194" s="341"/>
      <c r="AH194" s="341"/>
      <c r="AI194" s="341"/>
      <c r="AJ194" s="341"/>
      <c r="AK194" s="341"/>
      <c r="AL194" s="341"/>
      <c r="AM194" s="341"/>
      <c r="AN194" s="341"/>
      <c r="AO194" s="341"/>
      <c r="AP194" s="341"/>
      <c r="AQ194" s="341"/>
      <c r="AR194" s="341"/>
      <c r="AS194" s="341"/>
      <c r="AT194" s="341"/>
      <c r="AU194" s="341"/>
      <c r="AV194" s="341"/>
      <c r="AW194" s="342"/>
    </row>
    <row r="195" ht="15.6" spans="2:49">
      <c r="B195" s="343" t="s">
        <v>272</v>
      </c>
      <c r="C195" s="344"/>
      <c r="D195" s="344"/>
      <c r="E195" s="344"/>
      <c r="F195" s="344"/>
      <c r="G195" s="344"/>
      <c r="H195" s="344"/>
      <c r="I195" s="344"/>
      <c r="J195" s="344"/>
      <c r="K195" s="344"/>
      <c r="L195" s="344"/>
      <c r="M195" s="344"/>
      <c r="N195" s="344"/>
      <c r="O195" s="344"/>
      <c r="P195" s="344"/>
      <c r="Q195" s="344"/>
      <c r="R195" s="344"/>
      <c r="S195" s="344"/>
      <c r="T195" s="344"/>
      <c r="U195" s="344"/>
      <c r="V195" s="344"/>
      <c r="W195" s="344"/>
      <c r="X195" s="344"/>
      <c r="Y195" s="344"/>
      <c r="Z195" s="344"/>
      <c r="AA195" s="344"/>
      <c r="AB195" s="344"/>
      <c r="AC195" s="344"/>
      <c r="AD195" s="344"/>
      <c r="AE195" s="344"/>
      <c r="AF195" s="344"/>
      <c r="AG195" s="344"/>
      <c r="AH195" s="344"/>
      <c r="AI195" s="344"/>
      <c r="AJ195" s="344"/>
      <c r="AK195" s="344"/>
      <c r="AL195" s="344"/>
      <c r="AM195" s="344"/>
      <c r="AN195" s="344"/>
      <c r="AO195" s="344"/>
      <c r="AP195" s="344"/>
      <c r="AQ195" s="344"/>
      <c r="AR195" s="344"/>
      <c r="AS195" s="344"/>
      <c r="AT195" s="344"/>
      <c r="AU195" s="344"/>
      <c r="AV195" s="344"/>
      <c r="AW195" s="346"/>
    </row>
    <row r="196" ht="15.6" spans="2:49">
      <c r="B196" s="347"/>
      <c r="C196" s="348"/>
      <c r="D196" s="348"/>
      <c r="E196" s="348"/>
      <c r="F196" s="348"/>
      <c r="G196" s="348"/>
      <c r="H196" s="348"/>
      <c r="I196" s="348"/>
      <c r="J196" s="348"/>
      <c r="K196" s="348"/>
      <c r="L196" s="348"/>
      <c r="M196" s="348"/>
      <c r="N196" s="348"/>
      <c r="O196" s="348"/>
      <c r="P196" s="348"/>
      <c r="Q196" s="348"/>
      <c r="R196" s="348"/>
      <c r="S196" s="348"/>
      <c r="T196" s="348"/>
      <c r="U196" s="348"/>
      <c r="V196" s="348"/>
      <c r="W196" s="348"/>
      <c r="X196" s="348"/>
      <c r="Y196" s="348"/>
      <c r="Z196" s="348"/>
      <c r="AA196" s="348"/>
      <c r="AB196" s="348"/>
      <c r="AC196" s="348"/>
      <c r="AD196" s="348"/>
      <c r="AE196" s="348"/>
      <c r="AF196" s="348"/>
      <c r="AG196" s="348"/>
      <c r="AH196" s="348"/>
      <c r="AI196" s="348"/>
      <c r="AJ196" s="348"/>
      <c r="AK196" s="348"/>
      <c r="AL196" s="348"/>
      <c r="AM196" s="348"/>
      <c r="AN196" s="348"/>
      <c r="AO196" s="348"/>
      <c r="AP196" s="348"/>
      <c r="AQ196" s="348"/>
      <c r="AR196" s="348"/>
      <c r="AS196" s="348"/>
      <c r="AT196" s="348"/>
      <c r="AU196" s="348"/>
      <c r="AV196" s="348"/>
      <c r="AW196" s="349"/>
    </row>
    <row r="197" ht="15.6" customHeight="1" spans="2:49">
      <c r="B197" s="350" t="s">
        <v>273</v>
      </c>
      <c r="C197" s="351"/>
      <c r="D197" s="352" t="s">
        <v>6</v>
      </c>
      <c r="E197" s="353"/>
      <c r="F197" s="353"/>
      <c r="G197" s="353"/>
      <c r="H197" s="353"/>
      <c r="I197" s="353"/>
      <c r="J197" s="353"/>
      <c r="K197" s="353"/>
      <c r="L197" s="353"/>
      <c r="M197" s="353"/>
      <c r="N197" s="353"/>
      <c r="O197" s="353"/>
      <c r="P197" s="353"/>
      <c r="Q197" s="353"/>
      <c r="R197" s="353"/>
      <c r="S197" s="353"/>
      <c r="T197" s="353"/>
      <c r="U197" s="353"/>
      <c r="V197" s="353"/>
      <c r="W197" s="353"/>
      <c r="X197" s="353"/>
      <c r="Y197" s="353"/>
      <c r="Z197" s="353"/>
      <c r="AA197" s="353"/>
      <c r="AB197" s="353"/>
      <c r="AC197" s="353"/>
      <c r="AD197" s="353"/>
      <c r="AE197" s="353"/>
      <c r="AF197" s="353"/>
      <c r="AG197" s="353"/>
      <c r="AH197" s="353"/>
      <c r="AI197" s="353"/>
      <c r="AJ197" s="353"/>
      <c r="AK197" s="353"/>
      <c r="AL197" s="353"/>
      <c r="AM197" s="353"/>
      <c r="AN197" s="353"/>
      <c r="AO197" s="353"/>
      <c r="AP197" s="353"/>
      <c r="AQ197" s="353"/>
      <c r="AR197" s="353"/>
      <c r="AS197" s="353"/>
      <c r="AT197" s="353"/>
      <c r="AU197" s="353"/>
      <c r="AV197" s="353"/>
      <c r="AW197" s="354"/>
    </row>
    <row r="198" ht="15.6" spans="2:49">
      <c r="B198" s="347"/>
      <c r="C198" s="348"/>
      <c r="D198" s="348"/>
      <c r="E198" s="348"/>
      <c r="F198" s="348"/>
      <c r="G198" s="348"/>
      <c r="H198" s="348"/>
      <c r="I198" s="348"/>
      <c r="J198" s="348"/>
      <c r="K198" s="348"/>
      <c r="L198" s="348"/>
      <c r="M198" s="348"/>
      <c r="N198" s="348"/>
      <c r="O198" s="348"/>
      <c r="P198" s="348"/>
      <c r="Q198" s="348"/>
      <c r="R198" s="348"/>
      <c r="S198" s="348"/>
      <c r="T198" s="348"/>
      <c r="U198" s="348"/>
      <c r="V198" s="348"/>
      <c r="W198" s="348"/>
      <c r="X198" s="348"/>
      <c r="Y198" s="348"/>
      <c r="Z198" s="348"/>
      <c r="AA198" s="348"/>
      <c r="AB198" s="348"/>
      <c r="AC198" s="348"/>
      <c r="AD198" s="348"/>
      <c r="AE198" s="348"/>
      <c r="AF198" s="348"/>
      <c r="AG198" s="348"/>
      <c r="AH198" s="348"/>
      <c r="AI198" s="348"/>
      <c r="AJ198" s="348"/>
      <c r="AK198" s="348"/>
      <c r="AL198" s="348"/>
      <c r="AM198" s="348"/>
      <c r="AN198" s="348"/>
      <c r="AO198" s="348"/>
      <c r="AP198" s="348"/>
      <c r="AQ198" s="348"/>
      <c r="AR198" s="348"/>
      <c r="AS198" s="348"/>
      <c r="AT198" s="348"/>
      <c r="AU198" s="348"/>
      <c r="AV198" s="348"/>
      <c r="AW198" s="349"/>
    </row>
    <row r="199" ht="15.6" spans="2:49">
      <c r="B199" s="355"/>
      <c r="C199" s="356" t="s">
        <v>274</v>
      </c>
      <c r="D199" s="357"/>
      <c r="E199" s="357"/>
      <c r="F199" s="357"/>
      <c r="G199" s="357"/>
      <c r="H199" s="357"/>
      <c r="I199" s="357"/>
      <c r="J199" s="357"/>
      <c r="K199" s="357"/>
      <c r="L199" s="357"/>
      <c r="M199" s="357"/>
      <c r="N199" s="357"/>
      <c r="O199" s="357"/>
      <c r="P199" s="357"/>
      <c r="Q199" s="357"/>
      <c r="R199" s="357"/>
      <c r="S199" s="357"/>
      <c r="T199" s="357"/>
      <c r="U199" s="357"/>
      <c r="V199" s="357"/>
      <c r="W199" s="357"/>
      <c r="X199" s="357"/>
      <c r="Y199" s="357"/>
      <c r="Z199" s="357"/>
      <c r="AA199" s="357"/>
      <c r="AB199" s="357"/>
      <c r="AC199" s="357"/>
      <c r="AD199" s="357"/>
      <c r="AE199" s="357"/>
      <c r="AF199" s="357"/>
      <c r="AG199" s="357"/>
      <c r="AH199" s="357"/>
      <c r="AI199" s="357"/>
      <c r="AJ199" s="357"/>
      <c r="AK199" s="357"/>
      <c r="AL199" s="357"/>
      <c r="AM199" s="357"/>
      <c r="AN199" s="357"/>
      <c r="AO199" s="357"/>
      <c r="AP199" s="357"/>
      <c r="AQ199" s="357"/>
      <c r="AR199" s="357"/>
      <c r="AS199" s="357"/>
      <c r="AT199" s="357"/>
      <c r="AU199" s="357"/>
      <c r="AV199" s="358"/>
      <c r="AW199" s="359"/>
    </row>
    <row r="200" ht="15.75" customHeight="1" spans="2:49">
      <c r="B200" s="360"/>
      <c r="C200" s="361" t="s">
        <v>275</v>
      </c>
      <c r="D200" s="362"/>
      <c r="E200" s="363" t="s">
        <v>299</v>
      </c>
      <c r="F200" s="364"/>
      <c r="G200" s="364"/>
      <c r="H200" s="364"/>
      <c r="I200" s="364"/>
      <c r="J200" s="364"/>
      <c r="K200" s="364"/>
      <c r="L200" s="364"/>
      <c r="M200" s="364"/>
      <c r="N200" s="364"/>
      <c r="O200" s="364"/>
      <c r="P200" s="364"/>
      <c r="Q200" s="364"/>
      <c r="R200" s="364"/>
      <c r="S200" s="364"/>
      <c r="T200" s="364"/>
      <c r="U200" s="364"/>
      <c r="V200" s="364"/>
      <c r="W200" s="364"/>
      <c r="X200" s="364"/>
      <c r="Y200" s="364"/>
      <c r="Z200" s="364"/>
      <c r="AA200" s="364"/>
      <c r="AB200" s="364"/>
      <c r="AC200" s="364"/>
      <c r="AD200" s="364"/>
      <c r="AE200" s="364"/>
      <c r="AF200" s="364"/>
      <c r="AG200" s="364"/>
      <c r="AH200" s="365"/>
      <c r="AI200" s="366" t="s">
        <v>277</v>
      </c>
      <c r="AJ200" s="367"/>
      <c r="AK200" s="367"/>
      <c r="AL200" s="367"/>
      <c r="AM200" s="367"/>
      <c r="AN200" s="367"/>
      <c r="AO200" s="368"/>
      <c r="AP200" s="369" t="s">
        <v>41</v>
      </c>
      <c r="AQ200" s="370"/>
      <c r="AR200" s="370"/>
      <c r="AS200" s="370"/>
      <c r="AT200" s="370"/>
      <c r="AU200" s="370"/>
      <c r="AV200" s="371"/>
      <c r="AW200" s="372"/>
    </row>
    <row r="201" ht="15.6" spans="2:49">
      <c r="B201" s="360"/>
      <c r="C201" s="373" t="s">
        <v>278</v>
      </c>
      <c r="D201" s="374"/>
      <c r="E201" s="375" t="str">
        <f>'PRESUPUESTO GEN'!D19</f>
        <v>CAJAS DE INSPECCIÓN EN LADRILLO DE 0.60 X 0.60 x 0.60 M. (NO INCLUYE TAPA).</v>
      </c>
      <c r="F201" s="442"/>
      <c r="G201" s="442"/>
      <c r="H201" s="442"/>
      <c r="I201" s="442"/>
      <c r="J201" s="442"/>
      <c r="K201" s="442"/>
      <c r="L201" s="442"/>
      <c r="M201" s="442"/>
      <c r="N201" s="442"/>
      <c r="O201" s="442"/>
      <c r="P201" s="442"/>
      <c r="Q201" s="442"/>
      <c r="R201" s="442"/>
      <c r="S201" s="442"/>
      <c r="T201" s="442"/>
      <c r="U201" s="442"/>
      <c r="V201" s="442"/>
      <c r="W201" s="442"/>
      <c r="X201" s="442"/>
      <c r="Y201" s="442"/>
      <c r="Z201" s="442"/>
      <c r="AA201" s="442"/>
      <c r="AB201" s="442"/>
      <c r="AC201" s="442"/>
      <c r="AD201" s="442"/>
      <c r="AE201" s="442"/>
      <c r="AF201" s="442"/>
      <c r="AG201" s="442"/>
      <c r="AH201" s="443"/>
      <c r="AI201" s="366" t="s">
        <v>279</v>
      </c>
      <c r="AJ201" s="367"/>
      <c r="AK201" s="367"/>
      <c r="AL201" s="367"/>
      <c r="AM201" s="367"/>
      <c r="AN201" s="367"/>
      <c r="AO201" s="368"/>
      <c r="AP201" s="378">
        <f>L221</f>
        <v>8</v>
      </c>
      <c r="AQ201" s="379"/>
      <c r="AR201" s="379"/>
      <c r="AS201" s="379"/>
      <c r="AT201" s="379"/>
      <c r="AU201" s="379"/>
      <c r="AV201" s="380"/>
      <c r="AW201" s="372"/>
    </row>
    <row r="202" ht="15.6" spans="2:49">
      <c r="B202" s="381"/>
      <c r="C202" s="348"/>
      <c r="D202" s="348"/>
      <c r="E202" s="348"/>
      <c r="F202" s="348"/>
      <c r="G202" s="348"/>
      <c r="H202" s="348"/>
      <c r="I202" s="348"/>
      <c r="J202" s="348"/>
      <c r="K202" s="348"/>
      <c r="L202" s="348"/>
      <c r="M202" s="348"/>
      <c r="N202" s="348"/>
      <c r="O202" s="348"/>
      <c r="P202" s="348"/>
      <c r="Q202" s="348"/>
      <c r="R202" s="348"/>
      <c r="S202" s="348"/>
      <c r="T202" s="348"/>
      <c r="U202" s="348"/>
      <c r="V202" s="348"/>
      <c r="W202" s="348"/>
      <c r="X202" s="348"/>
      <c r="Y202" s="348"/>
      <c r="Z202" s="348"/>
      <c r="AA202" s="348"/>
      <c r="AB202" s="348"/>
      <c r="AC202" s="348"/>
      <c r="AD202" s="348"/>
      <c r="AE202" s="348"/>
      <c r="AF202" s="348"/>
      <c r="AG202" s="348"/>
      <c r="AH202" s="348"/>
      <c r="AI202" s="348"/>
      <c r="AJ202" s="348"/>
      <c r="AK202" s="348"/>
      <c r="AL202" s="348"/>
      <c r="AM202" s="348"/>
      <c r="AN202" s="348"/>
      <c r="AO202" s="348"/>
      <c r="AP202" s="348"/>
      <c r="AQ202" s="348"/>
      <c r="AR202" s="348"/>
      <c r="AS202" s="348"/>
      <c r="AT202" s="348"/>
      <c r="AU202" s="348"/>
      <c r="AV202" s="348"/>
      <c r="AW202" s="382"/>
    </row>
    <row r="203" ht="15.6" spans="2:49">
      <c r="B203" s="383"/>
      <c r="C203" s="384" t="s">
        <v>280</v>
      </c>
      <c r="D203" s="385"/>
      <c r="E203" s="386" t="s">
        <v>281</v>
      </c>
      <c r="F203" s="387"/>
      <c r="G203" s="387"/>
      <c r="H203" s="388"/>
      <c r="I203" s="389" t="s">
        <v>282</v>
      </c>
      <c r="J203" s="390" t="s">
        <v>283</v>
      </c>
      <c r="K203" s="389" t="s">
        <v>284</v>
      </c>
      <c r="L203" s="391" t="s">
        <v>285</v>
      </c>
      <c r="M203" s="384" t="s">
        <v>286</v>
      </c>
      <c r="N203" s="392"/>
      <c r="O203" s="392"/>
      <c r="P203" s="392"/>
      <c r="Q203" s="392"/>
      <c r="R203" s="392"/>
      <c r="S203" s="392"/>
      <c r="T203" s="392"/>
      <c r="U203" s="392"/>
      <c r="V203" s="392"/>
      <c r="W203" s="392"/>
      <c r="X203" s="392"/>
      <c r="Y203" s="392"/>
      <c r="Z203" s="392"/>
      <c r="AA203" s="392"/>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85"/>
      <c r="AW203" s="393"/>
    </row>
    <row r="204" ht="31.2" spans="2:49">
      <c r="B204" s="383"/>
      <c r="C204" s="394"/>
      <c r="D204" s="395"/>
      <c r="E204" s="396" t="s">
        <v>287</v>
      </c>
      <c r="F204" s="397" t="s">
        <v>288</v>
      </c>
      <c r="G204" s="397" t="s">
        <v>289</v>
      </c>
      <c r="H204" s="398" t="s">
        <v>290</v>
      </c>
      <c r="I204" s="399"/>
      <c r="J204" s="400"/>
      <c r="K204" s="399"/>
      <c r="L204" s="401"/>
      <c r="M204" s="394"/>
      <c r="N204" s="402"/>
      <c r="O204" s="402"/>
      <c r="P204" s="402"/>
      <c r="Q204" s="402"/>
      <c r="R204" s="402"/>
      <c r="S204" s="402"/>
      <c r="T204" s="402"/>
      <c r="U204" s="402"/>
      <c r="V204" s="402"/>
      <c r="W204" s="402"/>
      <c r="X204" s="402"/>
      <c r="Y204" s="402"/>
      <c r="Z204" s="402"/>
      <c r="AA204" s="402"/>
      <c r="AB204" s="402"/>
      <c r="AC204" s="402"/>
      <c r="AD204" s="402"/>
      <c r="AE204" s="402"/>
      <c r="AF204" s="402"/>
      <c r="AG204" s="402"/>
      <c r="AH204" s="402"/>
      <c r="AI204" s="402"/>
      <c r="AJ204" s="402"/>
      <c r="AK204" s="402"/>
      <c r="AL204" s="402"/>
      <c r="AM204" s="402"/>
      <c r="AN204" s="402"/>
      <c r="AO204" s="402"/>
      <c r="AP204" s="402"/>
      <c r="AQ204" s="402"/>
      <c r="AR204" s="402"/>
      <c r="AS204" s="402"/>
      <c r="AT204" s="402"/>
      <c r="AU204" s="402"/>
      <c r="AV204" s="395"/>
      <c r="AW204" s="393"/>
    </row>
    <row r="205" ht="15.6" spans="2:49">
      <c r="B205" s="383"/>
      <c r="C205" s="416" t="s">
        <v>303</v>
      </c>
      <c r="D205" s="417"/>
      <c r="E205" s="445"/>
      <c r="F205" s="408"/>
      <c r="G205" s="408"/>
      <c r="H205" s="408"/>
      <c r="I205" s="453"/>
      <c r="J205" s="408">
        <v>8</v>
      </c>
      <c r="K205" s="408" t="s">
        <v>41</v>
      </c>
      <c r="L205" s="445">
        <v>8</v>
      </c>
      <c r="M205" s="409"/>
      <c r="N205" s="409"/>
      <c r="O205" s="409"/>
      <c r="P205" s="409"/>
      <c r="Q205" s="409"/>
      <c r="R205" s="409"/>
      <c r="S205" s="409"/>
      <c r="T205" s="409"/>
      <c r="U205" s="409"/>
      <c r="V205" s="409"/>
      <c r="W205" s="409"/>
      <c r="X205" s="409"/>
      <c r="Y205" s="409"/>
      <c r="Z205" s="409"/>
      <c r="AA205" s="409"/>
      <c r="AB205" s="409"/>
      <c r="AC205" s="409"/>
      <c r="AD205" s="409"/>
      <c r="AE205" s="409"/>
      <c r="AF205" s="409"/>
      <c r="AG205" s="409"/>
      <c r="AH205" s="409"/>
      <c r="AI205" s="409"/>
      <c r="AJ205" s="409"/>
      <c r="AK205" s="409"/>
      <c r="AL205" s="409"/>
      <c r="AM205" s="409"/>
      <c r="AN205" s="409"/>
      <c r="AO205" s="409"/>
      <c r="AP205" s="409"/>
      <c r="AQ205" s="409"/>
      <c r="AR205" s="409"/>
      <c r="AS205" s="409"/>
      <c r="AT205" s="409"/>
      <c r="AU205" s="409"/>
      <c r="AV205" s="409"/>
      <c r="AW205" s="393"/>
    </row>
    <row r="206" ht="15.6" spans="2:49">
      <c r="B206" s="383"/>
      <c r="C206" s="419"/>
      <c r="D206" s="420"/>
      <c r="E206" s="447"/>
      <c r="F206" s="415"/>
      <c r="G206" s="415"/>
      <c r="H206" s="415"/>
      <c r="I206" s="446"/>
      <c r="J206" s="415"/>
      <c r="K206" s="415"/>
      <c r="L206" s="447"/>
      <c r="M206" s="409"/>
      <c r="N206" s="409"/>
      <c r="O206" s="409"/>
      <c r="P206" s="409"/>
      <c r="Q206" s="409"/>
      <c r="R206" s="409"/>
      <c r="S206" s="409"/>
      <c r="T206" s="409"/>
      <c r="U206" s="409"/>
      <c r="V206" s="409"/>
      <c r="W206" s="409"/>
      <c r="X206" s="409"/>
      <c r="Y206" s="409"/>
      <c r="Z206" s="409"/>
      <c r="AA206" s="409"/>
      <c r="AB206" s="409"/>
      <c r="AC206" s="409"/>
      <c r="AD206" s="409"/>
      <c r="AE206" s="409"/>
      <c r="AF206" s="409"/>
      <c r="AG206" s="409"/>
      <c r="AH206" s="409"/>
      <c r="AI206" s="409"/>
      <c r="AJ206" s="409"/>
      <c r="AK206" s="409"/>
      <c r="AL206" s="409"/>
      <c r="AM206" s="409"/>
      <c r="AN206" s="409"/>
      <c r="AO206" s="409"/>
      <c r="AP206" s="409"/>
      <c r="AQ206" s="409"/>
      <c r="AR206" s="409"/>
      <c r="AS206" s="409"/>
      <c r="AT206" s="409"/>
      <c r="AU206" s="409"/>
      <c r="AV206" s="409"/>
      <c r="AW206" s="393"/>
    </row>
    <row r="207" ht="26.25" customHeight="1" spans="2:49">
      <c r="B207" s="383"/>
      <c r="C207" s="416"/>
      <c r="D207" s="417"/>
      <c r="E207" s="445"/>
      <c r="F207" s="408"/>
      <c r="G207" s="408"/>
      <c r="H207" s="406"/>
      <c r="I207" s="444"/>
      <c r="J207" s="408"/>
      <c r="K207" s="408"/>
      <c r="L207" s="445"/>
      <c r="M207" s="409"/>
      <c r="N207" s="409"/>
      <c r="O207" s="409"/>
      <c r="P207" s="409"/>
      <c r="Q207" s="409"/>
      <c r="R207" s="409"/>
      <c r="S207" s="409"/>
      <c r="T207" s="409"/>
      <c r="U207" s="409"/>
      <c r="V207" s="409"/>
      <c r="W207" s="409"/>
      <c r="X207" s="409"/>
      <c r="Y207" s="409"/>
      <c r="Z207" s="409"/>
      <c r="AA207" s="409"/>
      <c r="AB207" s="409"/>
      <c r="AC207" s="409"/>
      <c r="AD207" s="409"/>
      <c r="AE207" s="409"/>
      <c r="AF207" s="409"/>
      <c r="AG207" s="409"/>
      <c r="AH207" s="409"/>
      <c r="AI207" s="409"/>
      <c r="AJ207" s="409"/>
      <c r="AK207" s="409"/>
      <c r="AL207" s="409"/>
      <c r="AM207" s="409"/>
      <c r="AN207" s="409"/>
      <c r="AO207" s="409"/>
      <c r="AP207" s="409"/>
      <c r="AQ207" s="409"/>
      <c r="AR207" s="409"/>
      <c r="AS207" s="409"/>
      <c r="AT207" s="409"/>
      <c r="AU207" s="409"/>
      <c r="AV207" s="409"/>
      <c r="AW207" s="393"/>
    </row>
    <row r="208" ht="26.25" customHeight="1" spans="2:49">
      <c r="B208" s="383"/>
      <c r="C208" s="419"/>
      <c r="D208" s="420"/>
      <c r="E208" s="447"/>
      <c r="F208" s="415"/>
      <c r="G208" s="415"/>
      <c r="H208" s="413"/>
      <c r="I208" s="446"/>
      <c r="J208" s="415"/>
      <c r="K208" s="415"/>
      <c r="L208" s="447"/>
      <c r="M208" s="409"/>
      <c r="N208" s="409"/>
      <c r="O208" s="409"/>
      <c r="P208" s="409"/>
      <c r="Q208" s="409"/>
      <c r="R208" s="409"/>
      <c r="S208" s="409"/>
      <c r="T208" s="409"/>
      <c r="U208" s="409"/>
      <c r="V208" s="409"/>
      <c r="W208" s="409"/>
      <c r="X208" s="409"/>
      <c r="Y208" s="409"/>
      <c r="Z208" s="409"/>
      <c r="AA208" s="409"/>
      <c r="AB208" s="409"/>
      <c r="AC208" s="409"/>
      <c r="AD208" s="409"/>
      <c r="AE208" s="409"/>
      <c r="AF208" s="409"/>
      <c r="AG208" s="409"/>
      <c r="AH208" s="409"/>
      <c r="AI208" s="409"/>
      <c r="AJ208" s="409"/>
      <c r="AK208" s="409"/>
      <c r="AL208" s="409"/>
      <c r="AM208" s="409"/>
      <c r="AN208" s="409"/>
      <c r="AO208" s="409"/>
      <c r="AP208" s="409"/>
      <c r="AQ208" s="409"/>
      <c r="AR208" s="409"/>
      <c r="AS208" s="409"/>
      <c r="AT208" s="409"/>
      <c r="AU208" s="409"/>
      <c r="AV208" s="409"/>
      <c r="AW208" s="393"/>
    </row>
    <row r="209" ht="15.6" spans="2:49">
      <c r="B209" s="383"/>
      <c r="C209" s="416"/>
      <c r="D209" s="417"/>
      <c r="E209" s="452"/>
      <c r="F209" s="408"/>
      <c r="G209" s="408"/>
      <c r="H209" s="406"/>
      <c r="I209" s="444"/>
      <c r="J209" s="408"/>
      <c r="K209" s="408"/>
      <c r="L209" s="445"/>
      <c r="M209" s="409"/>
      <c r="N209" s="409"/>
      <c r="O209" s="409"/>
      <c r="P209" s="409"/>
      <c r="Q209" s="409"/>
      <c r="R209" s="409"/>
      <c r="S209" s="409"/>
      <c r="T209" s="409"/>
      <c r="U209" s="409"/>
      <c r="V209" s="409"/>
      <c r="W209" s="409"/>
      <c r="X209" s="409"/>
      <c r="Y209" s="409"/>
      <c r="Z209" s="409"/>
      <c r="AA209" s="409"/>
      <c r="AB209" s="409"/>
      <c r="AC209" s="409"/>
      <c r="AD209" s="409"/>
      <c r="AE209" s="409"/>
      <c r="AF209" s="409"/>
      <c r="AG209" s="409"/>
      <c r="AH209" s="409"/>
      <c r="AI209" s="409"/>
      <c r="AJ209" s="409"/>
      <c r="AK209" s="409"/>
      <c r="AL209" s="409"/>
      <c r="AM209" s="409"/>
      <c r="AN209" s="409"/>
      <c r="AO209" s="409"/>
      <c r="AP209" s="409"/>
      <c r="AQ209" s="409"/>
      <c r="AR209" s="409"/>
      <c r="AS209" s="409"/>
      <c r="AT209" s="409"/>
      <c r="AU209" s="409"/>
      <c r="AV209" s="409"/>
      <c r="AW209" s="393"/>
    </row>
    <row r="210" ht="15.6" spans="2:49">
      <c r="B210" s="383"/>
      <c r="C210" s="419"/>
      <c r="D210" s="420"/>
      <c r="E210" s="415"/>
      <c r="F210" s="415"/>
      <c r="G210" s="415"/>
      <c r="H210" s="413"/>
      <c r="I210" s="446"/>
      <c r="J210" s="415"/>
      <c r="K210" s="415"/>
      <c r="L210" s="447"/>
      <c r="M210" s="409"/>
      <c r="N210" s="409"/>
      <c r="O210" s="409"/>
      <c r="P210" s="409"/>
      <c r="Q210" s="409"/>
      <c r="R210" s="409"/>
      <c r="S210" s="409"/>
      <c r="T210" s="409"/>
      <c r="U210" s="409"/>
      <c r="V210" s="409"/>
      <c r="W210" s="409"/>
      <c r="X210" s="409"/>
      <c r="Y210" s="409"/>
      <c r="Z210" s="409"/>
      <c r="AA210" s="409"/>
      <c r="AB210" s="409"/>
      <c r="AC210" s="409"/>
      <c r="AD210" s="409"/>
      <c r="AE210" s="409"/>
      <c r="AF210" s="409"/>
      <c r="AG210" s="409"/>
      <c r="AH210" s="409"/>
      <c r="AI210" s="409"/>
      <c r="AJ210" s="409"/>
      <c r="AK210" s="409"/>
      <c r="AL210" s="409"/>
      <c r="AM210" s="409"/>
      <c r="AN210" s="409"/>
      <c r="AO210" s="409"/>
      <c r="AP210" s="409"/>
      <c r="AQ210" s="409"/>
      <c r="AR210" s="409"/>
      <c r="AS210" s="409"/>
      <c r="AT210" s="409"/>
      <c r="AU210" s="409"/>
      <c r="AV210" s="409"/>
      <c r="AW210" s="393"/>
    </row>
    <row r="211" ht="15.6" spans="2:49">
      <c r="B211" s="383"/>
      <c r="C211" s="416"/>
      <c r="D211" s="417"/>
      <c r="E211" s="406"/>
      <c r="F211" s="406"/>
      <c r="G211" s="406"/>
      <c r="H211" s="406"/>
      <c r="I211" s="406"/>
      <c r="J211" s="408"/>
      <c r="K211" s="408"/>
      <c r="L211" s="445"/>
      <c r="M211" s="409"/>
      <c r="N211" s="409"/>
      <c r="O211" s="409"/>
      <c r="P211" s="409"/>
      <c r="Q211" s="409"/>
      <c r="R211" s="409"/>
      <c r="S211" s="409"/>
      <c r="T211" s="409"/>
      <c r="U211" s="409"/>
      <c r="V211" s="409"/>
      <c r="W211" s="409"/>
      <c r="X211" s="409"/>
      <c r="Y211" s="409"/>
      <c r="Z211" s="409"/>
      <c r="AA211" s="409"/>
      <c r="AB211" s="409"/>
      <c r="AC211" s="409"/>
      <c r="AD211" s="409"/>
      <c r="AE211" s="409"/>
      <c r="AF211" s="409"/>
      <c r="AG211" s="409"/>
      <c r="AH211" s="409"/>
      <c r="AI211" s="409"/>
      <c r="AJ211" s="409"/>
      <c r="AK211" s="409"/>
      <c r="AL211" s="409"/>
      <c r="AM211" s="409"/>
      <c r="AN211" s="409"/>
      <c r="AO211" s="409"/>
      <c r="AP211" s="409"/>
      <c r="AQ211" s="409"/>
      <c r="AR211" s="409"/>
      <c r="AS211" s="409"/>
      <c r="AT211" s="409"/>
      <c r="AU211" s="409"/>
      <c r="AV211" s="409"/>
      <c r="AW211" s="393"/>
    </row>
    <row r="212" ht="15.6" spans="2:49">
      <c r="B212" s="383"/>
      <c r="C212" s="419"/>
      <c r="D212" s="420"/>
      <c r="E212" s="413"/>
      <c r="F212" s="413"/>
      <c r="G212" s="413"/>
      <c r="H212" s="413"/>
      <c r="I212" s="413"/>
      <c r="J212" s="415"/>
      <c r="K212" s="415"/>
      <c r="L212" s="447"/>
      <c r="M212" s="409"/>
      <c r="N212" s="409"/>
      <c r="O212" s="409"/>
      <c r="P212" s="409"/>
      <c r="Q212" s="409"/>
      <c r="R212" s="409"/>
      <c r="S212" s="409"/>
      <c r="T212" s="409"/>
      <c r="U212" s="409"/>
      <c r="V212" s="409"/>
      <c r="W212" s="409"/>
      <c r="X212" s="409"/>
      <c r="Y212" s="409"/>
      <c r="Z212" s="409"/>
      <c r="AA212" s="409"/>
      <c r="AB212" s="409"/>
      <c r="AC212" s="409"/>
      <c r="AD212" s="409"/>
      <c r="AE212" s="409"/>
      <c r="AF212" s="409"/>
      <c r="AG212" s="409"/>
      <c r="AH212" s="409"/>
      <c r="AI212" s="409"/>
      <c r="AJ212" s="409"/>
      <c r="AK212" s="409"/>
      <c r="AL212" s="409"/>
      <c r="AM212" s="409"/>
      <c r="AN212" s="409"/>
      <c r="AO212" s="409"/>
      <c r="AP212" s="409"/>
      <c r="AQ212" s="409"/>
      <c r="AR212" s="409"/>
      <c r="AS212" s="409"/>
      <c r="AT212" s="409"/>
      <c r="AU212" s="409"/>
      <c r="AV212" s="409"/>
      <c r="AW212" s="393"/>
    </row>
    <row r="213" ht="15.6" spans="2:49">
      <c r="B213" s="383"/>
      <c r="C213" s="416"/>
      <c r="D213" s="417"/>
      <c r="E213" s="406"/>
      <c r="F213" s="406"/>
      <c r="G213" s="406"/>
      <c r="H213" s="406"/>
      <c r="I213" s="406"/>
      <c r="J213" s="406"/>
      <c r="K213" s="406"/>
      <c r="L213" s="408"/>
      <c r="M213" s="409"/>
      <c r="N213" s="409"/>
      <c r="O213" s="409"/>
      <c r="P213" s="409"/>
      <c r="Q213" s="409"/>
      <c r="R213" s="409"/>
      <c r="S213" s="409"/>
      <c r="T213" s="409"/>
      <c r="U213" s="409"/>
      <c r="V213" s="409"/>
      <c r="W213" s="409"/>
      <c r="X213" s="409"/>
      <c r="Y213" s="409"/>
      <c r="Z213" s="409"/>
      <c r="AA213" s="409"/>
      <c r="AB213" s="409"/>
      <c r="AC213" s="409"/>
      <c r="AD213" s="409"/>
      <c r="AE213" s="409"/>
      <c r="AF213" s="409"/>
      <c r="AG213" s="409"/>
      <c r="AH213" s="409"/>
      <c r="AI213" s="409"/>
      <c r="AJ213" s="409"/>
      <c r="AK213" s="409"/>
      <c r="AL213" s="409"/>
      <c r="AM213" s="409"/>
      <c r="AN213" s="409"/>
      <c r="AO213" s="409"/>
      <c r="AP213" s="409"/>
      <c r="AQ213" s="409"/>
      <c r="AR213" s="409"/>
      <c r="AS213" s="409"/>
      <c r="AT213" s="409"/>
      <c r="AU213" s="409"/>
      <c r="AV213" s="409"/>
      <c r="AW213" s="393"/>
    </row>
    <row r="214" ht="15.6" spans="2:49">
      <c r="B214" s="383"/>
      <c r="C214" s="419"/>
      <c r="D214" s="420"/>
      <c r="E214" s="413"/>
      <c r="F214" s="413"/>
      <c r="G214" s="413"/>
      <c r="H214" s="413"/>
      <c r="I214" s="413"/>
      <c r="J214" s="413"/>
      <c r="K214" s="413"/>
      <c r="L214" s="415"/>
      <c r="M214" s="409"/>
      <c r="N214" s="409"/>
      <c r="O214" s="409"/>
      <c r="P214" s="409"/>
      <c r="Q214" s="409"/>
      <c r="R214" s="409"/>
      <c r="S214" s="409"/>
      <c r="T214" s="409"/>
      <c r="U214" s="409"/>
      <c r="V214" s="409"/>
      <c r="W214" s="409"/>
      <c r="X214" s="409"/>
      <c r="Y214" s="409"/>
      <c r="Z214" s="409"/>
      <c r="AA214" s="409"/>
      <c r="AB214" s="409"/>
      <c r="AC214" s="409"/>
      <c r="AD214" s="409"/>
      <c r="AE214" s="409"/>
      <c r="AF214" s="409"/>
      <c r="AG214" s="409"/>
      <c r="AH214" s="409"/>
      <c r="AI214" s="409"/>
      <c r="AJ214" s="409"/>
      <c r="AK214" s="409"/>
      <c r="AL214" s="409"/>
      <c r="AM214" s="409"/>
      <c r="AN214" s="409"/>
      <c r="AO214" s="409"/>
      <c r="AP214" s="409"/>
      <c r="AQ214" s="409"/>
      <c r="AR214" s="409"/>
      <c r="AS214" s="409"/>
      <c r="AT214" s="409"/>
      <c r="AU214" s="409"/>
      <c r="AV214" s="409"/>
      <c r="AW214" s="393"/>
    </row>
    <row r="215" ht="15.6" spans="2:49">
      <c r="B215" s="383"/>
      <c r="C215" s="416"/>
      <c r="D215" s="417"/>
      <c r="E215" s="406"/>
      <c r="F215" s="406"/>
      <c r="G215" s="406"/>
      <c r="H215" s="406"/>
      <c r="I215" s="406"/>
      <c r="J215" s="406"/>
      <c r="K215" s="406"/>
      <c r="L215" s="408"/>
      <c r="M215" s="409"/>
      <c r="N215" s="409"/>
      <c r="O215" s="409"/>
      <c r="P215" s="409"/>
      <c r="Q215" s="409"/>
      <c r="R215" s="409"/>
      <c r="S215" s="409"/>
      <c r="T215" s="409"/>
      <c r="U215" s="409"/>
      <c r="V215" s="409"/>
      <c r="W215" s="409"/>
      <c r="X215" s="409"/>
      <c r="Y215" s="409"/>
      <c r="Z215" s="409"/>
      <c r="AA215" s="409"/>
      <c r="AB215" s="409"/>
      <c r="AC215" s="409"/>
      <c r="AD215" s="409"/>
      <c r="AE215" s="409"/>
      <c r="AF215" s="409"/>
      <c r="AG215" s="409"/>
      <c r="AH215" s="409"/>
      <c r="AI215" s="409"/>
      <c r="AJ215" s="409"/>
      <c r="AK215" s="409"/>
      <c r="AL215" s="409"/>
      <c r="AM215" s="409"/>
      <c r="AN215" s="409"/>
      <c r="AO215" s="409"/>
      <c r="AP215" s="409"/>
      <c r="AQ215" s="409"/>
      <c r="AR215" s="409"/>
      <c r="AS215" s="409"/>
      <c r="AT215" s="409"/>
      <c r="AU215" s="409"/>
      <c r="AV215" s="409"/>
      <c r="AW215" s="393"/>
    </row>
    <row r="216" ht="15.6" spans="2:49">
      <c r="B216" s="383"/>
      <c r="C216" s="419"/>
      <c r="D216" s="420"/>
      <c r="E216" s="413"/>
      <c r="F216" s="413"/>
      <c r="G216" s="413"/>
      <c r="H216" s="413"/>
      <c r="I216" s="413"/>
      <c r="J216" s="413"/>
      <c r="K216" s="413"/>
      <c r="L216" s="415"/>
      <c r="M216" s="409"/>
      <c r="N216" s="409"/>
      <c r="O216" s="409"/>
      <c r="P216" s="409"/>
      <c r="Q216" s="409"/>
      <c r="R216" s="409"/>
      <c r="S216" s="409"/>
      <c r="T216" s="409"/>
      <c r="U216" s="409"/>
      <c r="V216" s="409"/>
      <c r="W216" s="409"/>
      <c r="X216" s="409"/>
      <c r="Y216" s="409"/>
      <c r="Z216" s="409"/>
      <c r="AA216" s="409"/>
      <c r="AB216" s="409"/>
      <c r="AC216" s="409"/>
      <c r="AD216" s="409"/>
      <c r="AE216" s="409"/>
      <c r="AF216" s="409"/>
      <c r="AG216" s="409"/>
      <c r="AH216" s="409"/>
      <c r="AI216" s="409"/>
      <c r="AJ216" s="409"/>
      <c r="AK216" s="409"/>
      <c r="AL216" s="409"/>
      <c r="AM216" s="409"/>
      <c r="AN216" s="409"/>
      <c r="AO216" s="409"/>
      <c r="AP216" s="409"/>
      <c r="AQ216" s="409"/>
      <c r="AR216" s="409"/>
      <c r="AS216" s="409"/>
      <c r="AT216" s="409"/>
      <c r="AU216" s="409"/>
      <c r="AV216" s="409"/>
      <c r="AW216" s="393"/>
    </row>
    <row r="217" ht="15.6" spans="2:49">
      <c r="B217" s="383"/>
      <c r="C217" s="416"/>
      <c r="D217" s="417"/>
      <c r="E217" s="406"/>
      <c r="F217" s="406"/>
      <c r="G217" s="406"/>
      <c r="H217" s="406"/>
      <c r="I217" s="406"/>
      <c r="J217" s="406"/>
      <c r="K217" s="406"/>
      <c r="L217" s="408"/>
      <c r="M217" s="409"/>
      <c r="N217" s="409"/>
      <c r="O217" s="409"/>
      <c r="P217" s="409"/>
      <c r="Q217" s="409"/>
      <c r="R217" s="409"/>
      <c r="S217" s="409"/>
      <c r="T217" s="409"/>
      <c r="U217" s="409"/>
      <c r="V217" s="409"/>
      <c r="W217" s="409"/>
      <c r="X217" s="409"/>
      <c r="Y217" s="409"/>
      <c r="Z217" s="409"/>
      <c r="AA217" s="409"/>
      <c r="AB217" s="409"/>
      <c r="AC217" s="409"/>
      <c r="AD217" s="409"/>
      <c r="AE217" s="409"/>
      <c r="AF217" s="409"/>
      <c r="AG217" s="409"/>
      <c r="AH217" s="409"/>
      <c r="AI217" s="409"/>
      <c r="AJ217" s="409"/>
      <c r="AK217" s="409"/>
      <c r="AL217" s="409"/>
      <c r="AM217" s="409"/>
      <c r="AN217" s="409"/>
      <c r="AO217" s="409"/>
      <c r="AP217" s="409"/>
      <c r="AQ217" s="409"/>
      <c r="AR217" s="409"/>
      <c r="AS217" s="409"/>
      <c r="AT217" s="409"/>
      <c r="AU217" s="409"/>
      <c r="AV217" s="409"/>
      <c r="AW217" s="393"/>
    </row>
    <row r="218" ht="15.6" spans="2:49">
      <c r="B218" s="383"/>
      <c r="C218" s="419"/>
      <c r="D218" s="420"/>
      <c r="E218" s="413"/>
      <c r="F218" s="413"/>
      <c r="G218" s="413"/>
      <c r="H218" s="413"/>
      <c r="I218" s="413"/>
      <c r="J218" s="413"/>
      <c r="K218" s="413"/>
      <c r="L218" s="415"/>
      <c r="M218" s="409"/>
      <c r="N218" s="409"/>
      <c r="O218" s="409"/>
      <c r="P218" s="409"/>
      <c r="Q218" s="409"/>
      <c r="R218" s="409"/>
      <c r="S218" s="409"/>
      <c r="T218" s="409"/>
      <c r="U218" s="409"/>
      <c r="V218" s="409"/>
      <c r="W218" s="409"/>
      <c r="X218" s="409"/>
      <c r="Y218" s="409"/>
      <c r="Z218" s="409"/>
      <c r="AA218" s="409"/>
      <c r="AB218" s="409"/>
      <c r="AC218" s="409"/>
      <c r="AD218" s="409"/>
      <c r="AE218" s="409"/>
      <c r="AF218" s="409"/>
      <c r="AG218" s="409"/>
      <c r="AH218" s="409"/>
      <c r="AI218" s="409"/>
      <c r="AJ218" s="409"/>
      <c r="AK218" s="409"/>
      <c r="AL218" s="409"/>
      <c r="AM218" s="409"/>
      <c r="AN218" s="409"/>
      <c r="AO218" s="409"/>
      <c r="AP218" s="409"/>
      <c r="AQ218" s="409"/>
      <c r="AR218" s="409"/>
      <c r="AS218" s="409"/>
      <c r="AT218" s="409"/>
      <c r="AU218" s="409"/>
      <c r="AV218" s="409"/>
      <c r="AW218" s="393"/>
    </row>
    <row r="219" ht="15.6" spans="2:49">
      <c r="B219" s="383"/>
      <c r="C219" s="416"/>
      <c r="D219" s="417"/>
      <c r="E219" s="406"/>
      <c r="F219" s="406"/>
      <c r="G219" s="406"/>
      <c r="H219" s="406"/>
      <c r="I219" s="406"/>
      <c r="J219" s="406"/>
      <c r="K219" s="406"/>
      <c r="L219" s="406"/>
      <c r="M219" s="409"/>
      <c r="N219" s="409"/>
      <c r="O219" s="409"/>
      <c r="P219" s="409"/>
      <c r="Q219" s="409"/>
      <c r="R219" s="409"/>
      <c r="S219" s="409"/>
      <c r="T219" s="409"/>
      <c r="U219" s="409"/>
      <c r="V219" s="409"/>
      <c r="W219" s="409"/>
      <c r="X219" s="409"/>
      <c r="Y219" s="409"/>
      <c r="Z219" s="409"/>
      <c r="AA219" s="409"/>
      <c r="AB219" s="409"/>
      <c r="AC219" s="409"/>
      <c r="AD219" s="409"/>
      <c r="AE219" s="409"/>
      <c r="AF219" s="409"/>
      <c r="AG219" s="409"/>
      <c r="AH219" s="409"/>
      <c r="AI219" s="409"/>
      <c r="AJ219" s="409"/>
      <c r="AK219" s="409"/>
      <c r="AL219" s="409"/>
      <c r="AM219" s="409"/>
      <c r="AN219" s="409"/>
      <c r="AO219" s="409"/>
      <c r="AP219" s="409"/>
      <c r="AQ219" s="409"/>
      <c r="AR219" s="409"/>
      <c r="AS219" s="409"/>
      <c r="AT219" s="409"/>
      <c r="AU219" s="409"/>
      <c r="AV219" s="409"/>
      <c r="AW219" s="393"/>
    </row>
    <row r="220" ht="15.6" spans="2:49">
      <c r="B220" s="383"/>
      <c r="C220" s="419"/>
      <c r="D220" s="420"/>
      <c r="E220" s="413"/>
      <c r="F220" s="413"/>
      <c r="G220" s="413"/>
      <c r="H220" s="413"/>
      <c r="I220" s="413"/>
      <c r="J220" s="413"/>
      <c r="K220" s="413"/>
      <c r="L220" s="413"/>
      <c r="M220" s="409"/>
      <c r="N220" s="409"/>
      <c r="O220" s="409"/>
      <c r="P220" s="409"/>
      <c r="Q220" s="409"/>
      <c r="R220" s="409"/>
      <c r="S220" s="409"/>
      <c r="T220" s="409"/>
      <c r="U220" s="409"/>
      <c r="V220" s="409"/>
      <c r="W220" s="409"/>
      <c r="X220" s="409"/>
      <c r="Y220" s="409"/>
      <c r="Z220" s="409"/>
      <c r="AA220" s="409"/>
      <c r="AB220" s="409"/>
      <c r="AC220" s="409"/>
      <c r="AD220" s="409"/>
      <c r="AE220" s="409"/>
      <c r="AF220" s="409"/>
      <c r="AG220" s="409"/>
      <c r="AH220" s="409"/>
      <c r="AI220" s="409"/>
      <c r="AJ220" s="409"/>
      <c r="AK220" s="409"/>
      <c r="AL220" s="409"/>
      <c r="AM220" s="409"/>
      <c r="AN220" s="409"/>
      <c r="AO220" s="409"/>
      <c r="AP220" s="409"/>
      <c r="AQ220" s="409"/>
      <c r="AR220" s="409"/>
      <c r="AS220" s="409"/>
      <c r="AT220" s="409"/>
      <c r="AU220" s="409"/>
      <c r="AV220" s="409"/>
      <c r="AW220" s="393"/>
    </row>
    <row r="221" ht="15.6" spans="2:49">
      <c r="B221" s="383"/>
      <c r="C221" s="422" t="s">
        <v>293</v>
      </c>
      <c r="D221" s="423"/>
      <c r="E221" s="423"/>
      <c r="F221" s="423"/>
      <c r="G221" s="423"/>
      <c r="H221" s="423"/>
      <c r="I221" s="423"/>
      <c r="J221" s="424" t="s">
        <v>285</v>
      </c>
      <c r="K221" s="425"/>
      <c r="L221" s="426">
        <f>ROUND(SUM(L205:L220),2)</f>
        <v>8</v>
      </c>
      <c r="M221" s="409"/>
      <c r="N221" s="409"/>
      <c r="O221" s="409"/>
      <c r="P221" s="409"/>
      <c r="Q221" s="409"/>
      <c r="R221" s="409"/>
      <c r="S221" s="409"/>
      <c r="T221" s="409"/>
      <c r="U221" s="409"/>
      <c r="V221" s="409"/>
      <c r="W221" s="409"/>
      <c r="X221" s="409"/>
      <c r="Y221" s="409"/>
      <c r="Z221" s="409"/>
      <c r="AA221" s="409"/>
      <c r="AB221" s="409"/>
      <c r="AC221" s="409"/>
      <c r="AD221" s="409"/>
      <c r="AE221" s="409"/>
      <c r="AF221" s="409"/>
      <c r="AG221" s="409"/>
      <c r="AH221" s="409"/>
      <c r="AI221" s="409"/>
      <c r="AJ221" s="409"/>
      <c r="AK221" s="409"/>
      <c r="AL221" s="409"/>
      <c r="AM221" s="409"/>
      <c r="AN221" s="409"/>
      <c r="AO221" s="409"/>
      <c r="AP221" s="409"/>
      <c r="AQ221" s="409"/>
      <c r="AR221" s="409"/>
      <c r="AS221" s="409"/>
      <c r="AT221" s="409"/>
      <c r="AU221" s="409"/>
      <c r="AV221" s="409"/>
      <c r="AW221" s="393"/>
    </row>
    <row r="222" ht="15.6" spans="2:49">
      <c r="B222" s="383"/>
      <c r="C222" s="416"/>
      <c r="D222" s="427"/>
      <c r="E222" s="427"/>
      <c r="F222" s="427"/>
      <c r="G222" s="427"/>
      <c r="H222" s="427"/>
      <c r="I222" s="427"/>
      <c r="J222" s="427"/>
      <c r="K222" s="427"/>
      <c r="L222" s="417"/>
      <c r="M222" s="409"/>
      <c r="N222" s="409"/>
      <c r="O222" s="409"/>
      <c r="P222" s="409"/>
      <c r="Q222" s="409"/>
      <c r="R222" s="409"/>
      <c r="S222" s="409"/>
      <c r="T222" s="409"/>
      <c r="U222" s="409"/>
      <c r="V222" s="409"/>
      <c r="W222" s="409"/>
      <c r="X222" s="409"/>
      <c r="Y222" s="409"/>
      <c r="Z222" s="409"/>
      <c r="AA222" s="409"/>
      <c r="AB222" s="409"/>
      <c r="AC222" s="409"/>
      <c r="AD222" s="409"/>
      <c r="AE222" s="409"/>
      <c r="AF222" s="409"/>
      <c r="AG222" s="409"/>
      <c r="AH222" s="409"/>
      <c r="AI222" s="409"/>
      <c r="AJ222" s="409"/>
      <c r="AK222" s="409"/>
      <c r="AL222" s="409"/>
      <c r="AM222" s="409"/>
      <c r="AN222" s="409"/>
      <c r="AO222" s="409"/>
      <c r="AP222" s="409"/>
      <c r="AQ222" s="409"/>
      <c r="AR222" s="409"/>
      <c r="AS222" s="409"/>
      <c r="AT222" s="409"/>
      <c r="AU222" s="409"/>
      <c r="AV222" s="409"/>
      <c r="AW222" s="393"/>
    </row>
    <row r="223" ht="15.6" spans="2:49">
      <c r="B223" s="383"/>
      <c r="C223" s="419"/>
      <c r="D223" s="428"/>
      <c r="E223" s="428"/>
      <c r="F223" s="428"/>
      <c r="G223" s="428"/>
      <c r="H223" s="428"/>
      <c r="I223" s="428"/>
      <c r="J223" s="428"/>
      <c r="K223" s="428"/>
      <c r="L223" s="420"/>
      <c r="M223" s="409"/>
      <c r="N223" s="409"/>
      <c r="O223" s="409"/>
      <c r="P223" s="409"/>
      <c r="Q223" s="409"/>
      <c r="R223" s="409"/>
      <c r="S223" s="409"/>
      <c r="T223" s="409"/>
      <c r="U223" s="409"/>
      <c r="V223" s="409"/>
      <c r="W223" s="409"/>
      <c r="X223" s="409"/>
      <c r="Y223" s="409"/>
      <c r="Z223" s="409"/>
      <c r="AA223" s="409"/>
      <c r="AB223" s="409"/>
      <c r="AC223" s="409"/>
      <c r="AD223" s="409"/>
      <c r="AE223" s="409"/>
      <c r="AF223" s="409"/>
      <c r="AG223" s="409"/>
      <c r="AH223" s="409"/>
      <c r="AI223" s="409"/>
      <c r="AJ223" s="409"/>
      <c r="AK223" s="409"/>
      <c r="AL223" s="409"/>
      <c r="AM223" s="409"/>
      <c r="AN223" s="409"/>
      <c r="AO223" s="409"/>
      <c r="AP223" s="409"/>
      <c r="AQ223" s="409"/>
      <c r="AR223" s="409"/>
      <c r="AS223" s="409"/>
      <c r="AT223" s="409"/>
      <c r="AU223" s="409"/>
      <c r="AV223" s="409"/>
      <c r="AW223" s="393"/>
    </row>
    <row r="224" ht="15.6" spans="2:49">
      <c r="B224" s="383"/>
      <c r="C224" s="429" t="s">
        <v>294</v>
      </c>
      <c r="D224" s="448"/>
      <c r="E224" s="448"/>
      <c r="F224" s="448"/>
      <c r="G224" s="448"/>
      <c r="H224" s="448"/>
      <c r="I224" s="448"/>
      <c r="J224" s="448"/>
      <c r="K224" s="448"/>
      <c r="L224" s="448"/>
      <c r="M224" s="448"/>
      <c r="N224" s="448"/>
      <c r="O224" s="448"/>
      <c r="P224" s="448"/>
      <c r="Q224" s="448"/>
      <c r="R224" s="448"/>
      <c r="S224" s="448"/>
      <c r="T224" s="448"/>
      <c r="U224" s="448"/>
      <c r="V224" s="448"/>
      <c r="W224" s="448"/>
      <c r="X224" s="448"/>
      <c r="Y224" s="448"/>
      <c r="Z224" s="448"/>
      <c r="AA224" s="448"/>
      <c r="AB224" s="448"/>
      <c r="AC224" s="448"/>
      <c r="AD224" s="448"/>
      <c r="AE224" s="448"/>
      <c r="AF224" s="448"/>
      <c r="AG224" s="448"/>
      <c r="AH224" s="448"/>
      <c r="AI224" s="448"/>
      <c r="AJ224" s="448"/>
      <c r="AK224" s="448"/>
      <c r="AL224" s="448"/>
      <c r="AM224" s="448"/>
      <c r="AN224" s="448"/>
      <c r="AO224" s="448"/>
      <c r="AP224" s="448"/>
      <c r="AQ224" s="448"/>
      <c r="AR224" s="448"/>
      <c r="AS224" s="448"/>
      <c r="AT224" s="448"/>
      <c r="AU224" s="448"/>
      <c r="AV224" s="449"/>
      <c r="AW224" s="393"/>
    </row>
    <row r="225" ht="15.6" spans="2:49">
      <c r="B225" s="383"/>
      <c r="C225" s="432"/>
      <c r="D225" s="433"/>
      <c r="E225" s="433"/>
      <c r="F225" s="433"/>
      <c r="G225" s="433"/>
      <c r="H225" s="433"/>
      <c r="I225" s="433"/>
      <c r="J225" s="433"/>
      <c r="K225" s="433"/>
      <c r="L225" s="433"/>
      <c r="M225" s="433"/>
      <c r="N225" s="433"/>
      <c r="O225" s="433"/>
      <c r="P225" s="433"/>
      <c r="Q225" s="433"/>
      <c r="R225" s="433"/>
      <c r="S225" s="433"/>
      <c r="T225" s="433"/>
      <c r="U225" s="433"/>
      <c r="V225" s="433"/>
      <c r="W225" s="433"/>
      <c r="X225" s="433"/>
      <c r="Y225" s="433"/>
      <c r="Z225" s="433"/>
      <c r="AA225" s="433"/>
      <c r="AB225" s="433"/>
      <c r="AC225" s="433"/>
      <c r="AD225" s="433"/>
      <c r="AE225" s="433"/>
      <c r="AF225" s="433"/>
      <c r="AG225" s="434"/>
      <c r="AH225" s="435"/>
      <c r="AI225" s="348"/>
      <c r="AJ225" s="348"/>
      <c r="AK225" s="348"/>
      <c r="AL225" s="348"/>
      <c r="AM225" s="348"/>
      <c r="AN225" s="348"/>
      <c r="AO225" s="348"/>
      <c r="AP225" s="348"/>
      <c r="AQ225" s="348"/>
      <c r="AR225" s="348"/>
      <c r="AS225" s="348"/>
      <c r="AT225" s="348"/>
      <c r="AU225" s="348"/>
      <c r="AV225" s="436"/>
      <c r="AW225" s="393"/>
    </row>
    <row r="226" spans="2:49">
      <c r="B226" s="437"/>
      <c r="AW226" s="438"/>
    </row>
    <row r="227" ht="80.25" customHeight="1" spans="2:49">
      <c r="B227" s="439" t="s">
        <v>295</v>
      </c>
      <c r="C227" s="450"/>
      <c r="D227" s="450"/>
      <c r="E227" s="450"/>
      <c r="F227" s="450"/>
      <c r="G227" s="450"/>
      <c r="H227" s="450"/>
      <c r="I227" s="450"/>
      <c r="J227" s="450"/>
      <c r="K227" s="450"/>
      <c r="L227" s="450"/>
      <c r="M227" s="450"/>
      <c r="N227" s="450"/>
      <c r="O227" s="450"/>
      <c r="P227" s="450"/>
      <c r="Q227" s="450"/>
      <c r="R227" s="450"/>
      <c r="S227" s="450"/>
      <c r="T227" s="450"/>
      <c r="U227" s="450"/>
      <c r="V227" s="450"/>
      <c r="W227" s="450"/>
      <c r="X227" s="450"/>
      <c r="Y227" s="450"/>
      <c r="Z227" s="450"/>
      <c r="AA227" s="450"/>
      <c r="AB227" s="450"/>
      <c r="AC227" s="450"/>
      <c r="AD227" s="450"/>
      <c r="AE227" s="450"/>
      <c r="AF227" s="450"/>
      <c r="AG227" s="450"/>
      <c r="AH227" s="450"/>
      <c r="AI227" s="450"/>
      <c r="AJ227" s="450"/>
      <c r="AK227" s="450"/>
      <c r="AL227" s="450"/>
      <c r="AM227" s="450"/>
      <c r="AN227" s="450"/>
      <c r="AO227" s="450"/>
      <c r="AP227" s="450"/>
      <c r="AQ227" s="450"/>
      <c r="AR227" s="450"/>
      <c r="AS227" s="450"/>
      <c r="AT227" s="450"/>
      <c r="AU227" s="450"/>
      <c r="AV227" s="450"/>
      <c r="AW227" s="451"/>
    </row>
    <row r="230" ht="15.6" spans="2:49">
      <c r="B230" s="325"/>
      <c r="C230" s="326"/>
      <c r="D230" s="327"/>
      <c r="E230" s="328" t="s">
        <v>0</v>
      </c>
      <c r="F230" s="329"/>
      <c r="G230" s="329"/>
      <c r="H230" s="329"/>
      <c r="I230" s="329"/>
      <c r="J230" s="329"/>
      <c r="K230" s="329"/>
      <c r="L230" s="329"/>
      <c r="M230" s="329"/>
      <c r="N230" s="329"/>
      <c r="O230" s="329"/>
      <c r="P230" s="329"/>
      <c r="Q230" s="329"/>
      <c r="R230" s="329"/>
      <c r="S230" s="329"/>
      <c r="T230" s="329"/>
      <c r="U230" s="329"/>
      <c r="V230" s="329"/>
      <c r="W230" s="329"/>
      <c r="X230" s="330"/>
      <c r="Y230" s="331" t="s">
        <v>270</v>
      </c>
      <c r="Z230" s="332"/>
      <c r="AA230" s="332"/>
      <c r="AB230" s="332"/>
      <c r="AC230" s="332"/>
      <c r="AD230" s="332"/>
      <c r="AE230" s="332"/>
      <c r="AF230" s="332"/>
      <c r="AG230" s="332"/>
      <c r="AH230" s="332"/>
      <c r="AI230" s="332"/>
      <c r="AJ230" s="332"/>
      <c r="AK230" s="332"/>
      <c r="AL230" s="332"/>
      <c r="AM230" s="332"/>
      <c r="AN230" s="332"/>
      <c r="AO230" s="332"/>
      <c r="AP230" s="332"/>
      <c r="AQ230" s="332"/>
      <c r="AR230" s="332"/>
      <c r="AS230" s="332"/>
      <c r="AT230" s="332"/>
      <c r="AU230" s="332"/>
      <c r="AV230" s="332"/>
      <c r="AW230" s="333"/>
    </row>
    <row r="231" ht="15.6" spans="2:49">
      <c r="B231" s="334"/>
      <c r="C231" s="335"/>
      <c r="D231" s="336"/>
      <c r="E231" s="337"/>
      <c r="F231" s="338"/>
      <c r="G231" s="338"/>
      <c r="H231" s="338"/>
      <c r="I231" s="338"/>
      <c r="J231" s="338"/>
      <c r="K231" s="338"/>
      <c r="L231" s="338"/>
      <c r="M231" s="338"/>
      <c r="N231" s="338"/>
      <c r="O231" s="338"/>
      <c r="P231" s="338"/>
      <c r="Q231" s="338"/>
      <c r="R231" s="338"/>
      <c r="S231" s="338"/>
      <c r="T231" s="338"/>
      <c r="U231" s="338"/>
      <c r="V231" s="338"/>
      <c r="W231" s="338"/>
      <c r="X231" s="339"/>
      <c r="Y231" s="340" t="s">
        <v>2</v>
      </c>
      <c r="Z231" s="341"/>
      <c r="AA231" s="341"/>
      <c r="AB231" s="341"/>
      <c r="AC231" s="341"/>
      <c r="AD231" s="341"/>
      <c r="AE231" s="341"/>
      <c r="AF231" s="341"/>
      <c r="AG231" s="341"/>
      <c r="AH231" s="341"/>
      <c r="AI231" s="341"/>
      <c r="AJ231" s="341"/>
      <c r="AK231" s="341"/>
      <c r="AL231" s="341"/>
      <c r="AM231" s="341"/>
      <c r="AN231" s="341"/>
      <c r="AO231" s="341"/>
      <c r="AP231" s="341"/>
      <c r="AQ231" s="341"/>
      <c r="AR231" s="341"/>
      <c r="AS231" s="341"/>
      <c r="AT231" s="341"/>
      <c r="AU231" s="341"/>
      <c r="AV231" s="341"/>
      <c r="AW231" s="342"/>
    </row>
    <row r="232" ht="15.6" spans="2:49">
      <c r="B232" s="343" t="s">
        <v>3</v>
      </c>
      <c r="C232" s="344"/>
      <c r="D232" s="344"/>
      <c r="E232" s="344"/>
      <c r="F232" s="344"/>
      <c r="G232" s="344"/>
      <c r="H232" s="344"/>
      <c r="I232" s="344"/>
      <c r="J232" s="344"/>
      <c r="K232" s="344"/>
      <c r="L232" s="344"/>
      <c r="M232" s="344"/>
      <c r="N232" s="344"/>
      <c r="O232" s="344"/>
      <c r="P232" s="344"/>
      <c r="Q232" s="344"/>
      <c r="R232" s="344"/>
      <c r="S232" s="344"/>
      <c r="T232" s="344"/>
      <c r="U232" s="344"/>
      <c r="V232" s="344"/>
      <c r="W232" s="344"/>
      <c r="X232" s="345"/>
      <c r="Y232" s="340" t="s">
        <v>271</v>
      </c>
      <c r="Z232" s="341"/>
      <c r="AA232" s="341"/>
      <c r="AB232" s="341"/>
      <c r="AC232" s="341"/>
      <c r="AD232" s="341"/>
      <c r="AE232" s="341"/>
      <c r="AF232" s="341"/>
      <c r="AG232" s="341"/>
      <c r="AH232" s="341"/>
      <c r="AI232" s="341"/>
      <c r="AJ232" s="341"/>
      <c r="AK232" s="341"/>
      <c r="AL232" s="341"/>
      <c r="AM232" s="341"/>
      <c r="AN232" s="341"/>
      <c r="AO232" s="341"/>
      <c r="AP232" s="341"/>
      <c r="AQ232" s="341"/>
      <c r="AR232" s="341"/>
      <c r="AS232" s="341"/>
      <c r="AT232" s="341"/>
      <c r="AU232" s="341"/>
      <c r="AV232" s="341"/>
      <c r="AW232" s="342"/>
    </row>
    <row r="233" ht="15.6" spans="2:49">
      <c r="B233" s="343" t="s">
        <v>272</v>
      </c>
      <c r="C233" s="344"/>
      <c r="D233" s="344"/>
      <c r="E233" s="344"/>
      <c r="F233" s="344"/>
      <c r="G233" s="344"/>
      <c r="H233" s="344"/>
      <c r="I233" s="344"/>
      <c r="J233" s="344"/>
      <c r="K233" s="344"/>
      <c r="L233" s="344"/>
      <c r="M233" s="344"/>
      <c r="N233" s="344"/>
      <c r="O233" s="344"/>
      <c r="P233" s="344"/>
      <c r="Q233" s="344"/>
      <c r="R233" s="344"/>
      <c r="S233" s="344"/>
      <c r="T233" s="344"/>
      <c r="U233" s="344"/>
      <c r="V233" s="344"/>
      <c r="W233" s="344"/>
      <c r="X233" s="344"/>
      <c r="Y233" s="344"/>
      <c r="Z233" s="344"/>
      <c r="AA233" s="344"/>
      <c r="AB233" s="344"/>
      <c r="AC233" s="344"/>
      <c r="AD233" s="344"/>
      <c r="AE233" s="344"/>
      <c r="AF233" s="344"/>
      <c r="AG233" s="344"/>
      <c r="AH233" s="344"/>
      <c r="AI233" s="344"/>
      <c r="AJ233" s="344"/>
      <c r="AK233" s="344"/>
      <c r="AL233" s="344"/>
      <c r="AM233" s="344"/>
      <c r="AN233" s="344"/>
      <c r="AO233" s="344"/>
      <c r="AP233" s="344"/>
      <c r="AQ233" s="344"/>
      <c r="AR233" s="344"/>
      <c r="AS233" s="344"/>
      <c r="AT233" s="344"/>
      <c r="AU233" s="344"/>
      <c r="AV233" s="344"/>
      <c r="AW233" s="346"/>
    </row>
    <row r="234" ht="15.6" spans="2:49">
      <c r="B234" s="347"/>
      <c r="C234" s="348"/>
      <c r="D234" s="348"/>
      <c r="E234" s="348"/>
      <c r="F234" s="348"/>
      <c r="G234" s="348"/>
      <c r="H234" s="348"/>
      <c r="I234" s="348"/>
      <c r="J234" s="348"/>
      <c r="K234" s="348"/>
      <c r="L234" s="348"/>
      <c r="M234" s="348"/>
      <c r="N234" s="348"/>
      <c r="O234" s="348"/>
      <c r="P234" s="348"/>
      <c r="Q234" s="348"/>
      <c r="R234" s="348"/>
      <c r="S234" s="348"/>
      <c r="T234" s="348"/>
      <c r="U234" s="348"/>
      <c r="V234" s="348"/>
      <c r="W234" s="348"/>
      <c r="X234" s="348"/>
      <c r="Y234" s="348"/>
      <c r="Z234" s="348"/>
      <c r="AA234" s="348"/>
      <c r="AB234" s="348"/>
      <c r="AC234" s="348"/>
      <c r="AD234" s="348"/>
      <c r="AE234" s="348"/>
      <c r="AF234" s="348"/>
      <c r="AG234" s="348"/>
      <c r="AH234" s="348"/>
      <c r="AI234" s="348"/>
      <c r="AJ234" s="348"/>
      <c r="AK234" s="348"/>
      <c r="AL234" s="348"/>
      <c r="AM234" s="348"/>
      <c r="AN234" s="348"/>
      <c r="AO234" s="348"/>
      <c r="AP234" s="348"/>
      <c r="AQ234" s="348"/>
      <c r="AR234" s="348"/>
      <c r="AS234" s="348"/>
      <c r="AT234" s="348"/>
      <c r="AU234" s="348"/>
      <c r="AV234" s="348"/>
      <c r="AW234" s="349"/>
    </row>
    <row r="235" ht="15.6" customHeight="1" spans="2:49">
      <c r="B235" s="350" t="s">
        <v>273</v>
      </c>
      <c r="C235" s="351"/>
      <c r="D235" s="352" t="s">
        <v>6</v>
      </c>
      <c r="E235" s="353"/>
      <c r="F235" s="353"/>
      <c r="G235" s="353"/>
      <c r="H235" s="353"/>
      <c r="I235" s="353"/>
      <c r="J235" s="353"/>
      <c r="K235" s="353"/>
      <c r="L235" s="353"/>
      <c r="M235" s="353"/>
      <c r="N235" s="353"/>
      <c r="O235" s="353"/>
      <c r="P235" s="353"/>
      <c r="Q235" s="353"/>
      <c r="R235" s="353"/>
      <c r="S235" s="353"/>
      <c r="T235" s="353"/>
      <c r="U235" s="353"/>
      <c r="V235" s="353"/>
      <c r="W235" s="353"/>
      <c r="X235" s="353"/>
      <c r="Y235" s="353"/>
      <c r="Z235" s="353"/>
      <c r="AA235" s="353"/>
      <c r="AB235" s="353"/>
      <c r="AC235" s="353"/>
      <c r="AD235" s="353"/>
      <c r="AE235" s="353"/>
      <c r="AF235" s="353"/>
      <c r="AG235" s="353"/>
      <c r="AH235" s="353"/>
      <c r="AI235" s="353"/>
      <c r="AJ235" s="353"/>
      <c r="AK235" s="353"/>
      <c r="AL235" s="353"/>
      <c r="AM235" s="353"/>
      <c r="AN235" s="353"/>
      <c r="AO235" s="353"/>
      <c r="AP235" s="353"/>
      <c r="AQ235" s="353"/>
      <c r="AR235" s="353"/>
      <c r="AS235" s="353"/>
      <c r="AT235" s="353"/>
      <c r="AU235" s="353"/>
      <c r="AV235" s="353"/>
      <c r="AW235" s="354"/>
    </row>
    <row r="236" ht="15.6" spans="2:49">
      <c r="B236" s="347"/>
      <c r="C236" s="348"/>
      <c r="D236" s="348"/>
      <c r="E236" s="348"/>
      <c r="F236" s="348"/>
      <c r="G236" s="348"/>
      <c r="H236" s="348"/>
      <c r="I236" s="348"/>
      <c r="J236" s="348"/>
      <c r="K236" s="348"/>
      <c r="L236" s="348"/>
      <c r="M236" s="348"/>
      <c r="N236" s="348"/>
      <c r="O236" s="348"/>
      <c r="P236" s="348"/>
      <c r="Q236" s="348"/>
      <c r="R236" s="348"/>
      <c r="S236" s="348"/>
      <c r="T236" s="348"/>
      <c r="U236" s="348"/>
      <c r="V236" s="348"/>
      <c r="W236" s="348"/>
      <c r="X236" s="348"/>
      <c r="Y236" s="348"/>
      <c r="Z236" s="348"/>
      <c r="AA236" s="348"/>
      <c r="AB236" s="348"/>
      <c r="AC236" s="348"/>
      <c r="AD236" s="348"/>
      <c r="AE236" s="348"/>
      <c r="AF236" s="348"/>
      <c r="AG236" s="348"/>
      <c r="AH236" s="348"/>
      <c r="AI236" s="348"/>
      <c r="AJ236" s="348"/>
      <c r="AK236" s="348"/>
      <c r="AL236" s="348"/>
      <c r="AM236" s="348"/>
      <c r="AN236" s="348"/>
      <c r="AO236" s="348"/>
      <c r="AP236" s="348"/>
      <c r="AQ236" s="348"/>
      <c r="AR236" s="348"/>
      <c r="AS236" s="348"/>
      <c r="AT236" s="348"/>
      <c r="AU236" s="348"/>
      <c r="AV236" s="348"/>
      <c r="AW236" s="349"/>
    </row>
    <row r="237" ht="15.6" spans="2:49">
      <c r="B237" s="355"/>
      <c r="C237" s="356" t="s">
        <v>274</v>
      </c>
      <c r="D237" s="357"/>
      <c r="E237" s="357"/>
      <c r="F237" s="357"/>
      <c r="G237" s="357"/>
      <c r="H237" s="357"/>
      <c r="I237" s="357"/>
      <c r="J237" s="357"/>
      <c r="K237" s="357"/>
      <c r="L237" s="357"/>
      <c r="M237" s="357"/>
      <c r="N237" s="357"/>
      <c r="O237" s="357"/>
      <c r="P237" s="357"/>
      <c r="Q237" s="357"/>
      <c r="R237" s="357"/>
      <c r="S237" s="357"/>
      <c r="T237" s="357"/>
      <c r="U237" s="357"/>
      <c r="V237" s="357"/>
      <c r="W237" s="357"/>
      <c r="X237" s="357"/>
      <c r="Y237" s="357"/>
      <c r="Z237" s="357"/>
      <c r="AA237" s="357"/>
      <c r="AB237" s="357"/>
      <c r="AC237" s="357"/>
      <c r="AD237" s="357"/>
      <c r="AE237" s="357"/>
      <c r="AF237" s="357"/>
      <c r="AG237" s="357"/>
      <c r="AH237" s="357"/>
      <c r="AI237" s="357"/>
      <c r="AJ237" s="357"/>
      <c r="AK237" s="357"/>
      <c r="AL237" s="357"/>
      <c r="AM237" s="357"/>
      <c r="AN237" s="357"/>
      <c r="AO237" s="357"/>
      <c r="AP237" s="357"/>
      <c r="AQ237" s="357"/>
      <c r="AR237" s="357"/>
      <c r="AS237" s="357"/>
      <c r="AT237" s="357"/>
      <c r="AU237" s="357"/>
      <c r="AV237" s="358"/>
      <c r="AW237" s="359"/>
    </row>
    <row r="238" ht="15.75" customHeight="1" spans="2:49">
      <c r="B238" s="360"/>
      <c r="C238" s="361" t="s">
        <v>275</v>
      </c>
      <c r="D238" s="362"/>
      <c r="E238" s="363" t="s">
        <v>299</v>
      </c>
      <c r="F238" s="364"/>
      <c r="G238" s="364"/>
      <c r="H238" s="364"/>
      <c r="I238" s="364"/>
      <c r="J238" s="364"/>
      <c r="K238" s="364"/>
      <c r="L238" s="364"/>
      <c r="M238" s="364"/>
      <c r="N238" s="364"/>
      <c r="O238" s="364"/>
      <c r="P238" s="364"/>
      <c r="Q238" s="364"/>
      <c r="R238" s="364"/>
      <c r="S238" s="364"/>
      <c r="T238" s="364"/>
      <c r="U238" s="364"/>
      <c r="V238" s="364"/>
      <c r="W238" s="364"/>
      <c r="X238" s="364"/>
      <c r="Y238" s="364"/>
      <c r="Z238" s="364"/>
      <c r="AA238" s="364"/>
      <c r="AB238" s="364"/>
      <c r="AC238" s="364"/>
      <c r="AD238" s="364"/>
      <c r="AE238" s="364"/>
      <c r="AF238" s="364"/>
      <c r="AG238" s="364"/>
      <c r="AH238" s="365"/>
      <c r="AI238" s="366" t="s">
        <v>277</v>
      </c>
      <c r="AJ238" s="367"/>
      <c r="AK238" s="367"/>
      <c r="AL238" s="367"/>
      <c r="AM238" s="367"/>
      <c r="AN238" s="367"/>
      <c r="AO238" s="368"/>
      <c r="AP238" s="369" t="s">
        <v>34</v>
      </c>
      <c r="AQ238" s="370"/>
      <c r="AR238" s="370"/>
      <c r="AS238" s="370"/>
      <c r="AT238" s="370"/>
      <c r="AU238" s="370"/>
      <c r="AV238" s="371"/>
      <c r="AW238" s="372"/>
    </row>
    <row r="239" ht="15.6" spans="2:49">
      <c r="B239" s="360"/>
      <c r="C239" s="373" t="s">
        <v>278</v>
      </c>
      <c r="D239" s="374"/>
      <c r="E239" s="375" t="str">
        <f>'PRESUPUESTO GEN'!D20</f>
        <v>CONCRETO SIMPLE DE 21 MPa - (3000 PSI) IMPERMEABILIZADO PARA TAPAS</v>
      </c>
      <c r="F239" s="442"/>
      <c r="G239" s="442"/>
      <c r="H239" s="442"/>
      <c r="I239" s="442"/>
      <c r="J239" s="442"/>
      <c r="K239" s="442"/>
      <c r="L239" s="442"/>
      <c r="M239" s="442"/>
      <c r="N239" s="442"/>
      <c r="O239" s="442"/>
      <c r="P239" s="442"/>
      <c r="Q239" s="442"/>
      <c r="R239" s="442"/>
      <c r="S239" s="442"/>
      <c r="T239" s="442"/>
      <c r="U239" s="442"/>
      <c r="V239" s="442"/>
      <c r="W239" s="442"/>
      <c r="X239" s="442"/>
      <c r="Y239" s="442"/>
      <c r="Z239" s="442"/>
      <c r="AA239" s="442"/>
      <c r="AB239" s="442"/>
      <c r="AC239" s="442"/>
      <c r="AD239" s="442"/>
      <c r="AE239" s="442"/>
      <c r="AF239" s="442"/>
      <c r="AG239" s="442"/>
      <c r="AH239" s="443"/>
      <c r="AI239" s="366" t="s">
        <v>279</v>
      </c>
      <c r="AJ239" s="367"/>
      <c r="AK239" s="367"/>
      <c r="AL239" s="367"/>
      <c r="AM239" s="367"/>
      <c r="AN239" s="367"/>
      <c r="AO239" s="368"/>
      <c r="AP239" s="378">
        <f>L259</f>
        <v>2.05</v>
      </c>
      <c r="AQ239" s="379"/>
      <c r="AR239" s="379"/>
      <c r="AS239" s="379"/>
      <c r="AT239" s="379"/>
      <c r="AU239" s="379"/>
      <c r="AV239" s="380"/>
      <c r="AW239" s="372"/>
    </row>
    <row r="240" ht="15.6" spans="2:49">
      <c r="B240" s="381"/>
      <c r="C240" s="348"/>
      <c r="D240" s="348"/>
      <c r="E240" s="348"/>
      <c r="F240" s="348"/>
      <c r="G240" s="348"/>
      <c r="H240" s="348"/>
      <c r="I240" s="348"/>
      <c r="J240" s="348"/>
      <c r="K240" s="348"/>
      <c r="L240" s="348"/>
      <c r="M240" s="348"/>
      <c r="N240" s="348"/>
      <c r="O240" s="348"/>
      <c r="P240" s="348"/>
      <c r="Q240" s="348"/>
      <c r="R240" s="348"/>
      <c r="S240" s="348"/>
      <c r="T240" s="348"/>
      <c r="U240" s="348"/>
      <c r="V240" s="348"/>
      <c r="W240" s="348"/>
      <c r="X240" s="348"/>
      <c r="Y240" s="348"/>
      <c r="Z240" s="348"/>
      <c r="AA240" s="348"/>
      <c r="AB240" s="348"/>
      <c r="AC240" s="348"/>
      <c r="AD240" s="348"/>
      <c r="AE240" s="348"/>
      <c r="AF240" s="348"/>
      <c r="AG240" s="348"/>
      <c r="AH240" s="348"/>
      <c r="AI240" s="348"/>
      <c r="AJ240" s="348"/>
      <c r="AK240" s="348"/>
      <c r="AL240" s="348"/>
      <c r="AM240" s="348"/>
      <c r="AN240" s="348"/>
      <c r="AO240" s="348"/>
      <c r="AP240" s="348"/>
      <c r="AQ240" s="348"/>
      <c r="AR240" s="348"/>
      <c r="AS240" s="348"/>
      <c r="AT240" s="348"/>
      <c r="AU240" s="348"/>
      <c r="AV240" s="348"/>
      <c r="AW240" s="382"/>
    </row>
    <row r="241" ht="15.6" spans="2:49">
      <c r="B241" s="383"/>
      <c r="C241" s="384" t="s">
        <v>280</v>
      </c>
      <c r="D241" s="385"/>
      <c r="E241" s="386" t="s">
        <v>281</v>
      </c>
      <c r="F241" s="387"/>
      <c r="G241" s="387"/>
      <c r="H241" s="388"/>
      <c r="I241" s="389" t="s">
        <v>282</v>
      </c>
      <c r="J241" s="390" t="s">
        <v>283</v>
      </c>
      <c r="K241" s="389" t="s">
        <v>284</v>
      </c>
      <c r="L241" s="391" t="s">
        <v>285</v>
      </c>
      <c r="M241" s="384" t="s">
        <v>286</v>
      </c>
      <c r="N241" s="392"/>
      <c r="O241" s="392"/>
      <c r="P241" s="392"/>
      <c r="Q241" s="392"/>
      <c r="R241" s="392"/>
      <c r="S241" s="392"/>
      <c r="T241" s="392"/>
      <c r="U241" s="392"/>
      <c r="V241" s="392"/>
      <c r="W241" s="392"/>
      <c r="X241" s="392"/>
      <c r="Y241" s="392"/>
      <c r="Z241" s="392"/>
      <c r="AA241" s="392"/>
      <c r="AB241" s="392"/>
      <c r="AC241" s="392"/>
      <c r="AD241" s="392"/>
      <c r="AE241" s="392"/>
      <c r="AF241" s="392"/>
      <c r="AG241" s="392"/>
      <c r="AH241" s="392"/>
      <c r="AI241" s="392"/>
      <c r="AJ241" s="392"/>
      <c r="AK241" s="392"/>
      <c r="AL241" s="392"/>
      <c r="AM241" s="392"/>
      <c r="AN241" s="392"/>
      <c r="AO241" s="392"/>
      <c r="AP241" s="392"/>
      <c r="AQ241" s="392"/>
      <c r="AR241" s="392"/>
      <c r="AS241" s="392"/>
      <c r="AT241" s="392"/>
      <c r="AU241" s="392"/>
      <c r="AV241" s="385"/>
      <c r="AW241" s="393"/>
    </row>
    <row r="242" ht="31.2" spans="2:49">
      <c r="B242" s="383"/>
      <c r="C242" s="394"/>
      <c r="D242" s="395"/>
      <c r="E242" s="396" t="s">
        <v>287</v>
      </c>
      <c r="F242" s="397" t="s">
        <v>288</v>
      </c>
      <c r="G242" s="397" t="s">
        <v>289</v>
      </c>
      <c r="H242" s="398" t="s">
        <v>290</v>
      </c>
      <c r="I242" s="399"/>
      <c r="J242" s="400"/>
      <c r="K242" s="399"/>
      <c r="L242" s="401"/>
      <c r="M242" s="394"/>
      <c r="N242" s="402"/>
      <c r="O242" s="402"/>
      <c r="P242" s="402"/>
      <c r="Q242" s="402"/>
      <c r="R242" s="402"/>
      <c r="S242" s="402"/>
      <c r="T242" s="402"/>
      <c r="U242" s="402"/>
      <c r="V242" s="402"/>
      <c r="W242" s="402"/>
      <c r="X242" s="402"/>
      <c r="Y242" s="402"/>
      <c r="Z242" s="402"/>
      <c r="AA242" s="402"/>
      <c r="AB242" s="402"/>
      <c r="AC242" s="402"/>
      <c r="AD242" s="402"/>
      <c r="AE242" s="402"/>
      <c r="AF242" s="402"/>
      <c r="AG242" s="402"/>
      <c r="AH242" s="402"/>
      <c r="AI242" s="402"/>
      <c r="AJ242" s="402"/>
      <c r="AK242" s="402"/>
      <c r="AL242" s="402"/>
      <c r="AM242" s="402"/>
      <c r="AN242" s="402"/>
      <c r="AO242" s="402"/>
      <c r="AP242" s="402"/>
      <c r="AQ242" s="402"/>
      <c r="AR242" s="402"/>
      <c r="AS242" s="402"/>
      <c r="AT242" s="402"/>
      <c r="AU242" s="402"/>
      <c r="AV242" s="395"/>
      <c r="AW242" s="393"/>
    </row>
    <row r="243" ht="15.6" spans="2:49">
      <c r="B243" s="383"/>
      <c r="C243" s="416" t="s">
        <v>304</v>
      </c>
      <c r="D243" s="417"/>
      <c r="E243" s="445">
        <v>0.6</v>
      </c>
      <c r="F243" s="408">
        <v>0.6</v>
      </c>
      <c r="G243" s="408">
        <v>0.1</v>
      </c>
      <c r="H243" s="408"/>
      <c r="I243" s="453">
        <f>E243*F243*G243</f>
        <v>0.036</v>
      </c>
      <c r="J243" s="408">
        <v>19</v>
      </c>
      <c r="K243" s="408" t="s">
        <v>34</v>
      </c>
      <c r="L243" s="445">
        <f>I243*J243</f>
        <v>0.684</v>
      </c>
      <c r="M243" s="409"/>
      <c r="N243" s="409"/>
      <c r="O243" s="409"/>
      <c r="P243" s="409"/>
      <c r="Q243" s="409"/>
      <c r="R243" s="409"/>
      <c r="S243" s="409"/>
      <c r="T243" s="409"/>
      <c r="U243" s="409"/>
      <c r="V243" s="409"/>
      <c r="W243" s="409"/>
      <c r="X243" s="409"/>
      <c r="Y243" s="409"/>
      <c r="Z243" s="409"/>
      <c r="AA243" s="409"/>
      <c r="AB243" s="409"/>
      <c r="AC243" s="409"/>
      <c r="AD243" s="409"/>
      <c r="AE243" s="409"/>
      <c r="AF243" s="409"/>
      <c r="AG243" s="409"/>
      <c r="AH243" s="409"/>
      <c r="AI243" s="409"/>
      <c r="AJ243" s="409"/>
      <c r="AK243" s="409"/>
      <c r="AL243" s="409"/>
      <c r="AM243" s="409"/>
      <c r="AN243" s="409"/>
      <c r="AO243" s="409"/>
      <c r="AP243" s="409"/>
      <c r="AQ243" s="409"/>
      <c r="AR243" s="409"/>
      <c r="AS243" s="409"/>
      <c r="AT243" s="409"/>
      <c r="AU243" s="409"/>
      <c r="AV243" s="409"/>
      <c r="AW243" s="393"/>
    </row>
    <row r="244" ht="15.6" spans="2:49">
      <c r="B244" s="383"/>
      <c r="C244" s="419"/>
      <c r="D244" s="420"/>
      <c r="E244" s="447"/>
      <c r="F244" s="415"/>
      <c r="G244" s="415"/>
      <c r="H244" s="415"/>
      <c r="I244" s="446"/>
      <c r="J244" s="415"/>
      <c r="K244" s="415"/>
      <c r="L244" s="447"/>
      <c r="M244" s="409"/>
      <c r="N244" s="409"/>
      <c r="O244" s="409"/>
      <c r="P244" s="409"/>
      <c r="Q244" s="409"/>
      <c r="R244" s="409"/>
      <c r="S244" s="409"/>
      <c r="T244" s="409"/>
      <c r="U244" s="409"/>
      <c r="V244" s="409"/>
      <c r="W244" s="409"/>
      <c r="X244" s="409"/>
      <c r="Y244" s="409"/>
      <c r="Z244" s="409"/>
      <c r="AA244" s="409"/>
      <c r="AB244" s="409"/>
      <c r="AC244" s="409"/>
      <c r="AD244" s="409"/>
      <c r="AE244" s="409"/>
      <c r="AF244" s="409"/>
      <c r="AG244" s="409"/>
      <c r="AH244" s="409"/>
      <c r="AI244" s="409"/>
      <c r="AJ244" s="409"/>
      <c r="AK244" s="409"/>
      <c r="AL244" s="409"/>
      <c r="AM244" s="409"/>
      <c r="AN244" s="409"/>
      <c r="AO244" s="409"/>
      <c r="AP244" s="409"/>
      <c r="AQ244" s="409"/>
      <c r="AR244" s="409"/>
      <c r="AS244" s="409"/>
      <c r="AT244" s="409"/>
      <c r="AU244" s="409"/>
      <c r="AV244" s="409"/>
      <c r="AW244" s="393"/>
    </row>
    <row r="245" ht="15.6" spans="2:49">
      <c r="B245" s="383"/>
      <c r="C245" s="416" t="s">
        <v>305</v>
      </c>
      <c r="D245" s="417"/>
      <c r="E245" s="445">
        <v>76</v>
      </c>
      <c r="F245" s="408">
        <v>0.3</v>
      </c>
      <c r="G245" s="408">
        <v>0.06</v>
      </c>
      <c r="H245" s="406"/>
      <c r="I245" s="453">
        <f>E245*F245*G245</f>
        <v>1.368</v>
      </c>
      <c r="J245" s="408">
        <v>1</v>
      </c>
      <c r="K245" s="408" t="s">
        <v>34</v>
      </c>
      <c r="L245" s="445">
        <f>I245*J245</f>
        <v>1.368</v>
      </c>
      <c r="M245" s="409"/>
      <c r="N245" s="409"/>
      <c r="O245" s="409"/>
      <c r="P245" s="409"/>
      <c r="Q245" s="409"/>
      <c r="R245" s="409"/>
      <c r="S245" s="409"/>
      <c r="T245" s="409"/>
      <c r="U245" s="409"/>
      <c r="V245" s="409"/>
      <c r="W245" s="409"/>
      <c r="X245" s="409"/>
      <c r="Y245" s="409"/>
      <c r="Z245" s="409"/>
      <c r="AA245" s="409"/>
      <c r="AB245" s="409"/>
      <c r="AC245" s="409"/>
      <c r="AD245" s="409"/>
      <c r="AE245" s="409"/>
      <c r="AF245" s="409"/>
      <c r="AG245" s="409"/>
      <c r="AH245" s="409"/>
      <c r="AI245" s="409"/>
      <c r="AJ245" s="409"/>
      <c r="AK245" s="409"/>
      <c r="AL245" s="409"/>
      <c r="AM245" s="409"/>
      <c r="AN245" s="409"/>
      <c r="AO245" s="409"/>
      <c r="AP245" s="409"/>
      <c r="AQ245" s="409"/>
      <c r="AR245" s="409"/>
      <c r="AS245" s="409"/>
      <c r="AT245" s="409"/>
      <c r="AU245" s="409"/>
      <c r="AV245" s="409"/>
      <c r="AW245" s="393"/>
    </row>
    <row r="246" ht="15.6" spans="2:49">
      <c r="B246" s="383"/>
      <c r="C246" s="419"/>
      <c r="D246" s="420"/>
      <c r="E246" s="447"/>
      <c r="F246" s="415"/>
      <c r="G246" s="415"/>
      <c r="H246" s="413"/>
      <c r="I246" s="446"/>
      <c r="J246" s="415"/>
      <c r="K246" s="415"/>
      <c r="L246" s="447"/>
      <c r="M246" s="409"/>
      <c r="N246" s="409"/>
      <c r="O246" s="409"/>
      <c r="P246" s="409"/>
      <c r="Q246" s="409"/>
      <c r="R246" s="409"/>
      <c r="S246" s="409"/>
      <c r="T246" s="409"/>
      <c r="U246" s="409"/>
      <c r="V246" s="409"/>
      <c r="W246" s="409"/>
      <c r="X246" s="409"/>
      <c r="Y246" s="409"/>
      <c r="Z246" s="409"/>
      <c r="AA246" s="409"/>
      <c r="AB246" s="409"/>
      <c r="AC246" s="409"/>
      <c r="AD246" s="409"/>
      <c r="AE246" s="409"/>
      <c r="AF246" s="409"/>
      <c r="AG246" s="409"/>
      <c r="AH246" s="409"/>
      <c r="AI246" s="409"/>
      <c r="AJ246" s="409"/>
      <c r="AK246" s="409"/>
      <c r="AL246" s="409"/>
      <c r="AM246" s="409"/>
      <c r="AN246" s="409"/>
      <c r="AO246" s="409"/>
      <c r="AP246" s="409"/>
      <c r="AQ246" s="409"/>
      <c r="AR246" s="409"/>
      <c r="AS246" s="409"/>
      <c r="AT246" s="409"/>
      <c r="AU246" s="409"/>
      <c r="AV246" s="409"/>
      <c r="AW246" s="393"/>
    </row>
    <row r="247" ht="15.6" spans="2:49">
      <c r="B247" s="383"/>
      <c r="C247" s="416"/>
      <c r="D247" s="417"/>
      <c r="E247" s="452"/>
      <c r="F247" s="408"/>
      <c r="G247" s="408"/>
      <c r="H247" s="406"/>
      <c r="I247" s="444"/>
      <c r="J247" s="408"/>
      <c r="K247" s="408"/>
      <c r="L247" s="445"/>
      <c r="M247" s="409"/>
      <c r="N247" s="409"/>
      <c r="O247" s="409"/>
      <c r="P247" s="409"/>
      <c r="Q247" s="409"/>
      <c r="R247" s="409"/>
      <c r="S247" s="409"/>
      <c r="T247" s="409"/>
      <c r="U247" s="409"/>
      <c r="V247" s="409"/>
      <c r="W247" s="409"/>
      <c r="X247" s="409"/>
      <c r="Y247" s="409"/>
      <c r="Z247" s="409"/>
      <c r="AA247" s="409"/>
      <c r="AB247" s="409"/>
      <c r="AC247" s="409"/>
      <c r="AD247" s="409"/>
      <c r="AE247" s="409"/>
      <c r="AF247" s="409"/>
      <c r="AG247" s="409"/>
      <c r="AH247" s="409"/>
      <c r="AI247" s="409"/>
      <c r="AJ247" s="409"/>
      <c r="AK247" s="409"/>
      <c r="AL247" s="409"/>
      <c r="AM247" s="409"/>
      <c r="AN247" s="409"/>
      <c r="AO247" s="409"/>
      <c r="AP247" s="409"/>
      <c r="AQ247" s="409"/>
      <c r="AR247" s="409"/>
      <c r="AS247" s="409"/>
      <c r="AT247" s="409"/>
      <c r="AU247" s="409"/>
      <c r="AV247" s="409"/>
      <c r="AW247" s="393"/>
    </row>
    <row r="248" ht="15.6" spans="2:49">
      <c r="B248" s="383"/>
      <c r="C248" s="419"/>
      <c r="D248" s="420"/>
      <c r="E248" s="415"/>
      <c r="F248" s="415"/>
      <c r="G248" s="415"/>
      <c r="H248" s="413"/>
      <c r="I248" s="446"/>
      <c r="J248" s="415"/>
      <c r="K248" s="415"/>
      <c r="L248" s="447"/>
      <c r="M248" s="409"/>
      <c r="N248" s="409"/>
      <c r="O248" s="409"/>
      <c r="P248" s="409"/>
      <c r="Q248" s="409"/>
      <c r="R248" s="409"/>
      <c r="S248" s="409"/>
      <c r="T248" s="409"/>
      <c r="U248" s="409"/>
      <c r="V248" s="409"/>
      <c r="W248" s="409"/>
      <c r="X248" s="409"/>
      <c r="Y248" s="409"/>
      <c r="Z248" s="409"/>
      <c r="AA248" s="409"/>
      <c r="AB248" s="409"/>
      <c r="AC248" s="409"/>
      <c r="AD248" s="409"/>
      <c r="AE248" s="409"/>
      <c r="AF248" s="409"/>
      <c r="AG248" s="409"/>
      <c r="AH248" s="409"/>
      <c r="AI248" s="409"/>
      <c r="AJ248" s="409"/>
      <c r="AK248" s="409"/>
      <c r="AL248" s="409"/>
      <c r="AM248" s="409"/>
      <c r="AN248" s="409"/>
      <c r="AO248" s="409"/>
      <c r="AP248" s="409"/>
      <c r="AQ248" s="409"/>
      <c r="AR248" s="409"/>
      <c r="AS248" s="409"/>
      <c r="AT248" s="409"/>
      <c r="AU248" s="409"/>
      <c r="AV248" s="409"/>
      <c r="AW248" s="393"/>
    </row>
    <row r="249" ht="15.6" spans="2:49">
      <c r="B249" s="383"/>
      <c r="C249" s="416"/>
      <c r="D249" s="417"/>
      <c r="E249" s="406"/>
      <c r="F249" s="406"/>
      <c r="G249" s="406"/>
      <c r="H249" s="406"/>
      <c r="I249" s="406"/>
      <c r="J249" s="408"/>
      <c r="K249" s="408"/>
      <c r="L249" s="445"/>
      <c r="M249" s="409"/>
      <c r="N249" s="409"/>
      <c r="O249" s="409"/>
      <c r="P249" s="409"/>
      <c r="Q249" s="409"/>
      <c r="R249" s="409"/>
      <c r="S249" s="409"/>
      <c r="T249" s="409"/>
      <c r="U249" s="409"/>
      <c r="V249" s="409"/>
      <c r="W249" s="409"/>
      <c r="X249" s="409"/>
      <c r="Y249" s="409"/>
      <c r="Z249" s="409"/>
      <c r="AA249" s="409"/>
      <c r="AB249" s="409"/>
      <c r="AC249" s="409"/>
      <c r="AD249" s="409"/>
      <c r="AE249" s="409"/>
      <c r="AF249" s="409"/>
      <c r="AG249" s="409"/>
      <c r="AH249" s="409"/>
      <c r="AI249" s="409"/>
      <c r="AJ249" s="409"/>
      <c r="AK249" s="409"/>
      <c r="AL249" s="409"/>
      <c r="AM249" s="409"/>
      <c r="AN249" s="409"/>
      <c r="AO249" s="409"/>
      <c r="AP249" s="409"/>
      <c r="AQ249" s="409"/>
      <c r="AR249" s="409"/>
      <c r="AS249" s="409"/>
      <c r="AT249" s="409"/>
      <c r="AU249" s="409"/>
      <c r="AV249" s="409"/>
      <c r="AW249" s="393"/>
    </row>
    <row r="250" ht="15.6" spans="2:49">
      <c r="B250" s="383"/>
      <c r="C250" s="419"/>
      <c r="D250" s="420"/>
      <c r="E250" s="413"/>
      <c r="F250" s="413"/>
      <c r="G250" s="413"/>
      <c r="H250" s="413"/>
      <c r="I250" s="413"/>
      <c r="J250" s="415"/>
      <c r="K250" s="415"/>
      <c r="L250" s="447"/>
      <c r="M250" s="409"/>
      <c r="N250" s="409"/>
      <c r="O250" s="409"/>
      <c r="P250" s="409"/>
      <c r="Q250" s="409"/>
      <c r="R250" s="409"/>
      <c r="S250" s="409"/>
      <c r="T250" s="409"/>
      <c r="U250" s="409"/>
      <c r="V250" s="409"/>
      <c r="W250" s="409"/>
      <c r="X250" s="409"/>
      <c r="Y250" s="409"/>
      <c r="Z250" s="409"/>
      <c r="AA250" s="409"/>
      <c r="AB250" s="409"/>
      <c r="AC250" s="409"/>
      <c r="AD250" s="409"/>
      <c r="AE250" s="409"/>
      <c r="AF250" s="409"/>
      <c r="AG250" s="409"/>
      <c r="AH250" s="409"/>
      <c r="AI250" s="409"/>
      <c r="AJ250" s="409"/>
      <c r="AK250" s="409"/>
      <c r="AL250" s="409"/>
      <c r="AM250" s="409"/>
      <c r="AN250" s="409"/>
      <c r="AO250" s="409"/>
      <c r="AP250" s="409"/>
      <c r="AQ250" s="409"/>
      <c r="AR250" s="409"/>
      <c r="AS250" s="409"/>
      <c r="AT250" s="409"/>
      <c r="AU250" s="409"/>
      <c r="AV250" s="409"/>
      <c r="AW250" s="393"/>
    </row>
    <row r="251" ht="15.6" spans="2:49">
      <c r="B251" s="383"/>
      <c r="C251" s="416"/>
      <c r="D251" s="417"/>
      <c r="E251" s="406"/>
      <c r="F251" s="406"/>
      <c r="G251" s="406"/>
      <c r="H251" s="406"/>
      <c r="I251" s="406"/>
      <c r="J251" s="406"/>
      <c r="K251" s="406"/>
      <c r="L251" s="408"/>
      <c r="M251" s="409"/>
      <c r="N251" s="409"/>
      <c r="O251" s="409"/>
      <c r="P251" s="409"/>
      <c r="Q251" s="409"/>
      <c r="R251" s="409"/>
      <c r="S251" s="409"/>
      <c r="T251" s="409"/>
      <c r="U251" s="409"/>
      <c r="V251" s="409"/>
      <c r="W251" s="409"/>
      <c r="X251" s="409"/>
      <c r="Y251" s="409"/>
      <c r="Z251" s="409"/>
      <c r="AA251" s="409"/>
      <c r="AB251" s="409"/>
      <c r="AC251" s="409"/>
      <c r="AD251" s="409"/>
      <c r="AE251" s="409"/>
      <c r="AF251" s="409"/>
      <c r="AG251" s="409"/>
      <c r="AH251" s="409"/>
      <c r="AI251" s="409"/>
      <c r="AJ251" s="409"/>
      <c r="AK251" s="409"/>
      <c r="AL251" s="409"/>
      <c r="AM251" s="409"/>
      <c r="AN251" s="409"/>
      <c r="AO251" s="409"/>
      <c r="AP251" s="409"/>
      <c r="AQ251" s="409"/>
      <c r="AR251" s="409"/>
      <c r="AS251" s="409"/>
      <c r="AT251" s="409"/>
      <c r="AU251" s="409"/>
      <c r="AV251" s="409"/>
      <c r="AW251" s="393"/>
    </row>
    <row r="252" ht="15.6" spans="2:49">
      <c r="B252" s="383"/>
      <c r="C252" s="419"/>
      <c r="D252" s="420"/>
      <c r="E252" s="413"/>
      <c r="F252" s="413"/>
      <c r="G252" s="413"/>
      <c r="H252" s="413"/>
      <c r="I252" s="413"/>
      <c r="J252" s="413"/>
      <c r="K252" s="413"/>
      <c r="L252" s="415"/>
      <c r="M252" s="409"/>
      <c r="N252" s="409"/>
      <c r="O252" s="409"/>
      <c r="P252" s="409"/>
      <c r="Q252" s="409"/>
      <c r="R252" s="409"/>
      <c r="S252" s="409"/>
      <c r="T252" s="409"/>
      <c r="U252" s="409"/>
      <c r="V252" s="409"/>
      <c r="W252" s="409"/>
      <c r="X252" s="409"/>
      <c r="Y252" s="409"/>
      <c r="Z252" s="409"/>
      <c r="AA252" s="409"/>
      <c r="AB252" s="409"/>
      <c r="AC252" s="409"/>
      <c r="AD252" s="409"/>
      <c r="AE252" s="409"/>
      <c r="AF252" s="409"/>
      <c r="AG252" s="409"/>
      <c r="AH252" s="409"/>
      <c r="AI252" s="409"/>
      <c r="AJ252" s="409"/>
      <c r="AK252" s="409"/>
      <c r="AL252" s="409"/>
      <c r="AM252" s="409"/>
      <c r="AN252" s="409"/>
      <c r="AO252" s="409"/>
      <c r="AP252" s="409"/>
      <c r="AQ252" s="409"/>
      <c r="AR252" s="409"/>
      <c r="AS252" s="409"/>
      <c r="AT252" s="409"/>
      <c r="AU252" s="409"/>
      <c r="AV252" s="409"/>
      <c r="AW252" s="393"/>
    </row>
    <row r="253" ht="15.6" spans="2:49">
      <c r="B253" s="383"/>
      <c r="C253" s="416"/>
      <c r="D253" s="417"/>
      <c r="E253" s="406"/>
      <c r="F253" s="406"/>
      <c r="G253" s="406"/>
      <c r="H253" s="406"/>
      <c r="I253" s="406"/>
      <c r="J253" s="406"/>
      <c r="K253" s="406"/>
      <c r="L253" s="408"/>
      <c r="M253" s="409"/>
      <c r="N253" s="409"/>
      <c r="O253" s="409"/>
      <c r="P253" s="409"/>
      <c r="Q253" s="409"/>
      <c r="R253" s="409"/>
      <c r="S253" s="409"/>
      <c r="T253" s="409"/>
      <c r="U253" s="409"/>
      <c r="V253" s="409"/>
      <c r="W253" s="409"/>
      <c r="X253" s="409"/>
      <c r="Y253" s="409"/>
      <c r="Z253" s="409"/>
      <c r="AA253" s="409"/>
      <c r="AB253" s="409"/>
      <c r="AC253" s="409"/>
      <c r="AD253" s="409"/>
      <c r="AE253" s="409"/>
      <c r="AF253" s="409"/>
      <c r="AG253" s="409"/>
      <c r="AH253" s="409"/>
      <c r="AI253" s="409"/>
      <c r="AJ253" s="409"/>
      <c r="AK253" s="409"/>
      <c r="AL253" s="409"/>
      <c r="AM253" s="409"/>
      <c r="AN253" s="409"/>
      <c r="AO253" s="409"/>
      <c r="AP253" s="409"/>
      <c r="AQ253" s="409"/>
      <c r="AR253" s="409"/>
      <c r="AS253" s="409"/>
      <c r="AT253" s="409"/>
      <c r="AU253" s="409"/>
      <c r="AV253" s="409"/>
      <c r="AW253" s="393"/>
    </row>
    <row r="254" ht="15.6" spans="2:49">
      <c r="B254" s="383"/>
      <c r="C254" s="419"/>
      <c r="D254" s="420"/>
      <c r="E254" s="413"/>
      <c r="F254" s="413"/>
      <c r="G254" s="413"/>
      <c r="H254" s="413"/>
      <c r="I254" s="413"/>
      <c r="J254" s="413"/>
      <c r="K254" s="413"/>
      <c r="L254" s="415"/>
      <c r="M254" s="409"/>
      <c r="N254" s="409"/>
      <c r="O254" s="409"/>
      <c r="P254" s="409"/>
      <c r="Q254" s="409"/>
      <c r="R254" s="409"/>
      <c r="S254" s="409"/>
      <c r="T254" s="409"/>
      <c r="U254" s="409"/>
      <c r="V254" s="409"/>
      <c r="W254" s="409"/>
      <c r="X254" s="409"/>
      <c r="Y254" s="409"/>
      <c r="Z254" s="409"/>
      <c r="AA254" s="409"/>
      <c r="AB254" s="409"/>
      <c r="AC254" s="409"/>
      <c r="AD254" s="409"/>
      <c r="AE254" s="409"/>
      <c r="AF254" s="409"/>
      <c r="AG254" s="409"/>
      <c r="AH254" s="409"/>
      <c r="AI254" s="409"/>
      <c r="AJ254" s="409"/>
      <c r="AK254" s="409"/>
      <c r="AL254" s="409"/>
      <c r="AM254" s="409"/>
      <c r="AN254" s="409"/>
      <c r="AO254" s="409"/>
      <c r="AP254" s="409"/>
      <c r="AQ254" s="409"/>
      <c r="AR254" s="409"/>
      <c r="AS254" s="409"/>
      <c r="AT254" s="409"/>
      <c r="AU254" s="409"/>
      <c r="AV254" s="409"/>
      <c r="AW254" s="393"/>
    </row>
    <row r="255" ht="15.6" spans="2:49">
      <c r="B255" s="383"/>
      <c r="C255" s="416"/>
      <c r="D255" s="417"/>
      <c r="E255" s="406"/>
      <c r="F255" s="406"/>
      <c r="G255" s="406"/>
      <c r="H255" s="406"/>
      <c r="I255" s="406"/>
      <c r="J255" s="406"/>
      <c r="K255" s="406"/>
      <c r="L255" s="408"/>
      <c r="M255" s="409"/>
      <c r="N255" s="409"/>
      <c r="O255" s="409"/>
      <c r="P255" s="409"/>
      <c r="Q255" s="409"/>
      <c r="R255" s="409"/>
      <c r="S255" s="409"/>
      <c r="T255" s="409"/>
      <c r="U255" s="409"/>
      <c r="V255" s="409"/>
      <c r="W255" s="409"/>
      <c r="X255" s="409"/>
      <c r="Y255" s="409"/>
      <c r="Z255" s="409"/>
      <c r="AA255" s="409"/>
      <c r="AB255" s="409"/>
      <c r="AC255" s="409"/>
      <c r="AD255" s="409"/>
      <c r="AE255" s="409"/>
      <c r="AF255" s="409"/>
      <c r="AG255" s="409"/>
      <c r="AH255" s="409"/>
      <c r="AI255" s="409"/>
      <c r="AJ255" s="409"/>
      <c r="AK255" s="409"/>
      <c r="AL255" s="409"/>
      <c r="AM255" s="409"/>
      <c r="AN255" s="409"/>
      <c r="AO255" s="409"/>
      <c r="AP255" s="409"/>
      <c r="AQ255" s="409"/>
      <c r="AR255" s="409"/>
      <c r="AS255" s="409"/>
      <c r="AT255" s="409"/>
      <c r="AU255" s="409"/>
      <c r="AV255" s="409"/>
      <c r="AW255" s="393"/>
    </row>
    <row r="256" ht="15.6" spans="2:49">
      <c r="B256" s="383"/>
      <c r="C256" s="419"/>
      <c r="D256" s="420"/>
      <c r="E256" s="413"/>
      <c r="F256" s="413"/>
      <c r="G256" s="413"/>
      <c r="H256" s="413"/>
      <c r="I256" s="413"/>
      <c r="J256" s="413"/>
      <c r="K256" s="413"/>
      <c r="L256" s="415"/>
      <c r="M256" s="409"/>
      <c r="N256" s="409"/>
      <c r="O256" s="409"/>
      <c r="P256" s="409"/>
      <c r="Q256" s="409"/>
      <c r="R256" s="409"/>
      <c r="S256" s="409"/>
      <c r="T256" s="409"/>
      <c r="U256" s="409"/>
      <c r="V256" s="409"/>
      <c r="W256" s="409"/>
      <c r="X256" s="409"/>
      <c r="Y256" s="409"/>
      <c r="Z256" s="409"/>
      <c r="AA256" s="409"/>
      <c r="AB256" s="409"/>
      <c r="AC256" s="409"/>
      <c r="AD256" s="409"/>
      <c r="AE256" s="409"/>
      <c r="AF256" s="409"/>
      <c r="AG256" s="409"/>
      <c r="AH256" s="409"/>
      <c r="AI256" s="409"/>
      <c r="AJ256" s="409"/>
      <c r="AK256" s="409"/>
      <c r="AL256" s="409"/>
      <c r="AM256" s="409"/>
      <c r="AN256" s="409"/>
      <c r="AO256" s="409"/>
      <c r="AP256" s="409"/>
      <c r="AQ256" s="409"/>
      <c r="AR256" s="409"/>
      <c r="AS256" s="409"/>
      <c r="AT256" s="409"/>
      <c r="AU256" s="409"/>
      <c r="AV256" s="409"/>
      <c r="AW256" s="393"/>
    </row>
    <row r="257" ht="15.6" spans="2:49">
      <c r="B257" s="383"/>
      <c r="C257" s="416"/>
      <c r="D257" s="417"/>
      <c r="E257" s="406"/>
      <c r="F257" s="406"/>
      <c r="G257" s="406"/>
      <c r="H257" s="406"/>
      <c r="I257" s="406"/>
      <c r="J257" s="406"/>
      <c r="K257" s="406"/>
      <c r="L257" s="406"/>
      <c r="M257" s="409"/>
      <c r="N257" s="409"/>
      <c r="O257" s="409"/>
      <c r="P257" s="409"/>
      <c r="Q257" s="409"/>
      <c r="R257" s="409"/>
      <c r="S257" s="409"/>
      <c r="T257" s="409"/>
      <c r="U257" s="409"/>
      <c r="V257" s="409"/>
      <c r="W257" s="409"/>
      <c r="X257" s="409"/>
      <c r="Y257" s="409"/>
      <c r="Z257" s="409"/>
      <c r="AA257" s="409"/>
      <c r="AB257" s="409"/>
      <c r="AC257" s="409"/>
      <c r="AD257" s="409"/>
      <c r="AE257" s="409"/>
      <c r="AF257" s="409"/>
      <c r="AG257" s="409"/>
      <c r="AH257" s="409"/>
      <c r="AI257" s="409"/>
      <c r="AJ257" s="409"/>
      <c r="AK257" s="409"/>
      <c r="AL257" s="409"/>
      <c r="AM257" s="409"/>
      <c r="AN257" s="409"/>
      <c r="AO257" s="409"/>
      <c r="AP257" s="409"/>
      <c r="AQ257" s="409"/>
      <c r="AR257" s="409"/>
      <c r="AS257" s="409"/>
      <c r="AT257" s="409"/>
      <c r="AU257" s="409"/>
      <c r="AV257" s="409"/>
      <c r="AW257" s="393"/>
    </row>
    <row r="258" ht="15.6" spans="2:49">
      <c r="B258" s="383"/>
      <c r="C258" s="419"/>
      <c r="D258" s="420"/>
      <c r="E258" s="413"/>
      <c r="F258" s="413"/>
      <c r="G258" s="413"/>
      <c r="H258" s="413"/>
      <c r="I258" s="413"/>
      <c r="J258" s="413"/>
      <c r="K258" s="413"/>
      <c r="L258" s="413"/>
      <c r="M258" s="409"/>
      <c r="N258" s="409"/>
      <c r="O258" s="409"/>
      <c r="P258" s="409"/>
      <c r="Q258" s="409"/>
      <c r="R258" s="409"/>
      <c r="S258" s="409"/>
      <c r="T258" s="409"/>
      <c r="U258" s="409"/>
      <c r="V258" s="409"/>
      <c r="W258" s="409"/>
      <c r="X258" s="409"/>
      <c r="Y258" s="409"/>
      <c r="Z258" s="409"/>
      <c r="AA258" s="409"/>
      <c r="AB258" s="409"/>
      <c r="AC258" s="409"/>
      <c r="AD258" s="409"/>
      <c r="AE258" s="409"/>
      <c r="AF258" s="409"/>
      <c r="AG258" s="409"/>
      <c r="AH258" s="409"/>
      <c r="AI258" s="409"/>
      <c r="AJ258" s="409"/>
      <c r="AK258" s="409"/>
      <c r="AL258" s="409"/>
      <c r="AM258" s="409"/>
      <c r="AN258" s="409"/>
      <c r="AO258" s="409"/>
      <c r="AP258" s="409"/>
      <c r="AQ258" s="409"/>
      <c r="AR258" s="409"/>
      <c r="AS258" s="409"/>
      <c r="AT258" s="409"/>
      <c r="AU258" s="409"/>
      <c r="AV258" s="409"/>
      <c r="AW258" s="393"/>
    </row>
    <row r="259" ht="15.6" spans="2:49">
      <c r="B259" s="383"/>
      <c r="C259" s="422" t="s">
        <v>293</v>
      </c>
      <c r="D259" s="423"/>
      <c r="E259" s="423"/>
      <c r="F259" s="423"/>
      <c r="G259" s="423"/>
      <c r="H259" s="423"/>
      <c r="I259" s="423"/>
      <c r="J259" s="424" t="s">
        <v>285</v>
      </c>
      <c r="K259" s="425"/>
      <c r="L259" s="426">
        <f>ROUND(SUM(L243:L258),2)</f>
        <v>2.05</v>
      </c>
      <c r="M259" s="409"/>
      <c r="N259" s="409"/>
      <c r="O259" s="409"/>
      <c r="P259" s="409"/>
      <c r="Q259" s="409"/>
      <c r="R259" s="409"/>
      <c r="S259" s="409"/>
      <c r="T259" s="409"/>
      <c r="U259" s="409"/>
      <c r="V259" s="409"/>
      <c r="W259" s="409"/>
      <c r="X259" s="409"/>
      <c r="Y259" s="409"/>
      <c r="Z259" s="409"/>
      <c r="AA259" s="409"/>
      <c r="AB259" s="409"/>
      <c r="AC259" s="409"/>
      <c r="AD259" s="409"/>
      <c r="AE259" s="409"/>
      <c r="AF259" s="409"/>
      <c r="AG259" s="409"/>
      <c r="AH259" s="409"/>
      <c r="AI259" s="409"/>
      <c r="AJ259" s="409"/>
      <c r="AK259" s="409"/>
      <c r="AL259" s="409"/>
      <c r="AM259" s="409"/>
      <c r="AN259" s="409"/>
      <c r="AO259" s="409"/>
      <c r="AP259" s="409"/>
      <c r="AQ259" s="409"/>
      <c r="AR259" s="409"/>
      <c r="AS259" s="409"/>
      <c r="AT259" s="409"/>
      <c r="AU259" s="409"/>
      <c r="AV259" s="409"/>
      <c r="AW259" s="393"/>
    </row>
    <row r="260" ht="15.6" spans="2:49">
      <c r="B260" s="383"/>
      <c r="C260" s="416"/>
      <c r="D260" s="427"/>
      <c r="E260" s="427"/>
      <c r="F260" s="427"/>
      <c r="G260" s="427"/>
      <c r="H260" s="427"/>
      <c r="I260" s="427"/>
      <c r="J260" s="427"/>
      <c r="K260" s="427"/>
      <c r="L260" s="417"/>
      <c r="M260" s="409"/>
      <c r="N260" s="409"/>
      <c r="O260" s="409"/>
      <c r="P260" s="409"/>
      <c r="Q260" s="409"/>
      <c r="R260" s="409"/>
      <c r="S260" s="409"/>
      <c r="T260" s="409"/>
      <c r="U260" s="409"/>
      <c r="V260" s="409"/>
      <c r="W260" s="409"/>
      <c r="X260" s="409"/>
      <c r="Y260" s="409"/>
      <c r="Z260" s="409"/>
      <c r="AA260" s="409"/>
      <c r="AB260" s="409"/>
      <c r="AC260" s="409"/>
      <c r="AD260" s="409"/>
      <c r="AE260" s="409"/>
      <c r="AF260" s="409"/>
      <c r="AG260" s="409"/>
      <c r="AH260" s="409"/>
      <c r="AI260" s="409"/>
      <c r="AJ260" s="409"/>
      <c r="AK260" s="409"/>
      <c r="AL260" s="409"/>
      <c r="AM260" s="409"/>
      <c r="AN260" s="409"/>
      <c r="AO260" s="409"/>
      <c r="AP260" s="409"/>
      <c r="AQ260" s="409"/>
      <c r="AR260" s="409"/>
      <c r="AS260" s="409"/>
      <c r="AT260" s="409"/>
      <c r="AU260" s="409"/>
      <c r="AV260" s="409"/>
      <c r="AW260" s="393"/>
    </row>
    <row r="261" ht="15.6" spans="2:49">
      <c r="B261" s="383"/>
      <c r="C261" s="419"/>
      <c r="D261" s="428"/>
      <c r="E261" s="428"/>
      <c r="F261" s="428"/>
      <c r="G261" s="428"/>
      <c r="H261" s="428"/>
      <c r="I261" s="428"/>
      <c r="J261" s="428"/>
      <c r="K261" s="428"/>
      <c r="L261" s="420"/>
      <c r="M261" s="409"/>
      <c r="N261" s="409"/>
      <c r="O261" s="409"/>
      <c r="P261" s="409"/>
      <c r="Q261" s="409"/>
      <c r="R261" s="409"/>
      <c r="S261" s="409"/>
      <c r="T261" s="409"/>
      <c r="U261" s="409"/>
      <c r="V261" s="409"/>
      <c r="W261" s="409"/>
      <c r="X261" s="409"/>
      <c r="Y261" s="409"/>
      <c r="Z261" s="409"/>
      <c r="AA261" s="409"/>
      <c r="AB261" s="409"/>
      <c r="AC261" s="409"/>
      <c r="AD261" s="409"/>
      <c r="AE261" s="409"/>
      <c r="AF261" s="409"/>
      <c r="AG261" s="409"/>
      <c r="AH261" s="409"/>
      <c r="AI261" s="409"/>
      <c r="AJ261" s="409"/>
      <c r="AK261" s="409"/>
      <c r="AL261" s="409"/>
      <c r="AM261" s="409"/>
      <c r="AN261" s="409"/>
      <c r="AO261" s="409"/>
      <c r="AP261" s="409"/>
      <c r="AQ261" s="409"/>
      <c r="AR261" s="409"/>
      <c r="AS261" s="409"/>
      <c r="AT261" s="409"/>
      <c r="AU261" s="409"/>
      <c r="AV261" s="409"/>
      <c r="AW261" s="393"/>
    </row>
    <row r="262" ht="15.6" spans="2:49">
      <c r="B262" s="383"/>
      <c r="C262" s="429" t="s">
        <v>294</v>
      </c>
      <c r="D262" s="448"/>
      <c r="E262" s="448"/>
      <c r="F262" s="448"/>
      <c r="G262" s="448"/>
      <c r="H262" s="448"/>
      <c r="I262" s="448"/>
      <c r="J262" s="448"/>
      <c r="K262" s="448"/>
      <c r="L262" s="448"/>
      <c r="M262" s="448"/>
      <c r="N262" s="448"/>
      <c r="O262" s="448"/>
      <c r="P262" s="448"/>
      <c r="Q262" s="448"/>
      <c r="R262" s="448"/>
      <c r="S262" s="448"/>
      <c r="T262" s="448"/>
      <c r="U262" s="448"/>
      <c r="V262" s="448"/>
      <c r="W262" s="448"/>
      <c r="X262" s="448"/>
      <c r="Y262" s="448"/>
      <c r="Z262" s="448"/>
      <c r="AA262" s="448"/>
      <c r="AB262" s="448"/>
      <c r="AC262" s="448"/>
      <c r="AD262" s="448"/>
      <c r="AE262" s="448"/>
      <c r="AF262" s="448"/>
      <c r="AG262" s="448"/>
      <c r="AH262" s="448"/>
      <c r="AI262" s="448"/>
      <c r="AJ262" s="448"/>
      <c r="AK262" s="448"/>
      <c r="AL262" s="448"/>
      <c r="AM262" s="448"/>
      <c r="AN262" s="448"/>
      <c r="AO262" s="448"/>
      <c r="AP262" s="448"/>
      <c r="AQ262" s="448"/>
      <c r="AR262" s="448"/>
      <c r="AS262" s="448"/>
      <c r="AT262" s="448"/>
      <c r="AU262" s="448"/>
      <c r="AV262" s="449"/>
      <c r="AW262" s="393"/>
    </row>
    <row r="263" ht="15.6" spans="2:49">
      <c r="B263" s="383"/>
      <c r="C263" s="432"/>
      <c r="D263" s="433"/>
      <c r="E263" s="433"/>
      <c r="F263" s="433"/>
      <c r="G263" s="433"/>
      <c r="H263" s="433"/>
      <c r="I263" s="433"/>
      <c r="J263" s="433"/>
      <c r="K263" s="433"/>
      <c r="L263" s="433"/>
      <c r="M263" s="433"/>
      <c r="N263" s="433"/>
      <c r="O263" s="433"/>
      <c r="P263" s="433"/>
      <c r="Q263" s="433"/>
      <c r="R263" s="433"/>
      <c r="S263" s="433"/>
      <c r="T263" s="433"/>
      <c r="U263" s="433"/>
      <c r="V263" s="433"/>
      <c r="W263" s="433"/>
      <c r="X263" s="433"/>
      <c r="Y263" s="433"/>
      <c r="Z263" s="433"/>
      <c r="AA263" s="433"/>
      <c r="AB263" s="433"/>
      <c r="AC263" s="433"/>
      <c r="AD263" s="433"/>
      <c r="AE263" s="433"/>
      <c r="AF263" s="433"/>
      <c r="AG263" s="434"/>
      <c r="AH263" s="435"/>
      <c r="AI263" s="348"/>
      <c r="AJ263" s="348"/>
      <c r="AK263" s="348"/>
      <c r="AL263" s="348"/>
      <c r="AM263" s="348"/>
      <c r="AN263" s="348"/>
      <c r="AO263" s="348"/>
      <c r="AP263" s="348"/>
      <c r="AQ263" s="348"/>
      <c r="AR263" s="348"/>
      <c r="AS263" s="348"/>
      <c r="AT263" s="348"/>
      <c r="AU263" s="348"/>
      <c r="AV263" s="436"/>
      <c r="AW263" s="393"/>
    </row>
    <row r="264" spans="2:49">
      <c r="B264" s="437"/>
      <c r="AW264" s="438"/>
    </row>
    <row r="265" ht="69" customHeight="1" spans="2:49">
      <c r="B265" s="439" t="s">
        <v>295</v>
      </c>
      <c r="C265" s="450"/>
      <c r="D265" s="450"/>
      <c r="E265" s="450"/>
      <c r="F265" s="450"/>
      <c r="G265" s="450"/>
      <c r="H265" s="450"/>
      <c r="I265" s="450"/>
      <c r="J265" s="450"/>
      <c r="K265" s="450"/>
      <c r="L265" s="450"/>
      <c r="M265" s="450"/>
      <c r="N265" s="450"/>
      <c r="O265" s="450"/>
      <c r="P265" s="450"/>
      <c r="Q265" s="450"/>
      <c r="R265" s="450"/>
      <c r="S265" s="450"/>
      <c r="T265" s="450"/>
      <c r="U265" s="450"/>
      <c r="V265" s="450"/>
      <c r="W265" s="450"/>
      <c r="X265" s="450"/>
      <c r="Y265" s="450"/>
      <c r="Z265" s="450"/>
      <c r="AA265" s="450"/>
      <c r="AB265" s="450"/>
      <c r="AC265" s="450"/>
      <c r="AD265" s="450"/>
      <c r="AE265" s="450"/>
      <c r="AF265" s="450"/>
      <c r="AG265" s="450"/>
      <c r="AH265" s="450"/>
      <c r="AI265" s="450"/>
      <c r="AJ265" s="450"/>
      <c r="AK265" s="450"/>
      <c r="AL265" s="450"/>
      <c r="AM265" s="450"/>
      <c r="AN265" s="450"/>
      <c r="AO265" s="450"/>
      <c r="AP265" s="450"/>
      <c r="AQ265" s="450"/>
      <c r="AR265" s="450"/>
      <c r="AS265" s="450"/>
      <c r="AT265" s="450"/>
      <c r="AU265" s="450"/>
      <c r="AV265" s="450"/>
      <c r="AW265" s="451"/>
    </row>
    <row r="266" spans="2:49">
      <c r="B266" s="456"/>
      <c r="C266" s="457"/>
      <c r="D266" s="457"/>
      <c r="E266" s="457"/>
      <c r="F266" s="457"/>
      <c r="G266" s="457"/>
      <c r="H266" s="457"/>
      <c r="I266" s="457"/>
      <c r="J266" s="457"/>
      <c r="K266" s="457"/>
      <c r="L266" s="457"/>
      <c r="M266" s="457"/>
      <c r="N266" s="457"/>
      <c r="O266" s="457"/>
      <c r="P266" s="457"/>
      <c r="Q266" s="457"/>
      <c r="R266" s="457"/>
      <c r="S266" s="457"/>
      <c r="T266" s="457"/>
      <c r="U266" s="457"/>
      <c r="V266" s="457"/>
      <c r="W266" s="457"/>
      <c r="X266" s="457"/>
      <c r="Y266" s="457"/>
      <c r="Z266" s="457"/>
      <c r="AA266" s="457"/>
      <c r="AB266" s="457"/>
      <c r="AC266" s="457"/>
      <c r="AD266" s="457"/>
      <c r="AE266" s="457"/>
      <c r="AF266" s="457"/>
      <c r="AG266" s="457"/>
      <c r="AH266" s="457"/>
      <c r="AI266" s="457"/>
      <c r="AJ266" s="457"/>
      <c r="AK266" s="457"/>
      <c r="AL266" s="457"/>
      <c r="AM266" s="457"/>
      <c r="AN266" s="457"/>
      <c r="AO266" s="457"/>
      <c r="AP266" s="457"/>
      <c r="AQ266" s="457"/>
      <c r="AR266" s="457"/>
      <c r="AS266" s="457"/>
      <c r="AT266" s="457"/>
      <c r="AU266" s="457"/>
      <c r="AV266" s="457"/>
      <c r="AW266" s="458"/>
    </row>
    <row r="267" spans="2:49">
      <c r="B267" s="456"/>
      <c r="C267" s="457"/>
      <c r="D267" s="457"/>
      <c r="E267" s="457"/>
      <c r="F267" s="457"/>
      <c r="G267" s="457"/>
      <c r="H267" s="457"/>
      <c r="I267" s="457"/>
      <c r="J267" s="457"/>
      <c r="K267" s="457"/>
      <c r="L267" s="457"/>
      <c r="M267" s="457"/>
      <c r="N267" s="457"/>
      <c r="O267" s="457"/>
      <c r="P267" s="457"/>
      <c r="Q267" s="457"/>
      <c r="R267" s="457"/>
      <c r="S267" s="457"/>
      <c r="T267" s="457"/>
      <c r="U267" s="457"/>
      <c r="V267" s="457"/>
      <c r="W267" s="457"/>
      <c r="X267" s="457"/>
      <c r="Y267" s="457"/>
      <c r="Z267" s="457"/>
      <c r="AA267" s="457"/>
      <c r="AB267" s="457"/>
      <c r="AC267" s="457"/>
      <c r="AD267" s="457"/>
      <c r="AE267" s="457"/>
      <c r="AF267" s="457"/>
      <c r="AG267" s="457"/>
      <c r="AH267" s="457"/>
      <c r="AI267" s="457"/>
      <c r="AJ267" s="457"/>
      <c r="AK267" s="457"/>
      <c r="AL267" s="457"/>
      <c r="AM267" s="457"/>
      <c r="AN267" s="457"/>
      <c r="AO267" s="457"/>
      <c r="AP267" s="457"/>
      <c r="AQ267" s="457"/>
      <c r="AR267" s="457"/>
      <c r="AS267" s="457"/>
      <c r="AT267" s="457"/>
      <c r="AU267" s="457"/>
      <c r="AV267" s="457"/>
      <c r="AW267" s="458"/>
    </row>
    <row r="268" ht="15.6" spans="2:49">
      <c r="B268" s="325"/>
      <c r="C268" s="326"/>
      <c r="D268" s="327"/>
      <c r="E268" s="328" t="s">
        <v>0</v>
      </c>
      <c r="F268" s="329"/>
      <c r="G268" s="329"/>
      <c r="H268" s="329"/>
      <c r="I268" s="329"/>
      <c r="J268" s="329"/>
      <c r="K268" s="329"/>
      <c r="L268" s="329"/>
      <c r="M268" s="329"/>
      <c r="N268" s="329"/>
      <c r="O268" s="329"/>
      <c r="P268" s="329"/>
      <c r="Q268" s="329"/>
      <c r="R268" s="329"/>
      <c r="S268" s="329"/>
      <c r="T268" s="329"/>
      <c r="U268" s="329"/>
      <c r="V268" s="329"/>
      <c r="W268" s="329"/>
      <c r="X268" s="330"/>
      <c r="Y268" s="331" t="s">
        <v>270</v>
      </c>
      <c r="Z268" s="332"/>
      <c r="AA268" s="332"/>
      <c r="AB268" s="332"/>
      <c r="AC268" s="332"/>
      <c r="AD268" s="332"/>
      <c r="AE268" s="332"/>
      <c r="AF268" s="332"/>
      <c r="AG268" s="332"/>
      <c r="AH268" s="332"/>
      <c r="AI268" s="332"/>
      <c r="AJ268" s="332"/>
      <c r="AK268" s="332"/>
      <c r="AL268" s="332"/>
      <c r="AM268" s="332"/>
      <c r="AN268" s="332"/>
      <c r="AO268" s="332"/>
      <c r="AP268" s="332"/>
      <c r="AQ268" s="332"/>
      <c r="AR268" s="332"/>
      <c r="AS268" s="332"/>
      <c r="AT268" s="332"/>
      <c r="AU268" s="332"/>
      <c r="AV268" s="332"/>
      <c r="AW268" s="333"/>
    </row>
    <row r="269" ht="15.6" spans="2:49">
      <c r="B269" s="334"/>
      <c r="C269" s="335"/>
      <c r="D269" s="336"/>
      <c r="E269" s="337"/>
      <c r="F269" s="338"/>
      <c r="G269" s="338"/>
      <c r="H269" s="338"/>
      <c r="I269" s="338"/>
      <c r="J269" s="338"/>
      <c r="K269" s="338"/>
      <c r="L269" s="338"/>
      <c r="M269" s="338"/>
      <c r="N269" s="338"/>
      <c r="O269" s="338"/>
      <c r="P269" s="338"/>
      <c r="Q269" s="338"/>
      <c r="R269" s="338"/>
      <c r="S269" s="338"/>
      <c r="T269" s="338"/>
      <c r="U269" s="338"/>
      <c r="V269" s="338"/>
      <c r="W269" s="338"/>
      <c r="X269" s="339"/>
      <c r="Y269" s="340" t="s">
        <v>2</v>
      </c>
      <c r="Z269" s="341"/>
      <c r="AA269" s="341"/>
      <c r="AB269" s="341"/>
      <c r="AC269" s="341"/>
      <c r="AD269" s="341"/>
      <c r="AE269" s="341"/>
      <c r="AF269" s="341"/>
      <c r="AG269" s="341"/>
      <c r="AH269" s="341"/>
      <c r="AI269" s="341"/>
      <c r="AJ269" s="341"/>
      <c r="AK269" s="341"/>
      <c r="AL269" s="341"/>
      <c r="AM269" s="341"/>
      <c r="AN269" s="341"/>
      <c r="AO269" s="341"/>
      <c r="AP269" s="341"/>
      <c r="AQ269" s="341"/>
      <c r="AR269" s="341"/>
      <c r="AS269" s="341"/>
      <c r="AT269" s="341"/>
      <c r="AU269" s="341"/>
      <c r="AV269" s="341"/>
      <c r="AW269" s="342"/>
    </row>
    <row r="270" ht="15.6" spans="2:49">
      <c r="B270" s="343" t="s">
        <v>3</v>
      </c>
      <c r="C270" s="344"/>
      <c r="D270" s="344"/>
      <c r="E270" s="344"/>
      <c r="F270" s="344"/>
      <c r="G270" s="344"/>
      <c r="H270" s="344"/>
      <c r="I270" s="344"/>
      <c r="J270" s="344"/>
      <c r="K270" s="344"/>
      <c r="L270" s="344"/>
      <c r="M270" s="344"/>
      <c r="N270" s="344"/>
      <c r="O270" s="344"/>
      <c r="P270" s="344"/>
      <c r="Q270" s="344"/>
      <c r="R270" s="344"/>
      <c r="S270" s="344"/>
      <c r="T270" s="344"/>
      <c r="U270" s="344"/>
      <c r="V270" s="344"/>
      <c r="W270" s="344"/>
      <c r="X270" s="345"/>
      <c r="Y270" s="340" t="s">
        <v>271</v>
      </c>
      <c r="Z270" s="341"/>
      <c r="AA270" s="341"/>
      <c r="AB270" s="341"/>
      <c r="AC270" s="341"/>
      <c r="AD270" s="341"/>
      <c r="AE270" s="341"/>
      <c r="AF270" s="341"/>
      <c r="AG270" s="341"/>
      <c r="AH270" s="341"/>
      <c r="AI270" s="341"/>
      <c r="AJ270" s="341"/>
      <c r="AK270" s="341"/>
      <c r="AL270" s="341"/>
      <c r="AM270" s="341"/>
      <c r="AN270" s="341"/>
      <c r="AO270" s="341"/>
      <c r="AP270" s="341"/>
      <c r="AQ270" s="341"/>
      <c r="AR270" s="341"/>
      <c r="AS270" s="341"/>
      <c r="AT270" s="341"/>
      <c r="AU270" s="341"/>
      <c r="AV270" s="341"/>
      <c r="AW270" s="342"/>
    </row>
    <row r="271" ht="15.6" spans="2:49">
      <c r="B271" s="343" t="s">
        <v>272</v>
      </c>
      <c r="C271" s="344"/>
      <c r="D271" s="344"/>
      <c r="E271" s="344"/>
      <c r="F271" s="344"/>
      <c r="G271" s="344"/>
      <c r="H271" s="344"/>
      <c r="I271" s="344"/>
      <c r="J271" s="344"/>
      <c r="K271" s="344"/>
      <c r="L271" s="344"/>
      <c r="M271" s="344"/>
      <c r="N271" s="344"/>
      <c r="O271" s="344"/>
      <c r="P271" s="344"/>
      <c r="Q271" s="344"/>
      <c r="R271" s="344"/>
      <c r="S271" s="344"/>
      <c r="T271" s="344"/>
      <c r="U271" s="344"/>
      <c r="V271" s="344"/>
      <c r="W271" s="344"/>
      <c r="X271" s="344"/>
      <c r="Y271" s="344"/>
      <c r="Z271" s="344"/>
      <c r="AA271" s="344"/>
      <c r="AB271" s="344"/>
      <c r="AC271" s="344"/>
      <c r="AD271" s="344"/>
      <c r="AE271" s="344"/>
      <c r="AF271" s="344"/>
      <c r="AG271" s="344"/>
      <c r="AH271" s="344"/>
      <c r="AI271" s="344"/>
      <c r="AJ271" s="344"/>
      <c r="AK271" s="344"/>
      <c r="AL271" s="344"/>
      <c r="AM271" s="344"/>
      <c r="AN271" s="344"/>
      <c r="AO271" s="344"/>
      <c r="AP271" s="344"/>
      <c r="AQ271" s="344"/>
      <c r="AR271" s="344"/>
      <c r="AS271" s="344"/>
      <c r="AT271" s="344"/>
      <c r="AU271" s="344"/>
      <c r="AV271" s="344"/>
      <c r="AW271" s="346"/>
    </row>
    <row r="272" ht="15.6" spans="2:49">
      <c r="B272" s="347"/>
      <c r="C272" s="348"/>
      <c r="D272" s="348"/>
      <c r="E272" s="348"/>
      <c r="F272" s="348"/>
      <c r="G272" s="348"/>
      <c r="H272" s="348"/>
      <c r="I272" s="348"/>
      <c r="J272" s="348"/>
      <c r="K272" s="348"/>
      <c r="L272" s="348"/>
      <c r="M272" s="348"/>
      <c r="N272" s="348"/>
      <c r="O272" s="348"/>
      <c r="P272" s="348"/>
      <c r="Q272" s="348"/>
      <c r="R272" s="348"/>
      <c r="S272" s="348"/>
      <c r="T272" s="348"/>
      <c r="U272" s="348"/>
      <c r="V272" s="348"/>
      <c r="W272" s="348"/>
      <c r="X272" s="348"/>
      <c r="Y272" s="348"/>
      <c r="Z272" s="348"/>
      <c r="AA272" s="348"/>
      <c r="AB272" s="348"/>
      <c r="AC272" s="348"/>
      <c r="AD272" s="348"/>
      <c r="AE272" s="348"/>
      <c r="AF272" s="348"/>
      <c r="AG272" s="348"/>
      <c r="AH272" s="348"/>
      <c r="AI272" s="348"/>
      <c r="AJ272" s="348"/>
      <c r="AK272" s="348"/>
      <c r="AL272" s="348"/>
      <c r="AM272" s="348"/>
      <c r="AN272" s="348"/>
      <c r="AO272" s="348"/>
      <c r="AP272" s="348"/>
      <c r="AQ272" s="348"/>
      <c r="AR272" s="348"/>
      <c r="AS272" s="348"/>
      <c r="AT272" s="348"/>
      <c r="AU272" s="348"/>
      <c r="AV272" s="348"/>
      <c r="AW272" s="349"/>
    </row>
    <row r="273" ht="15.6" customHeight="1" spans="2:49">
      <c r="B273" s="350" t="s">
        <v>273</v>
      </c>
      <c r="C273" s="351"/>
      <c r="D273" s="352" t="s">
        <v>6</v>
      </c>
      <c r="E273" s="353"/>
      <c r="F273" s="353"/>
      <c r="G273" s="353"/>
      <c r="H273" s="353"/>
      <c r="I273" s="353"/>
      <c r="J273" s="353"/>
      <c r="K273" s="353"/>
      <c r="L273" s="353"/>
      <c r="M273" s="353"/>
      <c r="N273" s="353"/>
      <c r="O273" s="353"/>
      <c r="P273" s="353"/>
      <c r="Q273" s="353"/>
      <c r="R273" s="353"/>
      <c r="S273" s="353"/>
      <c r="T273" s="353"/>
      <c r="U273" s="353"/>
      <c r="V273" s="353"/>
      <c r="W273" s="353"/>
      <c r="X273" s="353"/>
      <c r="Y273" s="353"/>
      <c r="Z273" s="353"/>
      <c r="AA273" s="353"/>
      <c r="AB273" s="353"/>
      <c r="AC273" s="353"/>
      <c r="AD273" s="353"/>
      <c r="AE273" s="353"/>
      <c r="AF273" s="353"/>
      <c r="AG273" s="353"/>
      <c r="AH273" s="353"/>
      <c r="AI273" s="353"/>
      <c r="AJ273" s="353"/>
      <c r="AK273" s="353"/>
      <c r="AL273" s="353"/>
      <c r="AM273" s="353"/>
      <c r="AN273" s="353"/>
      <c r="AO273" s="353"/>
      <c r="AP273" s="353"/>
      <c r="AQ273" s="353"/>
      <c r="AR273" s="353"/>
      <c r="AS273" s="353"/>
      <c r="AT273" s="353"/>
      <c r="AU273" s="353"/>
      <c r="AV273" s="353"/>
      <c r="AW273" s="354"/>
    </row>
    <row r="274" ht="15.6" spans="2:49">
      <c r="B274" s="347"/>
      <c r="C274" s="348"/>
      <c r="D274" s="348"/>
      <c r="E274" s="348"/>
      <c r="F274" s="348"/>
      <c r="G274" s="348"/>
      <c r="H274" s="348"/>
      <c r="I274" s="348"/>
      <c r="J274" s="348"/>
      <c r="K274" s="348"/>
      <c r="L274" s="348"/>
      <c r="M274" s="348"/>
      <c r="N274" s="348"/>
      <c r="O274" s="348"/>
      <c r="P274" s="348"/>
      <c r="Q274" s="348"/>
      <c r="R274" s="348"/>
      <c r="S274" s="348"/>
      <c r="T274" s="348"/>
      <c r="U274" s="348"/>
      <c r="V274" s="348"/>
      <c r="W274" s="348"/>
      <c r="X274" s="348"/>
      <c r="Y274" s="348"/>
      <c r="Z274" s="348"/>
      <c r="AA274" s="348"/>
      <c r="AB274" s="348"/>
      <c r="AC274" s="348"/>
      <c r="AD274" s="348"/>
      <c r="AE274" s="348"/>
      <c r="AF274" s="348"/>
      <c r="AG274" s="348"/>
      <c r="AH274" s="348"/>
      <c r="AI274" s="348"/>
      <c r="AJ274" s="348"/>
      <c r="AK274" s="348"/>
      <c r="AL274" s="348"/>
      <c r="AM274" s="348"/>
      <c r="AN274" s="348"/>
      <c r="AO274" s="348"/>
      <c r="AP274" s="348"/>
      <c r="AQ274" s="348"/>
      <c r="AR274" s="348"/>
      <c r="AS274" s="348"/>
      <c r="AT274" s="348"/>
      <c r="AU274" s="348"/>
      <c r="AV274" s="348"/>
      <c r="AW274" s="349"/>
    </row>
    <row r="275" ht="15.6" spans="2:49">
      <c r="B275" s="355"/>
      <c r="C275" s="356" t="s">
        <v>274</v>
      </c>
      <c r="D275" s="357"/>
      <c r="E275" s="357"/>
      <c r="F275" s="357"/>
      <c r="G275" s="357"/>
      <c r="H275" s="357"/>
      <c r="I275" s="357"/>
      <c r="J275" s="357"/>
      <c r="K275" s="357"/>
      <c r="L275" s="357"/>
      <c r="M275" s="357"/>
      <c r="N275" s="357"/>
      <c r="O275" s="357"/>
      <c r="P275" s="357"/>
      <c r="Q275" s="357"/>
      <c r="R275" s="357"/>
      <c r="S275" s="357"/>
      <c r="T275" s="357"/>
      <c r="U275" s="357"/>
      <c r="V275" s="357"/>
      <c r="W275" s="357"/>
      <c r="X275" s="357"/>
      <c r="Y275" s="357"/>
      <c r="Z275" s="357"/>
      <c r="AA275" s="357"/>
      <c r="AB275" s="357"/>
      <c r="AC275" s="357"/>
      <c r="AD275" s="357"/>
      <c r="AE275" s="357"/>
      <c r="AF275" s="357"/>
      <c r="AG275" s="357"/>
      <c r="AH275" s="357"/>
      <c r="AI275" s="357"/>
      <c r="AJ275" s="357"/>
      <c r="AK275" s="357"/>
      <c r="AL275" s="357"/>
      <c r="AM275" s="357"/>
      <c r="AN275" s="357"/>
      <c r="AO275" s="357"/>
      <c r="AP275" s="357"/>
      <c r="AQ275" s="357"/>
      <c r="AR275" s="357"/>
      <c r="AS275" s="357"/>
      <c r="AT275" s="357"/>
      <c r="AU275" s="357"/>
      <c r="AV275" s="358"/>
      <c r="AW275" s="359"/>
    </row>
    <row r="276" ht="15.75" customHeight="1" spans="2:49">
      <c r="B276" s="360"/>
      <c r="C276" s="361" t="s">
        <v>275</v>
      </c>
      <c r="D276" s="362"/>
      <c r="E276" s="363" t="s">
        <v>299</v>
      </c>
      <c r="F276" s="364"/>
      <c r="G276" s="364"/>
      <c r="H276" s="364"/>
      <c r="I276" s="364"/>
      <c r="J276" s="364"/>
      <c r="K276" s="364"/>
      <c r="L276" s="364"/>
      <c r="M276" s="364"/>
      <c r="N276" s="364"/>
      <c r="O276" s="364"/>
      <c r="P276" s="364"/>
      <c r="Q276" s="364"/>
      <c r="R276" s="364"/>
      <c r="S276" s="364"/>
      <c r="T276" s="364"/>
      <c r="U276" s="364"/>
      <c r="V276" s="364"/>
      <c r="W276" s="364"/>
      <c r="X276" s="364"/>
      <c r="Y276" s="364"/>
      <c r="Z276" s="364"/>
      <c r="AA276" s="364"/>
      <c r="AB276" s="364"/>
      <c r="AC276" s="364"/>
      <c r="AD276" s="364"/>
      <c r="AE276" s="364"/>
      <c r="AF276" s="364"/>
      <c r="AG276" s="364"/>
      <c r="AH276" s="365"/>
      <c r="AI276" s="366" t="s">
        <v>277</v>
      </c>
      <c r="AJ276" s="367"/>
      <c r="AK276" s="367"/>
      <c r="AL276" s="367"/>
      <c r="AM276" s="367"/>
      <c r="AN276" s="367"/>
      <c r="AO276" s="368"/>
      <c r="AP276" s="369" t="s">
        <v>41</v>
      </c>
      <c r="AQ276" s="370"/>
      <c r="AR276" s="370"/>
      <c r="AS276" s="370"/>
      <c r="AT276" s="370"/>
      <c r="AU276" s="370"/>
      <c r="AV276" s="371"/>
      <c r="AW276" s="372"/>
    </row>
    <row r="277" ht="15.6" spans="2:49">
      <c r="B277" s="360"/>
      <c r="C277" s="373" t="s">
        <v>278</v>
      </c>
      <c r="D277" s="374"/>
      <c r="E277" s="375" t="str">
        <f>'PRESUPUESTO GEN'!D21</f>
        <v>SUMINISTRO E INSTALACIÓN DE ARO - TAPA EN HF - TIPO LIVIANO</v>
      </c>
      <c r="F277" s="442"/>
      <c r="G277" s="442"/>
      <c r="H277" s="442"/>
      <c r="I277" s="442"/>
      <c r="J277" s="442"/>
      <c r="K277" s="442"/>
      <c r="L277" s="442"/>
      <c r="M277" s="442"/>
      <c r="N277" s="442"/>
      <c r="O277" s="442"/>
      <c r="P277" s="442"/>
      <c r="Q277" s="442"/>
      <c r="R277" s="442"/>
      <c r="S277" s="442"/>
      <c r="T277" s="442"/>
      <c r="U277" s="442"/>
      <c r="V277" s="442"/>
      <c r="W277" s="442"/>
      <c r="X277" s="442"/>
      <c r="Y277" s="442"/>
      <c r="Z277" s="442"/>
      <c r="AA277" s="442"/>
      <c r="AB277" s="442"/>
      <c r="AC277" s="442"/>
      <c r="AD277" s="442"/>
      <c r="AE277" s="442"/>
      <c r="AF277" s="442"/>
      <c r="AG277" s="442"/>
      <c r="AH277" s="443"/>
      <c r="AI277" s="366" t="s">
        <v>279</v>
      </c>
      <c r="AJ277" s="367"/>
      <c r="AK277" s="367"/>
      <c r="AL277" s="367"/>
      <c r="AM277" s="367"/>
      <c r="AN277" s="367"/>
      <c r="AO277" s="368"/>
      <c r="AP277" s="459">
        <f>L297</f>
        <v>19</v>
      </c>
      <c r="AQ277" s="460"/>
      <c r="AR277" s="460"/>
      <c r="AS277" s="460"/>
      <c r="AT277" s="460"/>
      <c r="AU277" s="460"/>
      <c r="AV277" s="461"/>
      <c r="AW277" s="372"/>
    </row>
    <row r="278" ht="15.6" spans="2:49">
      <c r="B278" s="381"/>
      <c r="C278" s="348"/>
      <c r="D278" s="348"/>
      <c r="E278" s="348"/>
      <c r="F278" s="348"/>
      <c r="G278" s="348"/>
      <c r="H278" s="348"/>
      <c r="I278" s="348"/>
      <c r="J278" s="348"/>
      <c r="K278" s="348"/>
      <c r="L278" s="348"/>
      <c r="M278" s="348"/>
      <c r="N278" s="348"/>
      <c r="O278" s="348"/>
      <c r="P278" s="348"/>
      <c r="Q278" s="348"/>
      <c r="R278" s="348"/>
      <c r="S278" s="348"/>
      <c r="T278" s="348"/>
      <c r="U278" s="348"/>
      <c r="V278" s="348"/>
      <c r="W278" s="348"/>
      <c r="X278" s="348"/>
      <c r="Y278" s="348"/>
      <c r="Z278" s="348"/>
      <c r="AA278" s="348"/>
      <c r="AB278" s="348"/>
      <c r="AC278" s="348"/>
      <c r="AD278" s="348"/>
      <c r="AE278" s="348"/>
      <c r="AF278" s="348"/>
      <c r="AG278" s="348"/>
      <c r="AH278" s="348"/>
      <c r="AI278" s="348"/>
      <c r="AJ278" s="348"/>
      <c r="AK278" s="348"/>
      <c r="AL278" s="348"/>
      <c r="AM278" s="348"/>
      <c r="AN278" s="348"/>
      <c r="AO278" s="348"/>
      <c r="AP278" s="348"/>
      <c r="AQ278" s="348"/>
      <c r="AR278" s="348"/>
      <c r="AS278" s="348"/>
      <c r="AT278" s="348"/>
      <c r="AU278" s="348"/>
      <c r="AV278" s="348"/>
      <c r="AW278" s="382"/>
    </row>
    <row r="279" ht="15.6" spans="2:49">
      <c r="B279" s="383"/>
      <c r="C279" s="384" t="s">
        <v>280</v>
      </c>
      <c r="D279" s="385"/>
      <c r="E279" s="386" t="s">
        <v>281</v>
      </c>
      <c r="F279" s="387"/>
      <c r="G279" s="387"/>
      <c r="H279" s="388"/>
      <c r="I279" s="389" t="s">
        <v>282</v>
      </c>
      <c r="J279" s="390" t="s">
        <v>283</v>
      </c>
      <c r="K279" s="389" t="s">
        <v>284</v>
      </c>
      <c r="L279" s="391" t="s">
        <v>285</v>
      </c>
      <c r="M279" s="384" t="s">
        <v>286</v>
      </c>
      <c r="N279" s="392"/>
      <c r="O279" s="392"/>
      <c r="P279" s="392"/>
      <c r="Q279" s="392"/>
      <c r="R279" s="392"/>
      <c r="S279" s="392"/>
      <c r="T279" s="392"/>
      <c r="U279" s="392"/>
      <c r="V279" s="392"/>
      <c r="W279" s="392"/>
      <c r="X279" s="392"/>
      <c r="Y279" s="392"/>
      <c r="Z279" s="392"/>
      <c r="AA279" s="392"/>
      <c r="AB279" s="392"/>
      <c r="AC279" s="392"/>
      <c r="AD279" s="392"/>
      <c r="AE279" s="392"/>
      <c r="AF279" s="392"/>
      <c r="AG279" s="392"/>
      <c r="AH279" s="392"/>
      <c r="AI279" s="392"/>
      <c r="AJ279" s="392"/>
      <c r="AK279" s="392"/>
      <c r="AL279" s="392"/>
      <c r="AM279" s="392"/>
      <c r="AN279" s="392"/>
      <c r="AO279" s="392"/>
      <c r="AP279" s="392"/>
      <c r="AQ279" s="392"/>
      <c r="AR279" s="392"/>
      <c r="AS279" s="392"/>
      <c r="AT279" s="392"/>
      <c r="AU279" s="392"/>
      <c r="AV279" s="385"/>
      <c r="AW279" s="393"/>
    </row>
    <row r="280" ht="31.2" spans="2:49">
      <c r="B280" s="383"/>
      <c r="C280" s="394"/>
      <c r="D280" s="395"/>
      <c r="E280" s="396" t="s">
        <v>287</v>
      </c>
      <c r="F280" s="397" t="s">
        <v>288</v>
      </c>
      <c r="G280" s="397" t="s">
        <v>289</v>
      </c>
      <c r="H280" s="398" t="s">
        <v>290</v>
      </c>
      <c r="I280" s="399"/>
      <c r="J280" s="400"/>
      <c r="K280" s="399"/>
      <c r="L280" s="401"/>
      <c r="M280" s="394"/>
      <c r="N280" s="402"/>
      <c r="O280" s="402"/>
      <c r="P280" s="402"/>
      <c r="Q280" s="402"/>
      <c r="R280" s="402"/>
      <c r="S280" s="402"/>
      <c r="T280" s="402"/>
      <c r="U280" s="402"/>
      <c r="V280" s="402"/>
      <c r="W280" s="402"/>
      <c r="X280" s="402"/>
      <c r="Y280" s="402"/>
      <c r="Z280" s="402"/>
      <c r="AA280" s="402"/>
      <c r="AB280" s="402"/>
      <c r="AC280" s="402"/>
      <c r="AD280" s="402"/>
      <c r="AE280" s="402"/>
      <c r="AF280" s="402"/>
      <c r="AG280" s="402"/>
      <c r="AH280" s="402"/>
      <c r="AI280" s="402"/>
      <c r="AJ280" s="402"/>
      <c r="AK280" s="402"/>
      <c r="AL280" s="402"/>
      <c r="AM280" s="402"/>
      <c r="AN280" s="402"/>
      <c r="AO280" s="402"/>
      <c r="AP280" s="402"/>
      <c r="AQ280" s="402"/>
      <c r="AR280" s="402"/>
      <c r="AS280" s="402"/>
      <c r="AT280" s="402"/>
      <c r="AU280" s="402"/>
      <c r="AV280" s="395"/>
      <c r="AW280" s="393"/>
    </row>
    <row r="281" ht="15.6" spans="2:49">
      <c r="B281" s="383"/>
      <c r="C281" s="416" t="s">
        <v>306</v>
      </c>
      <c r="D281" s="417"/>
      <c r="E281" s="445"/>
      <c r="F281" s="408"/>
      <c r="G281" s="408"/>
      <c r="H281" s="408"/>
      <c r="I281" s="452">
        <v>19</v>
      </c>
      <c r="J281" s="408">
        <v>19</v>
      </c>
      <c r="K281" s="408" t="s">
        <v>41</v>
      </c>
      <c r="L281" s="445">
        <f>J281</f>
        <v>19</v>
      </c>
      <c r="M281" s="409"/>
      <c r="N281" s="409"/>
      <c r="O281" s="409"/>
      <c r="P281" s="409"/>
      <c r="Q281" s="409"/>
      <c r="R281" s="409"/>
      <c r="S281" s="409"/>
      <c r="T281" s="409"/>
      <c r="U281" s="409"/>
      <c r="V281" s="409"/>
      <c r="W281" s="409"/>
      <c r="X281" s="409"/>
      <c r="Y281" s="409"/>
      <c r="Z281" s="409"/>
      <c r="AA281" s="409"/>
      <c r="AB281" s="409"/>
      <c r="AC281" s="409"/>
      <c r="AD281" s="409"/>
      <c r="AE281" s="409"/>
      <c r="AF281" s="409"/>
      <c r="AG281" s="409"/>
      <c r="AH281" s="409"/>
      <c r="AI281" s="409"/>
      <c r="AJ281" s="409"/>
      <c r="AK281" s="409"/>
      <c r="AL281" s="409"/>
      <c r="AM281" s="409"/>
      <c r="AN281" s="409"/>
      <c r="AO281" s="409"/>
      <c r="AP281" s="409"/>
      <c r="AQ281" s="409"/>
      <c r="AR281" s="409"/>
      <c r="AS281" s="409"/>
      <c r="AT281" s="409"/>
      <c r="AU281" s="409"/>
      <c r="AV281" s="409"/>
      <c r="AW281" s="393"/>
    </row>
    <row r="282" ht="15.6" spans="2:49">
      <c r="B282" s="383"/>
      <c r="C282" s="419"/>
      <c r="D282" s="420"/>
      <c r="E282" s="447"/>
      <c r="F282" s="415"/>
      <c r="G282" s="415"/>
      <c r="H282" s="415"/>
      <c r="I282" s="415"/>
      <c r="J282" s="415"/>
      <c r="K282" s="415"/>
      <c r="L282" s="447"/>
      <c r="M282" s="409"/>
      <c r="N282" s="409"/>
      <c r="O282" s="409"/>
      <c r="P282" s="409"/>
      <c r="Q282" s="409"/>
      <c r="R282" s="409"/>
      <c r="S282" s="409"/>
      <c r="T282" s="409"/>
      <c r="U282" s="409"/>
      <c r="V282" s="409"/>
      <c r="W282" s="409"/>
      <c r="X282" s="409"/>
      <c r="Y282" s="409"/>
      <c r="Z282" s="409"/>
      <c r="AA282" s="409"/>
      <c r="AB282" s="409"/>
      <c r="AC282" s="409"/>
      <c r="AD282" s="409"/>
      <c r="AE282" s="409"/>
      <c r="AF282" s="409"/>
      <c r="AG282" s="409"/>
      <c r="AH282" s="409"/>
      <c r="AI282" s="409"/>
      <c r="AJ282" s="409"/>
      <c r="AK282" s="409"/>
      <c r="AL282" s="409"/>
      <c r="AM282" s="409"/>
      <c r="AN282" s="409"/>
      <c r="AO282" s="409"/>
      <c r="AP282" s="409"/>
      <c r="AQ282" s="409"/>
      <c r="AR282" s="409"/>
      <c r="AS282" s="409"/>
      <c r="AT282" s="409"/>
      <c r="AU282" s="409"/>
      <c r="AV282" s="409"/>
      <c r="AW282" s="393"/>
    </row>
    <row r="283" ht="15.6" spans="2:49">
      <c r="B283" s="383"/>
      <c r="C283" s="416"/>
      <c r="D283" s="417"/>
      <c r="E283" s="445"/>
      <c r="F283" s="408"/>
      <c r="G283" s="408"/>
      <c r="H283" s="408"/>
      <c r="I283" s="408"/>
      <c r="J283" s="408"/>
      <c r="K283" s="408"/>
      <c r="L283" s="445"/>
      <c r="M283" s="409"/>
      <c r="N283" s="409"/>
      <c r="O283" s="409"/>
      <c r="P283" s="409"/>
      <c r="Q283" s="409"/>
      <c r="R283" s="409"/>
      <c r="S283" s="409"/>
      <c r="T283" s="409"/>
      <c r="U283" s="409"/>
      <c r="V283" s="409"/>
      <c r="W283" s="409"/>
      <c r="X283" s="409"/>
      <c r="Y283" s="409"/>
      <c r="Z283" s="409"/>
      <c r="AA283" s="409"/>
      <c r="AB283" s="409"/>
      <c r="AC283" s="409"/>
      <c r="AD283" s="409"/>
      <c r="AE283" s="409"/>
      <c r="AF283" s="409"/>
      <c r="AG283" s="409"/>
      <c r="AH283" s="409"/>
      <c r="AI283" s="409"/>
      <c r="AJ283" s="409"/>
      <c r="AK283" s="409"/>
      <c r="AL283" s="409"/>
      <c r="AM283" s="409"/>
      <c r="AN283" s="409"/>
      <c r="AO283" s="409"/>
      <c r="AP283" s="409"/>
      <c r="AQ283" s="409"/>
      <c r="AR283" s="409"/>
      <c r="AS283" s="409"/>
      <c r="AT283" s="409"/>
      <c r="AU283" s="409"/>
      <c r="AV283" s="409"/>
      <c r="AW283" s="393"/>
    </row>
    <row r="284" ht="15.6" spans="2:49">
      <c r="B284" s="383"/>
      <c r="C284" s="419"/>
      <c r="D284" s="420"/>
      <c r="E284" s="447"/>
      <c r="F284" s="415"/>
      <c r="G284" s="415"/>
      <c r="H284" s="415"/>
      <c r="I284" s="415"/>
      <c r="J284" s="415"/>
      <c r="K284" s="415"/>
      <c r="L284" s="447"/>
      <c r="M284" s="409"/>
      <c r="N284" s="409"/>
      <c r="O284" s="409"/>
      <c r="P284" s="409"/>
      <c r="Q284" s="409"/>
      <c r="R284" s="409"/>
      <c r="S284" s="409"/>
      <c r="T284" s="409"/>
      <c r="U284" s="409"/>
      <c r="V284" s="409"/>
      <c r="W284" s="409"/>
      <c r="X284" s="409"/>
      <c r="Y284" s="409"/>
      <c r="Z284" s="409"/>
      <c r="AA284" s="409"/>
      <c r="AB284" s="409"/>
      <c r="AC284" s="409"/>
      <c r="AD284" s="409"/>
      <c r="AE284" s="409"/>
      <c r="AF284" s="409"/>
      <c r="AG284" s="409"/>
      <c r="AH284" s="409"/>
      <c r="AI284" s="409"/>
      <c r="AJ284" s="409"/>
      <c r="AK284" s="409"/>
      <c r="AL284" s="409"/>
      <c r="AM284" s="409"/>
      <c r="AN284" s="409"/>
      <c r="AO284" s="409"/>
      <c r="AP284" s="409"/>
      <c r="AQ284" s="409"/>
      <c r="AR284" s="409"/>
      <c r="AS284" s="409"/>
      <c r="AT284" s="409"/>
      <c r="AU284" s="409"/>
      <c r="AV284" s="409"/>
      <c r="AW284" s="393"/>
    </row>
    <row r="285" ht="15.6" spans="2:49">
      <c r="B285" s="383"/>
      <c r="C285" s="416"/>
      <c r="D285" s="417"/>
      <c r="E285" s="406"/>
      <c r="F285" s="406"/>
      <c r="G285" s="406"/>
      <c r="H285" s="406"/>
      <c r="I285" s="406"/>
      <c r="J285" s="408"/>
      <c r="K285" s="408"/>
      <c r="L285" s="445"/>
      <c r="M285" s="409"/>
      <c r="N285" s="409"/>
      <c r="O285" s="409"/>
      <c r="P285" s="409"/>
      <c r="Q285" s="409"/>
      <c r="R285" s="409"/>
      <c r="S285" s="409"/>
      <c r="T285" s="409"/>
      <c r="U285" s="409"/>
      <c r="V285" s="409"/>
      <c r="W285" s="409"/>
      <c r="X285" s="409"/>
      <c r="Y285" s="409"/>
      <c r="Z285" s="409"/>
      <c r="AA285" s="409"/>
      <c r="AB285" s="409"/>
      <c r="AC285" s="409"/>
      <c r="AD285" s="409"/>
      <c r="AE285" s="409"/>
      <c r="AF285" s="409"/>
      <c r="AG285" s="409"/>
      <c r="AH285" s="409"/>
      <c r="AI285" s="409"/>
      <c r="AJ285" s="409"/>
      <c r="AK285" s="409"/>
      <c r="AL285" s="409"/>
      <c r="AM285" s="409"/>
      <c r="AN285" s="409"/>
      <c r="AO285" s="409"/>
      <c r="AP285" s="409"/>
      <c r="AQ285" s="409"/>
      <c r="AR285" s="409"/>
      <c r="AS285" s="409"/>
      <c r="AT285" s="409"/>
      <c r="AU285" s="409"/>
      <c r="AV285" s="409"/>
      <c r="AW285" s="393"/>
    </row>
    <row r="286" ht="15.6" spans="2:49">
      <c r="B286" s="383"/>
      <c r="C286" s="419"/>
      <c r="D286" s="420"/>
      <c r="E286" s="413"/>
      <c r="F286" s="413"/>
      <c r="G286" s="413"/>
      <c r="H286" s="413"/>
      <c r="I286" s="413"/>
      <c r="J286" s="415"/>
      <c r="K286" s="415"/>
      <c r="L286" s="447"/>
      <c r="M286" s="409"/>
      <c r="N286" s="409"/>
      <c r="O286" s="409"/>
      <c r="P286" s="409"/>
      <c r="Q286" s="409"/>
      <c r="R286" s="409"/>
      <c r="S286" s="409"/>
      <c r="T286" s="409"/>
      <c r="U286" s="409"/>
      <c r="V286" s="409"/>
      <c r="W286" s="409"/>
      <c r="X286" s="409"/>
      <c r="Y286" s="409"/>
      <c r="Z286" s="409"/>
      <c r="AA286" s="409"/>
      <c r="AB286" s="409"/>
      <c r="AC286" s="409"/>
      <c r="AD286" s="409"/>
      <c r="AE286" s="409"/>
      <c r="AF286" s="409"/>
      <c r="AG286" s="409"/>
      <c r="AH286" s="409"/>
      <c r="AI286" s="409"/>
      <c r="AJ286" s="409"/>
      <c r="AK286" s="409"/>
      <c r="AL286" s="409"/>
      <c r="AM286" s="409"/>
      <c r="AN286" s="409"/>
      <c r="AO286" s="409"/>
      <c r="AP286" s="409"/>
      <c r="AQ286" s="409"/>
      <c r="AR286" s="409"/>
      <c r="AS286" s="409"/>
      <c r="AT286" s="409"/>
      <c r="AU286" s="409"/>
      <c r="AV286" s="409"/>
      <c r="AW286" s="393"/>
    </row>
    <row r="287" ht="15.6" spans="2:49">
      <c r="B287" s="383"/>
      <c r="C287" s="416"/>
      <c r="D287" s="417"/>
      <c r="E287" s="406"/>
      <c r="F287" s="406"/>
      <c r="G287" s="406"/>
      <c r="H287" s="406"/>
      <c r="I287" s="406"/>
      <c r="J287" s="408"/>
      <c r="K287" s="408"/>
      <c r="L287" s="445"/>
      <c r="M287" s="409"/>
      <c r="N287" s="409"/>
      <c r="O287" s="409"/>
      <c r="P287" s="409"/>
      <c r="Q287" s="409"/>
      <c r="R287" s="409"/>
      <c r="S287" s="409"/>
      <c r="T287" s="409"/>
      <c r="U287" s="409"/>
      <c r="V287" s="409"/>
      <c r="W287" s="409"/>
      <c r="X287" s="409"/>
      <c r="Y287" s="409"/>
      <c r="Z287" s="409"/>
      <c r="AA287" s="409"/>
      <c r="AB287" s="409"/>
      <c r="AC287" s="409"/>
      <c r="AD287" s="409"/>
      <c r="AE287" s="409"/>
      <c r="AF287" s="409"/>
      <c r="AG287" s="409"/>
      <c r="AH287" s="409"/>
      <c r="AI287" s="409"/>
      <c r="AJ287" s="409"/>
      <c r="AK287" s="409"/>
      <c r="AL287" s="409"/>
      <c r="AM287" s="409"/>
      <c r="AN287" s="409"/>
      <c r="AO287" s="409"/>
      <c r="AP287" s="409"/>
      <c r="AQ287" s="409"/>
      <c r="AR287" s="409"/>
      <c r="AS287" s="409"/>
      <c r="AT287" s="409"/>
      <c r="AU287" s="409"/>
      <c r="AV287" s="409"/>
      <c r="AW287" s="393"/>
    </row>
    <row r="288" ht="15.6" spans="2:49">
      <c r="B288" s="383"/>
      <c r="C288" s="419"/>
      <c r="D288" s="420"/>
      <c r="E288" s="413"/>
      <c r="F288" s="413"/>
      <c r="G288" s="413"/>
      <c r="H288" s="413"/>
      <c r="I288" s="413"/>
      <c r="J288" s="415"/>
      <c r="K288" s="415"/>
      <c r="L288" s="447"/>
      <c r="M288" s="409"/>
      <c r="N288" s="409"/>
      <c r="O288" s="409"/>
      <c r="P288" s="409"/>
      <c r="Q288" s="409"/>
      <c r="R288" s="409"/>
      <c r="S288" s="409"/>
      <c r="T288" s="409"/>
      <c r="U288" s="409"/>
      <c r="V288" s="409"/>
      <c r="W288" s="409"/>
      <c r="X288" s="409"/>
      <c r="Y288" s="409"/>
      <c r="Z288" s="409"/>
      <c r="AA288" s="409"/>
      <c r="AB288" s="409"/>
      <c r="AC288" s="409"/>
      <c r="AD288" s="409"/>
      <c r="AE288" s="409"/>
      <c r="AF288" s="409"/>
      <c r="AG288" s="409"/>
      <c r="AH288" s="409"/>
      <c r="AI288" s="409"/>
      <c r="AJ288" s="409"/>
      <c r="AK288" s="409"/>
      <c r="AL288" s="409"/>
      <c r="AM288" s="409"/>
      <c r="AN288" s="409"/>
      <c r="AO288" s="409"/>
      <c r="AP288" s="409"/>
      <c r="AQ288" s="409"/>
      <c r="AR288" s="409"/>
      <c r="AS288" s="409"/>
      <c r="AT288" s="409"/>
      <c r="AU288" s="409"/>
      <c r="AV288" s="409"/>
      <c r="AW288" s="393"/>
    </row>
    <row r="289" ht="15.6" spans="2:49">
      <c r="B289" s="383"/>
      <c r="C289" s="416"/>
      <c r="D289" s="417"/>
      <c r="E289" s="406"/>
      <c r="F289" s="406"/>
      <c r="G289" s="406"/>
      <c r="H289" s="406"/>
      <c r="I289" s="406"/>
      <c r="J289" s="406"/>
      <c r="K289" s="406"/>
      <c r="L289" s="408"/>
      <c r="M289" s="409"/>
      <c r="N289" s="409"/>
      <c r="O289" s="409"/>
      <c r="P289" s="409"/>
      <c r="Q289" s="409"/>
      <c r="R289" s="409"/>
      <c r="S289" s="409"/>
      <c r="T289" s="409"/>
      <c r="U289" s="409"/>
      <c r="V289" s="409"/>
      <c r="W289" s="409"/>
      <c r="X289" s="409"/>
      <c r="Y289" s="409"/>
      <c r="Z289" s="409"/>
      <c r="AA289" s="409"/>
      <c r="AB289" s="409"/>
      <c r="AC289" s="409"/>
      <c r="AD289" s="409"/>
      <c r="AE289" s="409"/>
      <c r="AF289" s="409"/>
      <c r="AG289" s="409"/>
      <c r="AH289" s="409"/>
      <c r="AI289" s="409"/>
      <c r="AJ289" s="409"/>
      <c r="AK289" s="409"/>
      <c r="AL289" s="409"/>
      <c r="AM289" s="409"/>
      <c r="AN289" s="409"/>
      <c r="AO289" s="409"/>
      <c r="AP289" s="409"/>
      <c r="AQ289" s="409"/>
      <c r="AR289" s="409"/>
      <c r="AS289" s="409"/>
      <c r="AT289" s="409"/>
      <c r="AU289" s="409"/>
      <c r="AV289" s="409"/>
      <c r="AW289" s="393"/>
    </row>
    <row r="290" ht="15.6" spans="2:49">
      <c r="B290" s="383"/>
      <c r="C290" s="419"/>
      <c r="D290" s="420"/>
      <c r="E290" s="413"/>
      <c r="F290" s="413"/>
      <c r="G290" s="413"/>
      <c r="H290" s="413"/>
      <c r="I290" s="413"/>
      <c r="J290" s="413"/>
      <c r="K290" s="413"/>
      <c r="L290" s="415"/>
      <c r="M290" s="409"/>
      <c r="N290" s="409"/>
      <c r="O290" s="409"/>
      <c r="P290" s="409"/>
      <c r="Q290" s="409"/>
      <c r="R290" s="409"/>
      <c r="S290" s="409"/>
      <c r="T290" s="409"/>
      <c r="U290" s="409"/>
      <c r="V290" s="409"/>
      <c r="W290" s="409"/>
      <c r="X290" s="409"/>
      <c r="Y290" s="409"/>
      <c r="Z290" s="409"/>
      <c r="AA290" s="409"/>
      <c r="AB290" s="409"/>
      <c r="AC290" s="409"/>
      <c r="AD290" s="409"/>
      <c r="AE290" s="409"/>
      <c r="AF290" s="409"/>
      <c r="AG290" s="409"/>
      <c r="AH290" s="409"/>
      <c r="AI290" s="409"/>
      <c r="AJ290" s="409"/>
      <c r="AK290" s="409"/>
      <c r="AL290" s="409"/>
      <c r="AM290" s="409"/>
      <c r="AN290" s="409"/>
      <c r="AO290" s="409"/>
      <c r="AP290" s="409"/>
      <c r="AQ290" s="409"/>
      <c r="AR290" s="409"/>
      <c r="AS290" s="409"/>
      <c r="AT290" s="409"/>
      <c r="AU290" s="409"/>
      <c r="AV290" s="409"/>
      <c r="AW290" s="393"/>
    </row>
    <row r="291" ht="15.6" spans="2:49">
      <c r="B291" s="383"/>
      <c r="C291" s="416"/>
      <c r="D291" s="417"/>
      <c r="E291" s="406"/>
      <c r="F291" s="406"/>
      <c r="G291" s="406"/>
      <c r="H291" s="406"/>
      <c r="I291" s="406"/>
      <c r="J291" s="406"/>
      <c r="K291" s="406"/>
      <c r="L291" s="408"/>
      <c r="M291" s="409"/>
      <c r="N291" s="409"/>
      <c r="O291" s="409"/>
      <c r="P291" s="409"/>
      <c r="Q291" s="409"/>
      <c r="R291" s="409"/>
      <c r="S291" s="409"/>
      <c r="T291" s="409"/>
      <c r="U291" s="409"/>
      <c r="V291" s="409"/>
      <c r="W291" s="409"/>
      <c r="X291" s="409"/>
      <c r="Y291" s="409"/>
      <c r="Z291" s="409"/>
      <c r="AA291" s="409"/>
      <c r="AB291" s="409"/>
      <c r="AC291" s="409"/>
      <c r="AD291" s="409"/>
      <c r="AE291" s="409"/>
      <c r="AF291" s="409"/>
      <c r="AG291" s="409"/>
      <c r="AH291" s="409"/>
      <c r="AI291" s="409"/>
      <c r="AJ291" s="409"/>
      <c r="AK291" s="409"/>
      <c r="AL291" s="409"/>
      <c r="AM291" s="409"/>
      <c r="AN291" s="409"/>
      <c r="AO291" s="409"/>
      <c r="AP291" s="409"/>
      <c r="AQ291" s="409"/>
      <c r="AR291" s="409"/>
      <c r="AS291" s="409"/>
      <c r="AT291" s="409"/>
      <c r="AU291" s="409"/>
      <c r="AV291" s="409"/>
      <c r="AW291" s="393"/>
    </row>
    <row r="292" ht="15.6" spans="2:49">
      <c r="B292" s="383"/>
      <c r="C292" s="419"/>
      <c r="D292" s="420"/>
      <c r="E292" s="413"/>
      <c r="F292" s="413"/>
      <c r="G292" s="413"/>
      <c r="H292" s="413"/>
      <c r="I292" s="413"/>
      <c r="J292" s="413"/>
      <c r="K292" s="413"/>
      <c r="L292" s="415"/>
      <c r="M292" s="409"/>
      <c r="N292" s="409"/>
      <c r="O292" s="409"/>
      <c r="P292" s="409"/>
      <c r="Q292" s="409"/>
      <c r="R292" s="409"/>
      <c r="S292" s="409"/>
      <c r="T292" s="409"/>
      <c r="U292" s="409"/>
      <c r="V292" s="409"/>
      <c r="W292" s="409"/>
      <c r="X292" s="409"/>
      <c r="Y292" s="409"/>
      <c r="Z292" s="409"/>
      <c r="AA292" s="409"/>
      <c r="AB292" s="409"/>
      <c r="AC292" s="409"/>
      <c r="AD292" s="409"/>
      <c r="AE292" s="409"/>
      <c r="AF292" s="409"/>
      <c r="AG292" s="409"/>
      <c r="AH292" s="409"/>
      <c r="AI292" s="409"/>
      <c r="AJ292" s="409"/>
      <c r="AK292" s="409"/>
      <c r="AL292" s="409"/>
      <c r="AM292" s="409"/>
      <c r="AN292" s="409"/>
      <c r="AO292" s="409"/>
      <c r="AP292" s="409"/>
      <c r="AQ292" s="409"/>
      <c r="AR292" s="409"/>
      <c r="AS292" s="409"/>
      <c r="AT292" s="409"/>
      <c r="AU292" s="409"/>
      <c r="AV292" s="409"/>
      <c r="AW292" s="393"/>
    </row>
    <row r="293" ht="15.6" spans="2:49">
      <c r="B293" s="383"/>
      <c r="C293" s="416"/>
      <c r="D293" s="417"/>
      <c r="E293" s="406"/>
      <c r="F293" s="406"/>
      <c r="G293" s="406"/>
      <c r="H293" s="406"/>
      <c r="I293" s="406"/>
      <c r="J293" s="406"/>
      <c r="K293" s="406"/>
      <c r="L293" s="408"/>
      <c r="M293" s="409"/>
      <c r="N293" s="409"/>
      <c r="O293" s="409"/>
      <c r="P293" s="409"/>
      <c r="Q293" s="409"/>
      <c r="R293" s="409"/>
      <c r="S293" s="409"/>
      <c r="T293" s="409"/>
      <c r="U293" s="409"/>
      <c r="V293" s="409"/>
      <c r="W293" s="409"/>
      <c r="X293" s="409"/>
      <c r="Y293" s="409"/>
      <c r="Z293" s="409"/>
      <c r="AA293" s="409"/>
      <c r="AB293" s="409"/>
      <c r="AC293" s="409"/>
      <c r="AD293" s="409"/>
      <c r="AE293" s="409"/>
      <c r="AF293" s="409"/>
      <c r="AG293" s="409"/>
      <c r="AH293" s="409"/>
      <c r="AI293" s="409"/>
      <c r="AJ293" s="409"/>
      <c r="AK293" s="409"/>
      <c r="AL293" s="409"/>
      <c r="AM293" s="409"/>
      <c r="AN293" s="409"/>
      <c r="AO293" s="409"/>
      <c r="AP293" s="409"/>
      <c r="AQ293" s="409"/>
      <c r="AR293" s="409"/>
      <c r="AS293" s="409"/>
      <c r="AT293" s="409"/>
      <c r="AU293" s="409"/>
      <c r="AV293" s="409"/>
      <c r="AW293" s="393"/>
    </row>
    <row r="294" ht="15.6" spans="2:49">
      <c r="B294" s="383"/>
      <c r="C294" s="419"/>
      <c r="D294" s="420"/>
      <c r="E294" s="413"/>
      <c r="F294" s="413"/>
      <c r="G294" s="413"/>
      <c r="H294" s="413"/>
      <c r="I294" s="413"/>
      <c r="J294" s="413"/>
      <c r="K294" s="413"/>
      <c r="L294" s="415"/>
      <c r="M294" s="409"/>
      <c r="N294" s="409"/>
      <c r="O294" s="409"/>
      <c r="P294" s="409"/>
      <c r="Q294" s="409"/>
      <c r="R294" s="409"/>
      <c r="S294" s="409"/>
      <c r="T294" s="409"/>
      <c r="U294" s="409"/>
      <c r="V294" s="409"/>
      <c r="W294" s="409"/>
      <c r="X294" s="409"/>
      <c r="Y294" s="409"/>
      <c r="Z294" s="409"/>
      <c r="AA294" s="409"/>
      <c r="AB294" s="409"/>
      <c r="AC294" s="409"/>
      <c r="AD294" s="409"/>
      <c r="AE294" s="409"/>
      <c r="AF294" s="409"/>
      <c r="AG294" s="409"/>
      <c r="AH294" s="409"/>
      <c r="AI294" s="409"/>
      <c r="AJ294" s="409"/>
      <c r="AK294" s="409"/>
      <c r="AL294" s="409"/>
      <c r="AM294" s="409"/>
      <c r="AN294" s="409"/>
      <c r="AO294" s="409"/>
      <c r="AP294" s="409"/>
      <c r="AQ294" s="409"/>
      <c r="AR294" s="409"/>
      <c r="AS294" s="409"/>
      <c r="AT294" s="409"/>
      <c r="AU294" s="409"/>
      <c r="AV294" s="409"/>
      <c r="AW294" s="393"/>
    </row>
    <row r="295" ht="15.6" spans="2:49">
      <c r="B295" s="383"/>
      <c r="C295" s="416"/>
      <c r="D295" s="417"/>
      <c r="E295" s="406"/>
      <c r="F295" s="406"/>
      <c r="G295" s="406"/>
      <c r="H295" s="406"/>
      <c r="I295" s="406"/>
      <c r="J295" s="406"/>
      <c r="K295" s="406"/>
      <c r="L295" s="406"/>
      <c r="M295" s="409"/>
      <c r="N295" s="409"/>
      <c r="O295" s="409"/>
      <c r="P295" s="409"/>
      <c r="Q295" s="409"/>
      <c r="R295" s="409"/>
      <c r="S295" s="409"/>
      <c r="T295" s="409"/>
      <c r="U295" s="409"/>
      <c r="V295" s="409"/>
      <c r="W295" s="409"/>
      <c r="X295" s="409"/>
      <c r="Y295" s="409"/>
      <c r="Z295" s="409"/>
      <c r="AA295" s="409"/>
      <c r="AB295" s="409"/>
      <c r="AC295" s="409"/>
      <c r="AD295" s="409"/>
      <c r="AE295" s="409"/>
      <c r="AF295" s="409"/>
      <c r="AG295" s="409"/>
      <c r="AH295" s="409"/>
      <c r="AI295" s="409"/>
      <c r="AJ295" s="409"/>
      <c r="AK295" s="409"/>
      <c r="AL295" s="409"/>
      <c r="AM295" s="409"/>
      <c r="AN295" s="409"/>
      <c r="AO295" s="409"/>
      <c r="AP295" s="409"/>
      <c r="AQ295" s="409"/>
      <c r="AR295" s="409"/>
      <c r="AS295" s="409"/>
      <c r="AT295" s="409"/>
      <c r="AU295" s="409"/>
      <c r="AV295" s="409"/>
      <c r="AW295" s="393"/>
    </row>
    <row r="296" ht="15.6" spans="2:49">
      <c r="B296" s="383"/>
      <c r="C296" s="419"/>
      <c r="D296" s="420"/>
      <c r="E296" s="413"/>
      <c r="F296" s="413"/>
      <c r="G296" s="413"/>
      <c r="H296" s="413"/>
      <c r="I296" s="413"/>
      <c r="J296" s="413"/>
      <c r="K296" s="413"/>
      <c r="L296" s="413"/>
      <c r="M296" s="409"/>
      <c r="N296" s="409"/>
      <c r="O296" s="409"/>
      <c r="P296" s="409"/>
      <c r="Q296" s="409"/>
      <c r="R296" s="409"/>
      <c r="S296" s="409"/>
      <c r="T296" s="409"/>
      <c r="U296" s="409"/>
      <c r="V296" s="409"/>
      <c r="W296" s="409"/>
      <c r="X296" s="409"/>
      <c r="Y296" s="409"/>
      <c r="Z296" s="409"/>
      <c r="AA296" s="409"/>
      <c r="AB296" s="409"/>
      <c r="AC296" s="409"/>
      <c r="AD296" s="409"/>
      <c r="AE296" s="409"/>
      <c r="AF296" s="409"/>
      <c r="AG296" s="409"/>
      <c r="AH296" s="409"/>
      <c r="AI296" s="409"/>
      <c r="AJ296" s="409"/>
      <c r="AK296" s="409"/>
      <c r="AL296" s="409"/>
      <c r="AM296" s="409"/>
      <c r="AN296" s="409"/>
      <c r="AO296" s="409"/>
      <c r="AP296" s="409"/>
      <c r="AQ296" s="409"/>
      <c r="AR296" s="409"/>
      <c r="AS296" s="409"/>
      <c r="AT296" s="409"/>
      <c r="AU296" s="409"/>
      <c r="AV296" s="409"/>
      <c r="AW296" s="393"/>
    </row>
    <row r="297" ht="15.6" spans="2:49">
      <c r="B297" s="383"/>
      <c r="C297" s="422" t="s">
        <v>293</v>
      </c>
      <c r="D297" s="423"/>
      <c r="E297" s="423"/>
      <c r="F297" s="423"/>
      <c r="G297" s="423"/>
      <c r="H297" s="423"/>
      <c r="I297" s="423"/>
      <c r="J297" s="424" t="s">
        <v>285</v>
      </c>
      <c r="K297" s="425"/>
      <c r="L297" s="426">
        <f>ROUND(SUM(L281:L296),2)</f>
        <v>19</v>
      </c>
      <c r="M297" s="409"/>
      <c r="N297" s="409"/>
      <c r="O297" s="409"/>
      <c r="P297" s="409"/>
      <c r="Q297" s="409"/>
      <c r="R297" s="409"/>
      <c r="S297" s="409"/>
      <c r="T297" s="409"/>
      <c r="U297" s="409"/>
      <c r="V297" s="409"/>
      <c r="W297" s="409"/>
      <c r="X297" s="409"/>
      <c r="Y297" s="409"/>
      <c r="Z297" s="409"/>
      <c r="AA297" s="409"/>
      <c r="AB297" s="409"/>
      <c r="AC297" s="409"/>
      <c r="AD297" s="409"/>
      <c r="AE297" s="409"/>
      <c r="AF297" s="409"/>
      <c r="AG297" s="409"/>
      <c r="AH297" s="409"/>
      <c r="AI297" s="409"/>
      <c r="AJ297" s="409"/>
      <c r="AK297" s="409"/>
      <c r="AL297" s="409"/>
      <c r="AM297" s="409"/>
      <c r="AN297" s="409"/>
      <c r="AO297" s="409"/>
      <c r="AP297" s="409"/>
      <c r="AQ297" s="409"/>
      <c r="AR297" s="409"/>
      <c r="AS297" s="409"/>
      <c r="AT297" s="409"/>
      <c r="AU297" s="409"/>
      <c r="AV297" s="409"/>
      <c r="AW297" s="393"/>
    </row>
    <row r="298" ht="15.6" spans="2:49">
      <c r="B298" s="383"/>
      <c r="C298" s="416"/>
      <c r="D298" s="427"/>
      <c r="E298" s="427"/>
      <c r="F298" s="427"/>
      <c r="G298" s="427"/>
      <c r="H298" s="427"/>
      <c r="I298" s="427"/>
      <c r="J298" s="427"/>
      <c r="K298" s="427"/>
      <c r="L298" s="417"/>
      <c r="M298" s="409"/>
      <c r="N298" s="409"/>
      <c r="O298" s="409"/>
      <c r="P298" s="409"/>
      <c r="Q298" s="409"/>
      <c r="R298" s="409"/>
      <c r="S298" s="409"/>
      <c r="T298" s="409"/>
      <c r="U298" s="409"/>
      <c r="V298" s="409"/>
      <c r="W298" s="409"/>
      <c r="X298" s="409"/>
      <c r="Y298" s="409"/>
      <c r="Z298" s="409"/>
      <c r="AA298" s="409"/>
      <c r="AB298" s="409"/>
      <c r="AC298" s="409"/>
      <c r="AD298" s="409"/>
      <c r="AE298" s="409"/>
      <c r="AF298" s="409"/>
      <c r="AG298" s="409"/>
      <c r="AH298" s="409"/>
      <c r="AI298" s="409"/>
      <c r="AJ298" s="409"/>
      <c r="AK298" s="409"/>
      <c r="AL298" s="409"/>
      <c r="AM298" s="409"/>
      <c r="AN298" s="409"/>
      <c r="AO298" s="409"/>
      <c r="AP298" s="409"/>
      <c r="AQ298" s="409"/>
      <c r="AR298" s="409"/>
      <c r="AS298" s="409"/>
      <c r="AT298" s="409"/>
      <c r="AU298" s="409"/>
      <c r="AV298" s="409"/>
      <c r="AW298" s="393"/>
    </row>
    <row r="299" ht="15.6" spans="2:49">
      <c r="B299" s="383"/>
      <c r="C299" s="419"/>
      <c r="D299" s="428"/>
      <c r="E299" s="428"/>
      <c r="F299" s="428"/>
      <c r="G299" s="428"/>
      <c r="H299" s="428"/>
      <c r="I299" s="428"/>
      <c r="J299" s="428"/>
      <c r="K299" s="428"/>
      <c r="L299" s="420"/>
      <c r="M299" s="409"/>
      <c r="N299" s="409"/>
      <c r="O299" s="409"/>
      <c r="P299" s="409"/>
      <c r="Q299" s="409"/>
      <c r="R299" s="409"/>
      <c r="S299" s="409"/>
      <c r="T299" s="409"/>
      <c r="U299" s="409"/>
      <c r="V299" s="409"/>
      <c r="W299" s="409"/>
      <c r="X299" s="409"/>
      <c r="Y299" s="409"/>
      <c r="Z299" s="409"/>
      <c r="AA299" s="409"/>
      <c r="AB299" s="409"/>
      <c r="AC299" s="409"/>
      <c r="AD299" s="409"/>
      <c r="AE299" s="409"/>
      <c r="AF299" s="409"/>
      <c r="AG299" s="409"/>
      <c r="AH299" s="409"/>
      <c r="AI299" s="409"/>
      <c r="AJ299" s="409"/>
      <c r="AK299" s="409"/>
      <c r="AL299" s="409"/>
      <c r="AM299" s="409"/>
      <c r="AN299" s="409"/>
      <c r="AO299" s="409"/>
      <c r="AP299" s="409"/>
      <c r="AQ299" s="409"/>
      <c r="AR299" s="409"/>
      <c r="AS299" s="409"/>
      <c r="AT299" s="409"/>
      <c r="AU299" s="409"/>
      <c r="AV299" s="409"/>
      <c r="AW299" s="393"/>
    </row>
    <row r="300" ht="15.6" spans="2:49">
      <c r="B300" s="383"/>
      <c r="C300" s="429" t="s">
        <v>294</v>
      </c>
      <c r="D300" s="448"/>
      <c r="E300" s="448"/>
      <c r="F300" s="448"/>
      <c r="G300" s="448"/>
      <c r="H300" s="448"/>
      <c r="I300" s="448"/>
      <c r="J300" s="448"/>
      <c r="K300" s="448"/>
      <c r="L300" s="448"/>
      <c r="M300" s="448"/>
      <c r="N300" s="448"/>
      <c r="O300" s="448"/>
      <c r="P300" s="448"/>
      <c r="Q300" s="448"/>
      <c r="R300" s="448"/>
      <c r="S300" s="448"/>
      <c r="T300" s="448"/>
      <c r="U300" s="448"/>
      <c r="V300" s="448"/>
      <c r="W300" s="448"/>
      <c r="X300" s="448"/>
      <c r="Y300" s="448"/>
      <c r="Z300" s="448"/>
      <c r="AA300" s="448"/>
      <c r="AB300" s="448"/>
      <c r="AC300" s="448"/>
      <c r="AD300" s="448"/>
      <c r="AE300" s="448"/>
      <c r="AF300" s="448"/>
      <c r="AG300" s="448"/>
      <c r="AH300" s="448"/>
      <c r="AI300" s="448"/>
      <c r="AJ300" s="448"/>
      <c r="AK300" s="448"/>
      <c r="AL300" s="448"/>
      <c r="AM300" s="448"/>
      <c r="AN300" s="448"/>
      <c r="AO300" s="448"/>
      <c r="AP300" s="448"/>
      <c r="AQ300" s="448"/>
      <c r="AR300" s="448"/>
      <c r="AS300" s="448"/>
      <c r="AT300" s="448"/>
      <c r="AU300" s="448"/>
      <c r="AV300" s="449"/>
      <c r="AW300" s="393"/>
    </row>
    <row r="301" ht="15.6" spans="2:49">
      <c r="B301" s="383"/>
      <c r="C301" s="432"/>
      <c r="D301" s="433"/>
      <c r="E301" s="433"/>
      <c r="F301" s="433"/>
      <c r="G301" s="433"/>
      <c r="H301" s="433"/>
      <c r="I301" s="433"/>
      <c r="J301" s="433"/>
      <c r="K301" s="433"/>
      <c r="L301" s="433"/>
      <c r="M301" s="433"/>
      <c r="N301" s="433"/>
      <c r="O301" s="433"/>
      <c r="P301" s="433"/>
      <c r="Q301" s="433"/>
      <c r="R301" s="433"/>
      <c r="S301" s="433"/>
      <c r="T301" s="433"/>
      <c r="U301" s="433"/>
      <c r="V301" s="433"/>
      <c r="W301" s="433"/>
      <c r="X301" s="433"/>
      <c r="Y301" s="433"/>
      <c r="Z301" s="433"/>
      <c r="AA301" s="433"/>
      <c r="AB301" s="433"/>
      <c r="AC301" s="433"/>
      <c r="AD301" s="433"/>
      <c r="AE301" s="433"/>
      <c r="AF301" s="433"/>
      <c r="AG301" s="434"/>
      <c r="AH301" s="435"/>
      <c r="AI301" s="348"/>
      <c r="AJ301" s="348"/>
      <c r="AK301" s="348"/>
      <c r="AL301" s="348"/>
      <c r="AM301" s="348"/>
      <c r="AN301" s="348"/>
      <c r="AO301" s="348"/>
      <c r="AP301" s="348"/>
      <c r="AQ301" s="348"/>
      <c r="AR301" s="348"/>
      <c r="AS301" s="348"/>
      <c r="AT301" s="348"/>
      <c r="AU301" s="348"/>
      <c r="AV301" s="436"/>
      <c r="AW301" s="393"/>
    </row>
    <row r="302" spans="2:49">
      <c r="B302" s="437"/>
      <c r="AW302" s="438"/>
    </row>
    <row r="303" ht="65.25" customHeight="1" spans="2:49">
      <c r="B303" s="439" t="s">
        <v>295</v>
      </c>
      <c r="C303" s="450"/>
      <c r="D303" s="450"/>
      <c r="E303" s="450"/>
      <c r="F303" s="450"/>
      <c r="G303" s="450"/>
      <c r="H303" s="450"/>
      <c r="I303" s="450"/>
      <c r="J303" s="450"/>
      <c r="K303" s="450"/>
      <c r="L303" s="450"/>
      <c r="M303" s="450"/>
      <c r="N303" s="450"/>
      <c r="O303" s="450"/>
      <c r="P303" s="450"/>
      <c r="Q303" s="450"/>
      <c r="R303" s="450"/>
      <c r="S303" s="450"/>
      <c r="T303" s="450"/>
      <c r="U303" s="450"/>
      <c r="V303" s="450"/>
      <c r="W303" s="450"/>
      <c r="X303" s="450"/>
      <c r="Y303" s="450"/>
      <c r="Z303" s="450"/>
      <c r="AA303" s="450"/>
      <c r="AB303" s="450"/>
      <c r="AC303" s="450"/>
      <c r="AD303" s="450"/>
      <c r="AE303" s="450"/>
      <c r="AF303" s="450"/>
      <c r="AG303" s="450"/>
      <c r="AH303" s="450"/>
      <c r="AI303" s="450"/>
      <c r="AJ303" s="450"/>
      <c r="AK303" s="450"/>
      <c r="AL303" s="450"/>
      <c r="AM303" s="450"/>
      <c r="AN303" s="450"/>
      <c r="AO303" s="450"/>
      <c r="AP303" s="450"/>
      <c r="AQ303" s="450"/>
      <c r="AR303" s="450"/>
      <c r="AS303" s="450"/>
      <c r="AT303" s="450"/>
      <c r="AU303" s="450"/>
      <c r="AV303" s="450"/>
      <c r="AW303" s="451"/>
    </row>
    <row r="306" ht="15.6" spans="2:49">
      <c r="B306" s="325"/>
      <c r="C306" s="326"/>
      <c r="D306" s="327"/>
      <c r="E306" s="328" t="s">
        <v>0</v>
      </c>
      <c r="F306" s="329"/>
      <c r="G306" s="329"/>
      <c r="H306" s="329"/>
      <c r="I306" s="329"/>
      <c r="J306" s="329"/>
      <c r="K306" s="329"/>
      <c r="L306" s="329"/>
      <c r="M306" s="329"/>
      <c r="N306" s="329"/>
      <c r="O306" s="329"/>
      <c r="P306" s="329"/>
      <c r="Q306" s="329"/>
      <c r="R306" s="329"/>
      <c r="S306" s="329"/>
      <c r="T306" s="329"/>
      <c r="U306" s="329"/>
      <c r="V306" s="329"/>
      <c r="W306" s="329"/>
      <c r="X306" s="330"/>
      <c r="Y306" s="331" t="s">
        <v>270</v>
      </c>
      <c r="Z306" s="332"/>
      <c r="AA306" s="332"/>
      <c r="AB306" s="332"/>
      <c r="AC306" s="332"/>
      <c r="AD306" s="332"/>
      <c r="AE306" s="332"/>
      <c r="AF306" s="332"/>
      <c r="AG306" s="332"/>
      <c r="AH306" s="332"/>
      <c r="AI306" s="332"/>
      <c r="AJ306" s="332"/>
      <c r="AK306" s="332"/>
      <c r="AL306" s="332"/>
      <c r="AM306" s="332"/>
      <c r="AN306" s="332"/>
      <c r="AO306" s="332"/>
      <c r="AP306" s="332"/>
      <c r="AQ306" s="332"/>
      <c r="AR306" s="332"/>
      <c r="AS306" s="332"/>
      <c r="AT306" s="332"/>
      <c r="AU306" s="332"/>
      <c r="AV306" s="332"/>
      <c r="AW306" s="333"/>
    </row>
    <row r="307" ht="15.6" spans="2:49">
      <c r="B307" s="334"/>
      <c r="C307" s="335"/>
      <c r="D307" s="336"/>
      <c r="E307" s="337"/>
      <c r="F307" s="338"/>
      <c r="G307" s="338"/>
      <c r="H307" s="338"/>
      <c r="I307" s="338"/>
      <c r="J307" s="338"/>
      <c r="K307" s="338"/>
      <c r="L307" s="338"/>
      <c r="M307" s="338"/>
      <c r="N307" s="338"/>
      <c r="O307" s="338"/>
      <c r="P307" s="338"/>
      <c r="Q307" s="338"/>
      <c r="R307" s="338"/>
      <c r="S307" s="338"/>
      <c r="T307" s="338"/>
      <c r="U307" s="338"/>
      <c r="V307" s="338"/>
      <c r="W307" s="338"/>
      <c r="X307" s="339"/>
      <c r="Y307" s="340" t="s">
        <v>2</v>
      </c>
      <c r="Z307" s="341"/>
      <c r="AA307" s="341"/>
      <c r="AB307" s="341"/>
      <c r="AC307" s="341"/>
      <c r="AD307" s="341"/>
      <c r="AE307" s="341"/>
      <c r="AF307" s="341"/>
      <c r="AG307" s="341"/>
      <c r="AH307" s="341"/>
      <c r="AI307" s="341"/>
      <c r="AJ307" s="341"/>
      <c r="AK307" s="341"/>
      <c r="AL307" s="341"/>
      <c r="AM307" s="341"/>
      <c r="AN307" s="341"/>
      <c r="AO307" s="341"/>
      <c r="AP307" s="341"/>
      <c r="AQ307" s="341"/>
      <c r="AR307" s="341"/>
      <c r="AS307" s="341"/>
      <c r="AT307" s="341"/>
      <c r="AU307" s="341"/>
      <c r="AV307" s="341"/>
      <c r="AW307" s="342"/>
    </row>
    <row r="308" ht="15.6" spans="2:49">
      <c r="B308" s="343" t="s">
        <v>3</v>
      </c>
      <c r="C308" s="344"/>
      <c r="D308" s="344"/>
      <c r="E308" s="344"/>
      <c r="F308" s="344"/>
      <c r="G308" s="344"/>
      <c r="H308" s="344"/>
      <c r="I308" s="344"/>
      <c r="J308" s="344"/>
      <c r="K308" s="344"/>
      <c r="L308" s="344"/>
      <c r="M308" s="344"/>
      <c r="N308" s="344"/>
      <c r="O308" s="344"/>
      <c r="P308" s="344"/>
      <c r="Q308" s="344"/>
      <c r="R308" s="344"/>
      <c r="S308" s="344"/>
      <c r="T308" s="344"/>
      <c r="U308" s="344"/>
      <c r="V308" s="344"/>
      <c r="W308" s="344"/>
      <c r="X308" s="345"/>
      <c r="Y308" s="340" t="s">
        <v>271</v>
      </c>
      <c r="Z308" s="341"/>
      <c r="AA308" s="341"/>
      <c r="AB308" s="341"/>
      <c r="AC308" s="341"/>
      <c r="AD308" s="341"/>
      <c r="AE308" s="341"/>
      <c r="AF308" s="341"/>
      <c r="AG308" s="341"/>
      <c r="AH308" s="341"/>
      <c r="AI308" s="341"/>
      <c r="AJ308" s="341"/>
      <c r="AK308" s="341"/>
      <c r="AL308" s="341"/>
      <c r="AM308" s="341"/>
      <c r="AN308" s="341"/>
      <c r="AO308" s="341"/>
      <c r="AP308" s="341"/>
      <c r="AQ308" s="341"/>
      <c r="AR308" s="341"/>
      <c r="AS308" s="341"/>
      <c r="AT308" s="341"/>
      <c r="AU308" s="341"/>
      <c r="AV308" s="341"/>
      <c r="AW308" s="342"/>
    </row>
    <row r="309" ht="15.6" spans="2:49">
      <c r="B309" s="343" t="s">
        <v>272</v>
      </c>
      <c r="C309" s="344"/>
      <c r="D309" s="344"/>
      <c r="E309" s="344"/>
      <c r="F309" s="344"/>
      <c r="G309" s="344"/>
      <c r="H309" s="344"/>
      <c r="I309" s="344"/>
      <c r="J309" s="344"/>
      <c r="K309" s="344"/>
      <c r="L309" s="344"/>
      <c r="M309" s="344"/>
      <c r="N309" s="344"/>
      <c r="O309" s="344"/>
      <c r="P309" s="344"/>
      <c r="Q309" s="344"/>
      <c r="R309" s="344"/>
      <c r="S309" s="344"/>
      <c r="T309" s="344"/>
      <c r="U309" s="344"/>
      <c r="V309" s="344"/>
      <c r="W309" s="344"/>
      <c r="X309" s="344"/>
      <c r="Y309" s="344"/>
      <c r="Z309" s="344"/>
      <c r="AA309" s="344"/>
      <c r="AB309" s="344"/>
      <c r="AC309" s="344"/>
      <c r="AD309" s="344"/>
      <c r="AE309" s="344"/>
      <c r="AF309" s="344"/>
      <c r="AG309" s="344"/>
      <c r="AH309" s="344"/>
      <c r="AI309" s="344"/>
      <c r="AJ309" s="344"/>
      <c r="AK309" s="344"/>
      <c r="AL309" s="344"/>
      <c r="AM309" s="344"/>
      <c r="AN309" s="344"/>
      <c r="AO309" s="344"/>
      <c r="AP309" s="344"/>
      <c r="AQ309" s="344"/>
      <c r="AR309" s="344"/>
      <c r="AS309" s="344"/>
      <c r="AT309" s="344"/>
      <c r="AU309" s="344"/>
      <c r="AV309" s="344"/>
      <c r="AW309" s="346"/>
    </row>
    <row r="310" ht="15.6" spans="2:49">
      <c r="B310" s="347"/>
      <c r="C310" s="348"/>
      <c r="D310" s="348"/>
      <c r="E310" s="348"/>
      <c r="F310" s="348"/>
      <c r="G310" s="348"/>
      <c r="H310" s="348"/>
      <c r="I310" s="348"/>
      <c r="J310" s="348"/>
      <c r="K310" s="348"/>
      <c r="L310" s="348"/>
      <c r="M310" s="348"/>
      <c r="N310" s="348"/>
      <c r="O310" s="348"/>
      <c r="P310" s="348"/>
      <c r="Q310" s="348"/>
      <c r="R310" s="348"/>
      <c r="S310" s="348"/>
      <c r="T310" s="348"/>
      <c r="U310" s="348"/>
      <c r="V310" s="348"/>
      <c r="W310" s="348"/>
      <c r="X310" s="348"/>
      <c r="Y310" s="348"/>
      <c r="Z310" s="348"/>
      <c r="AA310" s="348"/>
      <c r="AB310" s="348"/>
      <c r="AC310" s="348"/>
      <c r="AD310" s="348"/>
      <c r="AE310" s="348"/>
      <c r="AF310" s="348"/>
      <c r="AG310" s="348"/>
      <c r="AH310" s="348"/>
      <c r="AI310" s="348"/>
      <c r="AJ310" s="348"/>
      <c r="AK310" s="348"/>
      <c r="AL310" s="348"/>
      <c r="AM310" s="348"/>
      <c r="AN310" s="348"/>
      <c r="AO310" s="348"/>
      <c r="AP310" s="348"/>
      <c r="AQ310" s="348"/>
      <c r="AR310" s="348"/>
      <c r="AS310" s="348"/>
      <c r="AT310" s="348"/>
      <c r="AU310" s="348"/>
      <c r="AV310" s="348"/>
      <c r="AW310" s="349"/>
    </row>
    <row r="311" ht="15.6" customHeight="1" spans="2:49">
      <c r="B311" s="350" t="s">
        <v>273</v>
      </c>
      <c r="C311" s="351"/>
      <c r="D311" s="352" t="s">
        <v>6</v>
      </c>
      <c r="E311" s="353"/>
      <c r="F311" s="353"/>
      <c r="G311" s="353"/>
      <c r="H311" s="353"/>
      <c r="I311" s="353"/>
      <c r="J311" s="353"/>
      <c r="K311" s="353"/>
      <c r="L311" s="353"/>
      <c r="M311" s="353"/>
      <c r="N311" s="353"/>
      <c r="O311" s="353"/>
      <c r="P311" s="353"/>
      <c r="Q311" s="353"/>
      <c r="R311" s="353"/>
      <c r="S311" s="353"/>
      <c r="T311" s="353"/>
      <c r="U311" s="353"/>
      <c r="V311" s="353"/>
      <c r="W311" s="353"/>
      <c r="X311" s="353"/>
      <c r="Y311" s="353"/>
      <c r="Z311" s="353"/>
      <c r="AA311" s="353"/>
      <c r="AB311" s="353"/>
      <c r="AC311" s="353"/>
      <c r="AD311" s="353"/>
      <c r="AE311" s="353"/>
      <c r="AF311" s="353"/>
      <c r="AG311" s="353"/>
      <c r="AH311" s="353"/>
      <c r="AI311" s="353"/>
      <c r="AJ311" s="353"/>
      <c r="AK311" s="353"/>
      <c r="AL311" s="353"/>
      <c r="AM311" s="353"/>
      <c r="AN311" s="353"/>
      <c r="AO311" s="353"/>
      <c r="AP311" s="353"/>
      <c r="AQ311" s="353"/>
      <c r="AR311" s="353"/>
      <c r="AS311" s="353"/>
      <c r="AT311" s="353"/>
      <c r="AU311" s="353"/>
      <c r="AV311" s="353"/>
      <c r="AW311" s="354"/>
    </row>
    <row r="312" ht="15.6" spans="2:49">
      <c r="B312" s="347"/>
      <c r="C312" s="348"/>
      <c r="D312" s="348"/>
      <c r="E312" s="348"/>
      <c r="F312" s="348"/>
      <c r="G312" s="348"/>
      <c r="H312" s="348"/>
      <c r="I312" s="348"/>
      <c r="J312" s="348"/>
      <c r="K312" s="348"/>
      <c r="L312" s="348"/>
      <c r="M312" s="348"/>
      <c r="N312" s="348"/>
      <c r="O312" s="348"/>
      <c r="P312" s="348"/>
      <c r="Q312" s="348"/>
      <c r="R312" s="348"/>
      <c r="S312" s="348"/>
      <c r="T312" s="348"/>
      <c r="U312" s="348"/>
      <c r="V312" s="348"/>
      <c r="W312" s="348"/>
      <c r="X312" s="348"/>
      <c r="Y312" s="348"/>
      <c r="Z312" s="348"/>
      <c r="AA312" s="348"/>
      <c r="AB312" s="348"/>
      <c r="AC312" s="348"/>
      <c r="AD312" s="348"/>
      <c r="AE312" s="348"/>
      <c r="AF312" s="348"/>
      <c r="AG312" s="348"/>
      <c r="AH312" s="348"/>
      <c r="AI312" s="348"/>
      <c r="AJ312" s="348"/>
      <c r="AK312" s="348"/>
      <c r="AL312" s="348"/>
      <c r="AM312" s="348"/>
      <c r="AN312" s="348"/>
      <c r="AO312" s="348"/>
      <c r="AP312" s="348"/>
      <c r="AQ312" s="348"/>
      <c r="AR312" s="348"/>
      <c r="AS312" s="348"/>
      <c r="AT312" s="348"/>
      <c r="AU312" s="348"/>
      <c r="AV312" s="348"/>
      <c r="AW312" s="349"/>
    </row>
    <row r="313" ht="15.6" spans="2:49">
      <c r="B313" s="355"/>
      <c r="C313" s="356" t="s">
        <v>274</v>
      </c>
      <c r="D313" s="357"/>
      <c r="E313" s="357"/>
      <c r="F313" s="357"/>
      <c r="G313" s="357"/>
      <c r="H313" s="357"/>
      <c r="I313" s="357"/>
      <c r="J313" s="357"/>
      <c r="K313" s="357"/>
      <c r="L313" s="357"/>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357"/>
      <c r="AN313" s="357"/>
      <c r="AO313" s="357"/>
      <c r="AP313" s="357"/>
      <c r="AQ313" s="357"/>
      <c r="AR313" s="357"/>
      <c r="AS313" s="357"/>
      <c r="AT313" s="357"/>
      <c r="AU313" s="357"/>
      <c r="AV313" s="358"/>
      <c r="AW313" s="359"/>
    </row>
    <row r="314" ht="15.75" customHeight="1" spans="2:49">
      <c r="B314" s="360"/>
      <c r="C314" s="361" t="s">
        <v>275</v>
      </c>
      <c r="D314" s="362"/>
      <c r="E314" s="363" t="s">
        <v>299</v>
      </c>
      <c r="F314" s="364"/>
      <c r="G314" s="364"/>
      <c r="H314" s="364"/>
      <c r="I314" s="364"/>
      <c r="J314" s="364"/>
      <c r="K314" s="364"/>
      <c r="L314" s="364"/>
      <c r="M314" s="364"/>
      <c r="N314" s="364"/>
      <c r="O314" s="364"/>
      <c r="P314" s="364"/>
      <c r="Q314" s="364"/>
      <c r="R314" s="364"/>
      <c r="S314" s="364"/>
      <c r="T314" s="364"/>
      <c r="U314" s="364"/>
      <c r="V314" s="364"/>
      <c r="W314" s="364"/>
      <c r="X314" s="364"/>
      <c r="Y314" s="364"/>
      <c r="Z314" s="364"/>
      <c r="AA314" s="364"/>
      <c r="AB314" s="364"/>
      <c r="AC314" s="364"/>
      <c r="AD314" s="364"/>
      <c r="AE314" s="364"/>
      <c r="AF314" s="364"/>
      <c r="AG314" s="364"/>
      <c r="AH314" s="365"/>
      <c r="AI314" s="366" t="s">
        <v>277</v>
      </c>
      <c r="AJ314" s="367"/>
      <c r="AK314" s="367"/>
      <c r="AL314" s="367"/>
      <c r="AM314" s="367"/>
      <c r="AN314" s="367"/>
      <c r="AO314" s="368"/>
      <c r="AP314" s="369" t="s">
        <v>41</v>
      </c>
      <c r="AQ314" s="370"/>
      <c r="AR314" s="370"/>
      <c r="AS314" s="370"/>
      <c r="AT314" s="370"/>
      <c r="AU314" s="370"/>
      <c r="AV314" s="371"/>
      <c r="AW314" s="372"/>
    </row>
    <row r="315" ht="15.6" spans="2:49">
      <c r="B315" s="360"/>
      <c r="C315" s="373" t="s">
        <v>278</v>
      </c>
      <c r="D315" s="374"/>
      <c r="E315" s="375" t="str">
        <f>'PRESUPUESTO GEN'!D22</f>
        <v>POZO DE INSPECCIÓN, DIAMETRO INTERIOR 1.2 M. (1.00 M. &lt; H &lt; 1.50 M.). (NO INCLUYE ARO Y TAPA).</v>
      </c>
      <c r="F315" s="442"/>
      <c r="G315" s="442"/>
      <c r="H315" s="442"/>
      <c r="I315" s="442"/>
      <c r="J315" s="442"/>
      <c r="K315" s="442"/>
      <c r="L315" s="442"/>
      <c r="M315" s="442"/>
      <c r="N315" s="442"/>
      <c r="O315" s="442"/>
      <c r="P315" s="442"/>
      <c r="Q315" s="442"/>
      <c r="R315" s="442"/>
      <c r="S315" s="442"/>
      <c r="T315" s="442"/>
      <c r="U315" s="442"/>
      <c r="V315" s="442"/>
      <c r="W315" s="442"/>
      <c r="X315" s="442"/>
      <c r="Y315" s="442"/>
      <c r="Z315" s="442"/>
      <c r="AA315" s="442"/>
      <c r="AB315" s="442"/>
      <c r="AC315" s="442"/>
      <c r="AD315" s="442"/>
      <c r="AE315" s="442"/>
      <c r="AF315" s="442"/>
      <c r="AG315" s="442"/>
      <c r="AH315" s="443"/>
      <c r="AI315" s="366" t="s">
        <v>279</v>
      </c>
      <c r="AJ315" s="367"/>
      <c r="AK315" s="367"/>
      <c r="AL315" s="367"/>
      <c r="AM315" s="367"/>
      <c r="AN315" s="367"/>
      <c r="AO315" s="368"/>
      <c r="AP315" s="378">
        <f>L335</f>
        <v>11</v>
      </c>
      <c r="AQ315" s="379"/>
      <c r="AR315" s="379"/>
      <c r="AS315" s="379"/>
      <c r="AT315" s="379"/>
      <c r="AU315" s="379"/>
      <c r="AV315" s="380"/>
      <c r="AW315" s="372"/>
    </row>
    <row r="316" ht="15.6" spans="2:49">
      <c r="B316" s="381"/>
      <c r="C316" s="348"/>
      <c r="D316" s="348"/>
      <c r="E316" s="348"/>
      <c r="F316" s="348"/>
      <c r="G316" s="348"/>
      <c r="H316" s="348"/>
      <c r="I316" s="348"/>
      <c r="J316" s="348"/>
      <c r="K316" s="348"/>
      <c r="L316" s="348"/>
      <c r="M316" s="348"/>
      <c r="N316" s="348"/>
      <c r="O316" s="348"/>
      <c r="P316" s="348"/>
      <c r="Q316" s="348"/>
      <c r="R316" s="348"/>
      <c r="S316" s="348"/>
      <c r="T316" s="348"/>
      <c r="U316" s="348"/>
      <c r="V316" s="348"/>
      <c r="W316" s="348"/>
      <c r="X316" s="348"/>
      <c r="Y316" s="348"/>
      <c r="Z316" s="348"/>
      <c r="AA316" s="348"/>
      <c r="AB316" s="348"/>
      <c r="AC316" s="348"/>
      <c r="AD316" s="348"/>
      <c r="AE316" s="348"/>
      <c r="AF316" s="348"/>
      <c r="AG316" s="348"/>
      <c r="AH316" s="348"/>
      <c r="AI316" s="348"/>
      <c r="AJ316" s="348"/>
      <c r="AK316" s="348"/>
      <c r="AL316" s="348"/>
      <c r="AM316" s="348"/>
      <c r="AN316" s="348"/>
      <c r="AO316" s="348"/>
      <c r="AP316" s="348"/>
      <c r="AQ316" s="348"/>
      <c r="AR316" s="348"/>
      <c r="AS316" s="348"/>
      <c r="AT316" s="348"/>
      <c r="AU316" s="348"/>
      <c r="AV316" s="348"/>
      <c r="AW316" s="382"/>
    </row>
    <row r="317" ht="15.6" spans="2:49">
      <c r="B317" s="383"/>
      <c r="C317" s="384" t="s">
        <v>280</v>
      </c>
      <c r="D317" s="385"/>
      <c r="E317" s="386" t="s">
        <v>281</v>
      </c>
      <c r="F317" s="387"/>
      <c r="G317" s="387"/>
      <c r="H317" s="388"/>
      <c r="I317" s="389" t="s">
        <v>282</v>
      </c>
      <c r="J317" s="390" t="s">
        <v>283</v>
      </c>
      <c r="K317" s="389" t="s">
        <v>284</v>
      </c>
      <c r="L317" s="391" t="s">
        <v>285</v>
      </c>
      <c r="M317" s="384" t="s">
        <v>286</v>
      </c>
      <c r="N317" s="392"/>
      <c r="O317" s="392"/>
      <c r="P317" s="392"/>
      <c r="Q317" s="392"/>
      <c r="R317" s="392"/>
      <c r="S317" s="392"/>
      <c r="T317" s="392"/>
      <c r="U317" s="392"/>
      <c r="V317" s="392"/>
      <c r="W317" s="392"/>
      <c r="X317" s="392"/>
      <c r="Y317" s="392"/>
      <c r="Z317" s="392"/>
      <c r="AA317" s="392"/>
      <c r="AB317" s="392"/>
      <c r="AC317" s="392"/>
      <c r="AD317" s="392"/>
      <c r="AE317" s="392"/>
      <c r="AF317" s="392"/>
      <c r="AG317" s="392"/>
      <c r="AH317" s="392"/>
      <c r="AI317" s="392"/>
      <c r="AJ317" s="392"/>
      <c r="AK317" s="392"/>
      <c r="AL317" s="392"/>
      <c r="AM317" s="392"/>
      <c r="AN317" s="392"/>
      <c r="AO317" s="392"/>
      <c r="AP317" s="392"/>
      <c r="AQ317" s="392"/>
      <c r="AR317" s="392"/>
      <c r="AS317" s="392"/>
      <c r="AT317" s="392"/>
      <c r="AU317" s="392"/>
      <c r="AV317" s="385"/>
      <c r="AW317" s="393"/>
    </row>
    <row r="318" ht="31.2" spans="2:49">
      <c r="B318" s="383"/>
      <c r="C318" s="394"/>
      <c r="D318" s="395"/>
      <c r="E318" s="396" t="s">
        <v>287</v>
      </c>
      <c r="F318" s="397" t="s">
        <v>288</v>
      </c>
      <c r="G318" s="397" t="s">
        <v>289</v>
      </c>
      <c r="H318" s="398" t="s">
        <v>290</v>
      </c>
      <c r="I318" s="399"/>
      <c r="J318" s="400"/>
      <c r="K318" s="399"/>
      <c r="L318" s="401"/>
      <c r="M318" s="394"/>
      <c r="N318" s="402"/>
      <c r="O318" s="402"/>
      <c r="P318" s="402"/>
      <c r="Q318" s="402"/>
      <c r="R318" s="402"/>
      <c r="S318" s="402"/>
      <c r="T318" s="402"/>
      <c r="U318" s="402"/>
      <c r="V318" s="402"/>
      <c r="W318" s="402"/>
      <c r="X318" s="402"/>
      <c r="Y318" s="402"/>
      <c r="Z318" s="402"/>
      <c r="AA318" s="402"/>
      <c r="AB318" s="402"/>
      <c r="AC318" s="402"/>
      <c r="AD318" s="402"/>
      <c r="AE318" s="402"/>
      <c r="AF318" s="402"/>
      <c r="AG318" s="402"/>
      <c r="AH318" s="402"/>
      <c r="AI318" s="402"/>
      <c r="AJ318" s="402"/>
      <c r="AK318" s="402"/>
      <c r="AL318" s="402"/>
      <c r="AM318" s="402"/>
      <c r="AN318" s="402"/>
      <c r="AO318" s="402"/>
      <c r="AP318" s="402"/>
      <c r="AQ318" s="402"/>
      <c r="AR318" s="402"/>
      <c r="AS318" s="402"/>
      <c r="AT318" s="402"/>
      <c r="AU318" s="402"/>
      <c r="AV318" s="395"/>
      <c r="AW318" s="393"/>
    </row>
    <row r="319" ht="15.6" spans="2:49">
      <c r="B319" s="383"/>
      <c r="C319" s="416" t="s">
        <v>307</v>
      </c>
      <c r="D319" s="417"/>
      <c r="E319" s="445"/>
      <c r="F319" s="408"/>
      <c r="G319" s="408"/>
      <c r="H319" s="408"/>
      <c r="I319" s="453"/>
      <c r="J319" s="408">
        <v>5</v>
      </c>
      <c r="K319" s="408" t="s">
        <v>41</v>
      </c>
      <c r="L319" s="445">
        <f>J319</f>
        <v>5</v>
      </c>
      <c r="M319" s="409"/>
      <c r="N319" s="409"/>
      <c r="O319" s="409"/>
      <c r="P319" s="409"/>
      <c r="Q319" s="409"/>
      <c r="R319" s="409"/>
      <c r="S319" s="409"/>
      <c r="T319" s="409"/>
      <c r="U319" s="409"/>
      <c r="V319" s="409"/>
      <c r="W319" s="409"/>
      <c r="X319" s="409"/>
      <c r="Y319" s="409"/>
      <c r="Z319" s="409"/>
      <c r="AA319" s="409"/>
      <c r="AB319" s="409"/>
      <c r="AC319" s="409"/>
      <c r="AD319" s="409"/>
      <c r="AE319" s="409"/>
      <c r="AF319" s="409"/>
      <c r="AG319" s="409"/>
      <c r="AH319" s="409"/>
      <c r="AI319" s="409"/>
      <c r="AJ319" s="409"/>
      <c r="AK319" s="409"/>
      <c r="AL319" s="409"/>
      <c r="AM319" s="409"/>
      <c r="AN319" s="409"/>
      <c r="AO319" s="409"/>
      <c r="AP319" s="409"/>
      <c r="AQ319" s="409"/>
      <c r="AR319" s="409"/>
      <c r="AS319" s="409"/>
      <c r="AT319" s="409"/>
      <c r="AU319" s="409"/>
      <c r="AV319" s="409"/>
      <c r="AW319" s="393"/>
    </row>
    <row r="320" ht="15.6" spans="2:49">
      <c r="B320" s="383"/>
      <c r="C320" s="419"/>
      <c r="D320" s="420"/>
      <c r="E320" s="447"/>
      <c r="F320" s="415"/>
      <c r="G320" s="415"/>
      <c r="H320" s="415"/>
      <c r="I320" s="446"/>
      <c r="J320" s="415"/>
      <c r="K320" s="415"/>
      <c r="L320" s="447"/>
      <c r="M320" s="409"/>
      <c r="N320" s="409"/>
      <c r="O320" s="409"/>
      <c r="P320" s="409"/>
      <c r="Q320" s="409"/>
      <c r="R320" s="409"/>
      <c r="S320" s="409"/>
      <c r="T320" s="409"/>
      <c r="U320" s="409"/>
      <c r="V320" s="409"/>
      <c r="W320" s="409"/>
      <c r="X320" s="409"/>
      <c r="Y320" s="409"/>
      <c r="Z320" s="409"/>
      <c r="AA320" s="409"/>
      <c r="AB320" s="409"/>
      <c r="AC320" s="409"/>
      <c r="AD320" s="409"/>
      <c r="AE320" s="409"/>
      <c r="AF320" s="409"/>
      <c r="AG320" s="409"/>
      <c r="AH320" s="409"/>
      <c r="AI320" s="409"/>
      <c r="AJ320" s="409"/>
      <c r="AK320" s="409"/>
      <c r="AL320" s="409"/>
      <c r="AM320" s="409"/>
      <c r="AN320" s="409"/>
      <c r="AO320" s="409"/>
      <c r="AP320" s="409"/>
      <c r="AQ320" s="409"/>
      <c r="AR320" s="409"/>
      <c r="AS320" s="409"/>
      <c r="AT320" s="409"/>
      <c r="AU320" s="409"/>
      <c r="AV320" s="409"/>
      <c r="AW320" s="393"/>
    </row>
    <row r="321" ht="15.6" spans="2:49">
      <c r="B321" s="383"/>
      <c r="C321" s="416" t="s">
        <v>308</v>
      </c>
      <c r="D321" s="417"/>
      <c r="E321" s="445"/>
      <c r="F321" s="408"/>
      <c r="G321" s="408"/>
      <c r="H321" s="406"/>
      <c r="I321" s="444"/>
      <c r="J321" s="408">
        <v>6</v>
      </c>
      <c r="K321" s="408" t="s">
        <v>41</v>
      </c>
      <c r="L321" s="445">
        <f>J321</f>
        <v>6</v>
      </c>
      <c r="M321" s="409"/>
      <c r="N321" s="409"/>
      <c r="O321" s="409"/>
      <c r="P321" s="409"/>
      <c r="Q321" s="409"/>
      <c r="R321" s="409"/>
      <c r="S321" s="409"/>
      <c r="T321" s="409"/>
      <c r="U321" s="409"/>
      <c r="V321" s="409"/>
      <c r="W321" s="409"/>
      <c r="X321" s="409"/>
      <c r="Y321" s="409"/>
      <c r="Z321" s="409"/>
      <c r="AA321" s="409"/>
      <c r="AB321" s="409"/>
      <c r="AC321" s="409"/>
      <c r="AD321" s="409"/>
      <c r="AE321" s="409"/>
      <c r="AF321" s="409"/>
      <c r="AG321" s="409"/>
      <c r="AH321" s="409"/>
      <c r="AI321" s="409"/>
      <c r="AJ321" s="409"/>
      <c r="AK321" s="409"/>
      <c r="AL321" s="409"/>
      <c r="AM321" s="409"/>
      <c r="AN321" s="409"/>
      <c r="AO321" s="409"/>
      <c r="AP321" s="409"/>
      <c r="AQ321" s="409"/>
      <c r="AR321" s="409"/>
      <c r="AS321" s="409"/>
      <c r="AT321" s="409"/>
      <c r="AU321" s="409"/>
      <c r="AV321" s="409"/>
      <c r="AW321" s="393"/>
    </row>
    <row r="322" ht="15.6" spans="2:49">
      <c r="B322" s="383"/>
      <c r="C322" s="419"/>
      <c r="D322" s="420"/>
      <c r="E322" s="447"/>
      <c r="F322" s="415"/>
      <c r="G322" s="415"/>
      <c r="H322" s="413"/>
      <c r="I322" s="446"/>
      <c r="J322" s="415"/>
      <c r="K322" s="415"/>
      <c r="L322" s="447"/>
      <c r="M322" s="409"/>
      <c r="N322" s="409"/>
      <c r="O322" s="409"/>
      <c r="P322" s="409"/>
      <c r="Q322" s="409"/>
      <c r="R322" s="409"/>
      <c r="S322" s="409"/>
      <c r="T322" s="409"/>
      <c r="U322" s="409"/>
      <c r="V322" s="409"/>
      <c r="W322" s="409"/>
      <c r="X322" s="409"/>
      <c r="Y322" s="409"/>
      <c r="Z322" s="409"/>
      <c r="AA322" s="409"/>
      <c r="AB322" s="409"/>
      <c r="AC322" s="409"/>
      <c r="AD322" s="409"/>
      <c r="AE322" s="409"/>
      <c r="AF322" s="409"/>
      <c r="AG322" s="409"/>
      <c r="AH322" s="409"/>
      <c r="AI322" s="409"/>
      <c r="AJ322" s="409"/>
      <c r="AK322" s="409"/>
      <c r="AL322" s="409"/>
      <c r="AM322" s="409"/>
      <c r="AN322" s="409"/>
      <c r="AO322" s="409"/>
      <c r="AP322" s="409"/>
      <c r="AQ322" s="409"/>
      <c r="AR322" s="409"/>
      <c r="AS322" s="409"/>
      <c r="AT322" s="409"/>
      <c r="AU322" s="409"/>
      <c r="AV322" s="409"/>
      <c r="AW322" s="393"/>
    </row>
    <row r="323" ht="15.6" spans="2:49">
      <c r="B323" s="383"/>
      <c r="C323" s="416"/>
      <c r="D323" s="417"/>
      <c r="E323" s="406"/>
      <c r="F323" s="406"/>
      <c r="G323" s="406"/>
      <c r="H323" s="406"/>
      <c r="I323" s="406"/>
      <c r="J323" s="408"/>
      <c r="K323" s="408"/>
      <c r="L323" s="445"/>
      <c r="M323" s="409"/>
      <c r="N323" s="409"/>
      <c r="O323" s="409"/>
      <c r="P323" s="409"/>
      <c r="Q323" s="409"/>
      <c r="R323" s="409"/>
      <c r="S323" s="409"/>
      <c r="T323" s="409"/>
      <c r="U323" s="409"/>
      <c r="V323" s="409"/>
      <c r="W323" s="409"/>
      <c r="X323" s="409"/>
      <c r="Y323" s="409"/>
      <c r="Z323" s="409"/>
      <c r="AA323" s="409"/>
      <c r="AB323" s="409"/>
      <c r="AC323" s="409"/>
      <c r="AD323" s="409"/>
      <c r="AE323" s="409"/>
      <c r="AF323" s="409"/>
      <c r="AG323" s="409"/>
      <c r="AH323" s="409"/>
      <c r="AI323" s="409"/>
      <c r="AJ323" s="409"/>
      <c r="AK323" s="409"/>
      <c r="AL323" s="409"/>
      <c r="AM323" s="409"/>
      <c r="AN323" s="409"/>
      <c r="AO323" s="409"/>
      <c r="AP323" s="409"/>
      <c r="AQ323" s="409"/>
      <c r="AR323" s="409"/>
      <c r="AS323" s="409"/>
      <c r="AT323" s="409"/>
      <c r="AU323" s="409"/>
      <c r="AV323" s="409"/>
      <c r="AW323" s="393"/>
    </row>
    <row r="324" ht="15.6" spans="2:49">
      <c r="B324" s="383"/>
      <c r="C324" s="419"/>
      <c r="D324" s="420"/>
      <c r="E324" s="413"/>
      <c r="F324" s="413"/>
      <c r="G324" s="413"/>
      <c r="H324" s="413"/>
      <c r="I324" s="413"/>
      <c r="J324" s="415"/>
      <c r="K324" s="415"/>
      <c r="L324" s="447"/>
      <c r="M324" s="409"/>
      <c r="N324" s="409"/>
      <c r="O324" s="409"/>
      <c r="P324" s="409"/>
      <c r="Q324" s="409"/>
      <c r="R324" s="409"/>
      <c r="S324" s="409"/>
      <c r="T324" s="409"/>
      <c r="U324" s="409"/>
      <c r="V324" s="409"/>
      <c r="W324" s="409"/>
      <c r="X324" s="409"/>
      <c r="Y324" s="409"/>
      <c r="Z324" s="409"/>
      <c r="AA324" s="409"/>
      <c r="AB324" s="409"/>
      <c r="AC324" s="409"/>
      <c r="AD324" s="409"/>
      <c r="AE324" s="409"/>
      <c r="AF324" s="409"/>
      <c r="AG324" s="409"/>
      <c r="AH324" s="409"/>
      <c r="AI324" s="409"/>
      <c r="AJ324" s="409"/>
      <c r="AK324" s="409"/>
      <c r="AL324" s="409"/>
      <c r="AM324" s="409"/>
      <c r="AN324" s="409"/>
      <c r="AO324" s="409"/>
      <c r="AP324" s="409"/>
      <c r="AQ324" s="409"/>
      <c r="AR324" s="409"/>
      <c r="AS324" s="409"/>
      <c r="AT324" s="409"/>
      <c r="AU324" s="409"/>
      <c r="AV324" s="409"/>
      <c r="AW324" s="393"/>
    </row>
    <row r="325" ht="15.6" spans="2:49">
      <c r="B325" s="383"/>
      <c r="C325" s="416"/>
      <c r="D325" s="417"/>
      <c r="E325" s="406"/>
      <c r="F325" s="406"/>
      <c r="G325" s="406"/>
      <c r="H325" s="406"/>
      <c r="I325" s="406"/>
      <c r="J325" s="408"/>
      <c r="K325" s="408"/>
      <c r="L325" s="445"/>
      <c r="M325" s="409"/>
      <c r="N325" s="409"/>
      <c r="O325" s="409"/>
      <c r="P325" s="409"/>
      <c r="Q325" s="409"/>
      <c r="R325" s="409"/>
      <c r="S325" s="409"/>
      <c r="T325" s="409"/>
      <c r="U325" s="409"/>
      <c r="V325" s="409"/>
      <c r="W325" s="409"/>
      <c r="X325" s="409"/>
      <c r="Y325" s="409"/>
      <c r="Z325" s="409"/>
      <c r="AA325" s="409"/>
      <c r="AB325" s="409"/>
      <c r="AC325" s="409"/>
      <c r="AD325" s="409"/>
      <c r="AE325" s="409"/>
      <c r="AF325" s="409"/>
      <c r="AG325" s="409"/>
      <c r="AH325" s="409"/>
      <c r="AI325" s="409"/>
      <c r="AJ325" s="409"/>
      <c r="AK325" s="409"/>
      <c r="AL325" s="409"/>
      <c r="AM325" s="409"/>
      <c r="AN325" s="409"/>
      <c r="AO325" s="409"/>
      <c r="AP325" s="409"/>
      <c r="AQ325" s="409"/>
      <c r="AR325" s="409"/>
      <c r="AS325" s="409"/>
      <c r="AT325" s="409"/>
      <c r="AU325" s="409"/>
      <c r="AV325" s="409"/>
      <c r="AW325" s="393"/>
    </row>
    <row r="326" ht="15.6" spans="2:49">
      <c r="B326" s="383"/>
      <c r="C326" s="419"/>
      <c r="D326" s="420"/>
      <c r="E326" s="413"/>
      <c r="F326" s="413"/>
      <c r="G326" s="413"/>
      <c r="H326" s="413"/>
      <c r="I326" s="413"/>
      <c r="J326" s="415"/>
      <c r="K326" s="415"/>
      <c r="L326" s="447"/>
      <c r="M326" s="409"/>
      <c r="N326" s="409"/>
      <c r="O326" s="409"/>
      <c r="P326" s="409"/>
      <c r="Q326" s="409"/>
      <c r="R326" s="409"/>
      <c r="S326" s="409"/>
      <c r="T326" s="409"/>
      <c r="U326" s="409"/>
      <c r="V326" s="409"/>
      <c r="W326" s="409"/>
      <c r="X326" s="409"/>
      <c r="Y326" s="409"/>
      <c r="Z326" s="409"/>
      <c r="AA326" s="409"/>
      <c r="AB326" s="409"/>
      <c r="AC326" s="409"/>
      <c r="AD326" s="409"/>
      <c r="AE326" s="409"/>
      <c r="AF326" s="409"/>
      <c r="AG326" s="409"/>
      <c r="AH326" s="409"/>
      <c r="AI326" s="409"/>
      <c r="AJ326" s="409"/>
      <c r="AK326" s="409"/>
      <c r="AL326" s="409"/>
      <c r="AM326" s="409"/>
      <c r="AN326" s="409"/>
      <c r="AO326" s="409"/>
      <c r="AP326" s="409"/>
      <c r="AQ326" s="409"/>
      <c r="AR326" s="409"/>
      <c r="AS326" s="409"/>
      <c r="AT326" s="409"/>
      <c r="AU326" s="409"/>
      <c r="AV326" s="409"/>
      <c r="AW326" s="393"/>
    </row>
    <row r="327" ht="15.6" spans="2:49">
      <c r="B327" s="383"/>
      <c r="C327" s="416"/>
      <c r="D327" s="417"/>
      <c r="E327" s="406"/>
      <c r="F327" s="406"/>
      <c r="G327" s="406"/>
      <c r="H327" s="406"/>
      <c r="I327" s="406"/>
      <c r="J327" s="406"/>
      <c r="K327" s="406"/>
      <c r="L327" s="408"/>
      <c r="M327" s="409"/>
      <c r="N327" s="409"/>
      <c r="O327" s="409"/>
      <c r="P327" s="409"/>
      <c r="Q327" s="409"/>
      <c r="R327" s="409"/>
      <c r="S327" s="409"/>
      <c r="T327" s="409"/>
      <c r="U327" s="409"/>
      <c r="V327" s="409"/>
      <c r="W327" s="409"/>
      <c r="X327" s="409"/>
      <c r="Y327" s="409"/>
      <c r="Z327" s="409"/>
      <c r="AA327" s="409"/>
      <c r="AB327" s="409"/>
      <c r="AC327" s="409"/>
      <c r="AD327" s="409"/>
      <c r="AE327" s="409"/>
      <c r="AF327" s="409"/>
      <c r="AG327" s="409"/>
      <c r="AH327" s="409"/>
      <c r="AI327" s="409"/>
      <c r="AJ327" s="409"/>
      <c r="AK327" s="409"/>
      <c r="AL327" s="409"/>
      <c r="AM327" s="409"/>
      <c r="AN327" s="409"/>
      <c r="AO327" s="409"/>
      <c r="AP327" s="409"/>
      <c r="AQ327" s="409"/>
      <c r="AR327" s="409"/>
      <c r="AS327" s="409"/>
      <c r="AT327" s="409"/>
      <c r="AU327" s="409"/>
      <c r="AV327" s="409"/>
      <c r="AW327" s="393"/>
    </row>
    <row r="328" ht="15.6" spans="2:49">
      <c r="B328" s="383"/>
      <c r="C328" s="419"/>
      <c r="D328" s="420"/>
      <c r="E328" s="413"/>
      <c r="F328" s="413"/>
      <c r="G328" s="413"/>
      <c r="H328" s="413"/>
      <c r="I328" s="413"/>
      <c r="J328" s="413"/>
      <c r="K328" s="413"/>
      <c r="L328" s="415"/>
      <c r="M328" s="409"/>
      <c r="N328" s="409"/>
      <c r="O328" s="409"/>
      <c r="P328" s="409"/>
      <c r="Q328" s="409"/>
      <c r="R328" s="409"/>
      <c r="S328" s="409"/>
      <c r="T328" s="409"/>
      <c r="U328" s="409"/>
      <c r="V328" s="409"/>
      <c r="W328" s="409"/>
      <c r="X328" s="409"/>
      <c r="Y328" s="409"/>
      <c r="Z328" s="409"/>
      <c r="AA328" s="409"/>
      <c r="AB328" s="409"/>
      <c r="AC328" s="409"/>
      <c r="AD328" s="409"/>
      <c r="AE328" s="409"/>
      <c r="AF328" s="409"/>
      <c r="AG328" s="409"/>
      <c r="AH328" s="409"/>
      <c r="AI328" s="409"/>
      <c r="AJ328" s="409"/>
      <c r="AK328" s="409"/>
      <c r="AL328" s="409"/>
      <c r="AM328" s="409"/>
      <c r="AN328" s="409"/>
      <c r="AO328" s="409"/>
      <c r="AP328" s="409"/>
      <c r="AQ328" s="409"/>
      <c r="AR328" s="409"/>
      <c r="AS328" s="409"/>
      <c r="AT328" s="409"/>
      <c r="AU328" s="409"/>
      <c r="AV328" s="409"/>
      <c r="AW328" s="393"/>
    </row>
    <row r="329" ht="15.6" spans="2:49">
      <c r="B329" s="383"/>
      <c r="C329" s="416"/>
      <c r="D329" s="417"/>
      <c r="E329" s="406"/>
      <c r="F329" s="406"/>
      <c r="G329" s="406"/>
      <c r="H329" s="406"/>
      <c r="I329" s="406"/>
      <c r="J329" s="406"/>
      <c r="K329" s="406"/>
      <c r="L329" s="408"/>
      <c r="M329" s="409"/>
      <c r="N329" s="409"/>
      <c r="O329" s="409"/>
      <c r="P329" s="409"/>
      <c r="Q329" s="409"/>
      <c r="R329" s="409"/>
      <c r="S329" s="409"/>
      <c r="T329" s="409"/>
      <c r="U329" s="409"/>
      <c r="V329" s="409"/>
      <c r="W329" s="409"/>
      <c r="X329" s="409"/>
      <c r="Y329" s="409"/>
      <c r="Z329" s="409"/>
      <c r="AA329" s="409"/>
      <c r="AB329" s="409"/>
      <c r="AC329" s="409"/>
      <c r="AD329" s="409"/>
      <c r="AE329" s="409"/>
      <c r="AF329" s="409"/>
      <c r="AG329" s="409"/>
      <c r="AH329" s="409"/>
      <c r="AI329" s="409"/>
      <c r="AJ329" s="409"/>
      <c r="AK329" s="409"/>
      <c r="AL329" s="409"/>
      <c r="AM329" s="409"/>
      <c r="AN329" s="409"/>
      <c r="AO329" s="409"/>
      <c r="AP329" s="409"/>
      <c r="AQ329" s="409"/>
      <c r="AR329" s="409"/>
      <c r="AS329" s="409"/>
      <c r="AT329" s="409"/>
      <c r="AU329" s="409"/>
      <c r="AV329" s="409"/>
      <c r="AW329" s="393"/>
    </row>
    <row r="330" ht="15.6" spans="2:49">
      <c r="B330" s="383"/>
      <c r="C330" s="419"/>
      <c r="D330" s="420"/>
      <c r="E330" s="413"/>
      <c r="F330" s="413"/>
      <c r="G330" s="413"/>
      <c r="H330" s="413"/>
      <c r="I330" s="413"/>
      <c r="J330" s="413"/>
      <c r="K330" s="413"/>
      <c r="L330" s="415"/>
      <c r="M330" s="409"/>
      <c r="N330" s="409"/>
      <c r="O330" s="409"/>
      <c r="P330" s="409"/>
      <c r="Q330" s="409"/>
      <c r="R330" s="409"/>
      <c r="S330" s="409"/>
      <c r="T330" s="409"/>
      <c r="U330" s="409"/>
      <c r="V330" s="409"/>
      <c r="W330" s="409"/>
      <c r="X330" s="409"/>
      <c r="Y330" s="409"/>
      <c r="Z330" s="409"/>
      <c r="AA330" s="409"/>
      <c r="AB330" s="409"/>
      <c r="AC330" s="409"/>
      <c r="AD330" s="409"/>
      <c r="AE330" s="409"/>
      <c r="AF330" s="409"/>
      <c r="AG330" s="409"/>
      <c r="AH330" s="409"/>
      <c r="AI330" s="409"/>
      <c r="AJ330" s="409"/>
      <c r="AK330" s="409"/>
      <c r="AL330" s="409"/>
      <c r="AM330" s="409"/>
      <c r="AN330" s="409"/>
      <c r="AO330" s="409"/>
      <c r="AP330" s="409"/>
      <c r="AQ330" s="409"/>
      <c r="AR330" s="409"/>
      <c r="AS330" s="409"/>
      <c r="AT330" s="409"/>
      <c r="AU330" s="409"/>
      <c r="AV330" s="409"/>
      <c r="AW330" s="393"/>
    </row>
    <row r="331" ht="15.6" spans="2:49">
      <c r="B331" s="383"/>
      <c r="C331" s="416"/>
      <c r="D331" s="417"/>
      <c r="E331" s="406"/>
      <c r="F331" s="406"/>
      <c r="G331" s="406"/>
      <c r="H331" s="406"/>
      <c r="I331" s="406"/>
      <c r="J331" s="406"/>
      <c r="K331" s="406"/>
      <c r="L331" s="408"/>
      <c r="M331" s="409"/>
      <c r="N331" s="409"/>
      <c r="O331" s="409"/>
      <c r="P331" s="409"/>
      <c r="Q331" s="409"/>
      <c r="R331" s="409"/>
      <c r="S331" s="409"/>
      <c r="T331" s="409"/>
      <c r="U331" s="409"/>
      <c r="V331" s="409"/>
      <c r="W331" s="409"/>
      <c r="X331" s="409"/>
      <c r="Y331" s="409"/>
      <c r="Z331" s="409"/>
      <c r="AA331" s="409"/>
      <c r="AB331" s="409"/>
      <c r="AC331" s="409"/>
      <c r="AD331" s="409"/>
      <c r="AE331" s="409"/>
      <c r="AF331" s="409"/>
      <c r="AG331" s="409"/>
      <c r="AH331" s="409"/>
      <c r="AI331" s="409"/>
      <c r="AJ331" s="409"/>
      <c r="AK331" s="409"/>
      <c r="AL331" s="409"/>
      <c r="AM331" s="409"/>
      <c r="AN331" s="409"/>
      <c r="AO331" s="409"/>
      <c r="AP331" s="409"/>
      <c r="AQ331" s="409"/>
      <c r="AR331" s="409"/>
      <c r="AS331" s="409"/>
      <c r="AT331" s="409"/>
      <c r="AU331" s="409"/>
      <c r="AV331" s="409"/>
      <c r="AW331" s="393"/>
    </row>
    <row r="332" ht="15.6" spans="2:49">
      <c r="B332" s="383"/>
      <c r="C332" s="419"/>
      <c r="D332" s="420"/>
      <c r="E332" s="413"/>
      <c r="F332" s="413"/>
      <c r="G332" s="413"/>
      <c r="H332" s="413"/>
      <c r="I332" s="413"/>
      <c r="J332" s="413"/>
      <c r="K332" s="413"/>
      <c r="L332" s="415"/>
      <c r="M332" s="409"/>
      <c r="N332" s="409"/>
      <c r="O332" s="409"/>
      <c r="P332" s="409"/>
      <c r="Q332" s="409"/>
      <c r="R332" s="409"/>
      <c r="S332" s="409"/>
      <c r="T332" s="409"/>
      <c r="U332" s="409"/>
      <c r="V332" s="409"/>
      <c r="W332" s="409"/>
      <c r="X332" s="409"/>
      <c r="Y332" s="409"/>
      <c r="Z332" s="409"/>
      <c r="AA332" s="409"/>
      <c r="AB332" s="409"/>
      <c r="AC332" s="409"/>
      <c r="AD332" s="409"/>
      <c r="AE332" s="409"/>
      <c r="AF332" s="409"/>
      <c r="AG332" s="409"/>
      <c r="AH332" s="409"/>
      <c r="AI332" s="409"/>
      <c r="AJ332" s="409"/>
      <c r="AK332" s="409"/>
      <c r="AL332" s="409"/>
      <c r="AM332" s="409"/>
      <c r="AN332" s="409"/>
      <c r="AO332" s="409"/>
      <c r="AP332" s="409"/>
      <c r="AQ332" s="409"/>
      <c r="AR332" s="409"/>
      <c r="AS332" s="409"/>
      <c r="AT332" s="409"/>
      <c r="AU332" s="409"/>
      <c r="AV332" s="409"/>
      <c r="AW332" s="393"/>
    </row>
    <row r="333" ht="15.6" spans="2:49">
      <c r="B333" s="383"/>
      <c r="C333" s="416"/>
      <c r="D333" s="417"/>
      <c r="E333" s="406"/>
      <c r="F333" s="406"/>
      <c r="G333" s="406"/>
      <c r="H333" s="406"/>
      <c r="I333" s="406"/>
      <c r="J333" s="406"/>
      <c r="K333" s="406"/>
      <c r="L333" s="406"/>
      <c r="M333" s="409"/>
      <c r="N333" s="409"/>
      <c r="O333" s="409"/>
      <c r="P333" s="409"/>
      <c r="Q333" s="409"/>
      <c r="R333" s="409"/>
      <c r="S333" s="409"/>
      <c r="T333" s="409"/>
      <c r="U333" s="409"/>
      <c r="V333" s="409"/>
      <c r="W333" s="409"/>
      <c r="X333" s="409"/>
      <c r="Y333" s="409"/>
      <c r="Z333" s="409"/>
      <c r="AA333" s="409"/>
      <c r="AB333" s="409"/>
      <c r="AC333" s="409"/>
      <c r="AD333" s="409"/>
      <c r="AE333" s="409"/>
      <c r="AF333" s="409"/>
      <c r="AG333" s="409"/>
      <c r="AH333" s="409"/>
      <c r="AI333" s="409"/>
      <c r="AJ333" s="409"/>
      <c r="AK333" s="409"/>
      <c r="AL333" s="409"/>
      <c r="AM333" s="409"/>
      <c r="AN333" s="409"/>
      <c r="AO333" s="409"/>
      <c r="AP333" s="409"/>
      <c r="AQ333" s="409"/>
      <c r="AR333" s="409"/>
      <c r="AS333" s="409"/>
      <c r="AT333" s="409"/>
      <c r="AU333" s="409"/>
      <c r="AV333" s="409"/>
      <c r="AW333" s="393"/>
    </row>
    <row r="334" ht="15.6" spans="2:49">
      <c r="B334" s="383"/>
      <c r="C334" s="419"/>
      <c r="D334" s="420"/>
      <c r="E334" s="413"/>
      <c r="F334" s="413"/>
      <c r="G334" s="413"/>
      <c r="H334" s="413"/>
      <c r="I334" s="413"/>
      <c r="J334" s="413"/>
      <c r="K334" s="413"/>
      <c r="L334" s="413"/>
      <c r="M334" s="409"/>
      <c r="N334" s="409"/>
      <c r="O334" s="409"/>
      <c r="P334" s="409"/>
      <c r="Q334" s="409"/>
      <c r="R334" s="409"/>
      <c r="S334" s="409"/>
      <c r="T334" s="409"/>
      <c r="U334" s="409"/>
      <c r="V334" s="409"/>
      <c r="W334" s="409"/>
      <c r="X334" s="409"/>
      <c r="Y334" s="409"/>
      <c r="Z334" s="409"/>
      <c r="AA334" s="409"/>
      <c r="AB334" s="409"/>
      <c r="AC334" s="409"/>
      <c r="AD334" s="409"/>
      <c r="AE334" s="409"/>
      <c r="AF334" s="409"/>
      <c r="AG334" s="409"/>
      <c r="AH334" s="409"/>
      <c r="AI334" s="409"/>
      <c r="AJ334" s="409"/>
      <c r="AK334" s="409"/>
      <c r="AL334" s="409"/>
      <c r="AM334" s="409"/>
      <c r="AN334" s="409"/>
      <c r="AO334" s="409"/>
      <c r="AP334" s="409"/>
      <c r="AQ334" s="409"/>
      <c r="AR334" s="409"/>
      <c r="AS334" s="409"/>
      <c r="AT334" s="409"/>
      <c r="AU334" s="409"/>
      <c r="AV334" s="409"/>
      <c r="AW334" s="393"/>
    </row>
    <row r="335" ht="15.6" spans="2:49">
      <c r="B335" s="383"/>
      <c r="C335" s="422" t="s">
        <v>293</v>
      </c>
      <c r="D335" s="423"/>
      <c r="E335" s="423"/>
      <c r="F335" s="423"/>
      <c r="G335" s="423"/>
      <c r="H335" s="423"/>
      <c r="I335" s="423"/>
      <c r="J335" s="424" t="s">
        <v>285</v>
      </c>
      <c r="K335" s="425"/>
      <c r="L335" s="426">
        <f>ROUND(SUM(L319:L334),2)</f>
        <v>11</v>
      </c>
      <c r="M335" s="409"/>
      <c r="N335" s="409"/>
      <c r="O335" s="409"/>
      <c r="P335" s="409"/>
      <c r="Q335" s="409"/>
      <c r="R335" s="409"/>
      <c r="S335" s="409"/>
      <c r="T335" s="409"/>
      <c r="U335" s="409"/>
      <c r="V335" s="409"/>
      <c r="W335" s="409"/>
      <c r="X335" s="409"/>
      <c r="Y335" s="409"/>
      <c r="Z335" s="409"/>
      <c r="AA335" s="409"/>
      <c r="AB335" s="409"/>
      <c r="AC335" s="409"/>
      <c r="AD335" s="409"/>
      <c r="AE335" s="409"/>
      <c r="AF335" s="409"/>
      <c r="AG335" s="409"/>
      <c r="AH335" s="409"/>
      <c r="AI335" s="409"/>
      <c r="AJ335" s="409"/>
      <c r="AK335" s="409"/>
      <c r="AL335" s="409"/>
      <c r="AM335" s="409"/>
      <c r="AN335" s="409"/>
      <c r="AO335" s="409"/>
      <c r="AP335" s="409"/>
      <c r="AQ335" s="409"/>
      <c r="AR335" s="409"/>
      <c r="AS335" s="409"/>
      <c r="AT335" s="409"/>
      <c r="AU335" s="409"/>
      <c r="AV335" s="409"/>
      <c r="AW335" s="393"/>
    </row>
    <row r="336" ht="15.6" spans="2:49">
      <c r="B336" s="383"/>
      <c r="C336" s="416"/>
      <c r="D336" s="427"/>
      <c r="E336" s="427"/>
      <c r="F336" s="427"/>
      <c r="G336" s="427"/>
      <c r="H336" s="427"/>
      <c r="I336" s="427"/>
      <c r="J336" s="427"/>
      <c r="K336" s="427"/>
      <c r="L336" s="417"/>
      <c r="M336" s="409"/>
      <c r="N336" s="409"/>
      <c r="O336" s="409"/>
      <c r="P336" s="409"/>
      <c r="Q336" s="409"/>
      <c r="R336" s="409"/>
      <c r="S336" s="409"/>
      <c r="T336" s="409"/>
      <c r="U336" s="409"/>
      <c r="V336" s="409"/>
      <c r="W336" s="409"/>
      <c r="X336" s="409"/>
      <c r="Y336" s="409"/>
      <c r="Z336" s="409"/>
      <c r="AA336" s="409"/>
      <c r="AB336" s="409"/>
      <c r="AC336" s="409"/>
      <c r="AD336" s="409"/>
      <c r="AE336" s="409"/>
      <c r="AF336" s="409"/>
      <c r="AG336" s="409"/>
      <c r="AH336" s="409"/>
      <c r="AI336" s="409"/>
      <c r="AJ336" s="409"/>
      <c r="AK336" s="409"/>
      <c r="AL336" s="409"/>
      <c r="AM336" s="409"/>
      <c r="AN336" s="409"/>
      <c r="AO336" s="409"/>
      <c r="AP336" s="409"/>
      <c r="AQ336" s="409"/>
      <c r="AR336" s="409"/>
      <c r="AS336" s="409"/>
      <c r="AT336" s="409"/>
      <c r="AU336" s="409"/>
      <c r="AV336" s="409"/>
      <c r="AW336" s="393"/>
    </row>
    <row r="337" ht="15.6" spans="2:49">
      <c r="B337" s="383"/>
      <c r="C337" s="419"/>
      <c r="D337" s="428"/>
      <c r="E337" s="428"/>
      <c r="F337" s="428"/>
      <c r="G337" s="428"/>
      <c r="H337" s="428"/>
      <c r="I337" s="428"/>
      <c r="J337" s="428"/>
      <c r="K337" s="428"/>
      <c r="L337" s="420"/>
      <c r="M337" s="409"/>
      <c r="N337" s="409"/>
      <c r="O337" s="409"/>
      <c r="P337" s="409"/>
      <c r="Q337" s="409"/>
      <c r="R337" s="409"/>
      <c r="S337" s="409"/>
      <c r="T337" s="409"/>
      <c r="U337" s="409"/>
      <c r="V337" s="409"/>
      <c r="W337" s="409"/>
      <c r="X337" s="409"/>
      <c r="Y337" s="409"/>
      <c r="Z337" s="409"/>
      <c r="AA337" s="409"/>
      <c r="AB337" s="409"/>
      <c r="AC337" s="409"/>
      <c r="AD337" s="409"/>
      <c r="AE337" s="409"/>
      <c r="AF337" s="409"/>
      <c r="AG337" s="409"/>
      <c r="AH337" s="409"/>
      <c r="AI337" s="409"/>
      <c r="AJ337" s="409"/>
      <c r="AK337" s="409"/>
      <c r="AL337" s="409"/>
      <c r="AM337" s="409"/>
      <c r="AN337" s="409"/>
      <c r="AO337" s="409"/>
      <c r="AP337" s="409"/>
      <c r="AQ337" s="409"/>
      <c r="AR337" s="409"/>
      <c r="AS337" s="409"/>
      <c r="AT337" s="409"/>
      <c r="AU337" s="409"/>
      <c r="AV337" s="409"/>
      <c r="AW337" s="393"/>
    </row>
    <row r="338" ht="15.6" spans="2:49">
      <c r="B338" s="383"/>
      <c r="C338" s="429" t="s">
        <v>294</v>
      </c>
      <c r="D338" s="448"/>
      <c r="E338" s="448"/>
      <c r="F338" s="448"/>
      <c r="G338" s="448"/>
      <c r="H338" s="448"/>
      <c r="I338" s="448"/>
      <c r="J338" s="448"/>
      <c r="K338" s="448"/>
      <c r="L338" s="448"/>
      <c r="M338" s="448"/>
      <c r="N338" s="448"/>
      <c r="O338" s="448"/>
      <c r="P338" s="448"/>
      <c r="Q338" s="448"/>
      <c r="R338" s="448"/>
      <c r="S338" s="448"/>
      <c r="T338" s="448"/>
      <c r="U338" s="448"/>
      <c r="V338" s="448"/>
      <c r="W338" s="448"/>
      <c r="X338" s="448"/>
      <c r="Y338" s="448"/>
      <c r="Z338" s="448"/>
      <c r="AA338" s="448"/>
      <c r="AB338" s="448"/>
      <c r="AC338" s="448"/>
      <c r="AD338" s="448"/>
      <c r="AE338" s="448"/>
      <c r="AF338" s="448"/>
      <c r="AG338" s="448"/>
      <c r="AH338" s="448"/>
      <c r="AI338" s="448"/>
      <c r="AJ338" s="448"/>
      <c r="AK338" s="448"/>
      <c r="AL338" s="448"/>
      <c r="AM338" s="448"/>
      <c r="AN338" s="448"/>
      <c r="AO338" s="448"/>
      <c r="AP338" s="448"/>
      <c r="AQ338" s="448"/>
      <c r="AR338" s="448"/>
      <c r="AS338" s="448"/>
      <c r="AT338" s="448"/>
      <c r="AU338" s="448"/>
      <c r="AV338" s="449"/>
      <c r="AW338" s="393"/>
    </row>
    <row r="339" ht="15.6" spans="2:49">
      <c r="B339" s="383"/>
      <c r="C339" s="432"/>
      <c r="D339" s="433"/>
      <c r="E339" s="433"/>
      <c r="F339" s="433"/>
      <c r="G339" s="433"/>
      <c r="H339" s="433"/>
      <c r="I339" s="433"/>
      <c r="J339" s="433"/>
      <c r="K339" s="433"/>
      <c r="L339" s="433"/>
      <c r="M339" s="433"/>
      <c r="N339" s="433"/>
      <c r="O339" s="433"/>
      <c r="P339" s="433"/>
      <c r="Q339" s="433"/>
      <c r="R339" s="433"/>
      <c r="S339" s="433"/>
      <c r="T339" s="433"/>
      <c r="U339" s="433"/>
      <c r="V339" s="433"/>
      <c r="W339" s="433"/>
      <c r="X339" s="433"/>
      <c r="Y339" s="433"/>
      <c r="Z339" s="433"/>
      <c r="AA339" s="433"/>
      <c r="AB339" s="433"/>
      <c r="AC339" s="433"/>
      <c r="AD339" s="433"/>
      <c r="AE339" s="433"/>
      <c r="AF339" s="433"/>
      <c r="AG339" s="434"/>
      <c r="AH339" s="435"/>
      <c r="AI339" s="348"/>
      <c r="AJ339" s="348"/>
      <c r="AK339" s="348"/>
      <c r="AL339" s="348"/>
      <c r="AM339" s="348"/>
      <c r="AN339" s="348"/>
      <c r="AO339" s="348"/>
      <c r="AP339" s="348"/>
      <c r="AQ339" s="348"/>
      <c r="AR339" s="348"/>
      <c r="AS339" s="348"/>
      <c r="AT339" s="348"/>
      <c r="AU339" s="348"/>
      <c r="AV339" s="436"/>
      <c r="AW339" s="393"/>
    </row>
    <row r="340" spans="2:49">
      <c r="B340" s="437"/>
      <c r="AW340" s="438"/>
    </row>
    <row r="341" ht="61.5" customHeight="1" spans="2:49">
      <c r="B341" s="439" t="s">
        <v>295</v>
      </c>
      <c r="C341" s="450"/>
      <c r="D341" s="450"/>
      <c r="E341" s="450"/>
      <c r="F341" s="450"/>
      <c r="G341" s="450"/>
      <c r="H341" s="450"/>
      <c r="I341" s="450"/>
      <c r="J341" s="450"/>
      <c r="K341" s="450"/>
      <c r="L341" s="450"/>
      <c r="M341" s="450"/>
      <c r="N341" s="450"/>
      <c r="O341" s="450"/>
      <c r="P341" s="450"/>
      <c r="Q341" s="450"/>
      <c r="R341" s="450"/>
      <c r="S341" s="450"/>
      <c r="T341" s="450"/>
      <c r="U341" s="450"/>
      <c r="V341" s="450"/>
      <c r="W341" s="450"/>
      <c r="X341" s="450"/>
      <c r="Y341" s="450"/>
      <c r="Z341" s="450"/>
      <c r="AA341" s="450"/>
      <c r="AB341" s="450"/>
      <c r="AC341" s="450"/>
      <c r="AD341" s="450"/>
      <c r="AE341" s="450"/>
      <c r="AF341" s="450"/>
      <c r="AG341" s="450"/>
      <c r="AH341" s="450"/>
      <c r="AI341" s="450"/>
      <c r="AJ341" s="450"/>
      <c r="AK341" s="450"/>
      <c r="AL341" s="450"/>
      <c r="AM341" s="450"/>
      <c r="AN341" s="450"/>
      <c r="AO341" s="450"/>
      <c r="AP341" s="450"/>
      <c r="AQ341" s="450"/>
      <c r="AR341" s="450"/>
      <c r="AS341" s="450"/>
      <c r="AT341" s="450"/>
      <c r="AU341" s="450"/>
      <c r="AV341" s="450"/>
      <c r="AW341" s="451"/>
    </row>
    <row r="344" ht="15.6" spans="2:49">
      <c r="B344" s="325"/>
      <c r="C344" s="326"/>
      <c r="D344" s="327"/>
      <c r="E344" s="328" t="s">
        <v>0</v>
      </c>
      <c r="F344" s="329"/>
      <c r="G344" s="329"/>
      <c r="H344" s="329"/>
      <c r="I344" s="329"/>
      <c r="J344" s="329"/>
      <c r="K344" s="329"/>
      <c r="L344" s="329"/>
      <c r="M344" s="329"/>
      <c r="N344" s="329"/>
      <c r="O344" s="329"/>
      <c r="P344" s="329"/>
      <c r="Q344" s="329"/>
      <c r="R344" s="329"/>
      <c r="S344" s="329"/>
      <c r="T344" s="329"/>
      <c r="U344" s="329"/>
      <c r="V344" s="329"/>
      <c r="W344" s="329"/>
      <c r="X344" s="330"/>
      <c r="Y344" s="331" t="s">
        <v>270</v>
      </c>
      <c r="Z344" s="332"/>
      <c r="AA344" s="332"/>
      <c r="AB344" s="332"/>
      <c r="AC344" s="332"/>
      <c r="AD344" s="332"/>
      <c r="AE344" s="332"/>
      <c r="AF344" s="332"/>
      <c r="AG344" s="332"/>
      <c r="AH344" s="332"/>
      <c r="AI344" s="332"/>
      <c r="AJ344" s="332"/>
      <c r="AK344" s="332"/>
      <c r="AL344" s="332"/>
      <c r="AM344" s="332"/>
      <c r="AN344" s="332"/>
      <c r="AO344" s="332"/>
      <c r="AP344" s="332"/>
      <c r="AQ344" s="332"/>
      <c r="AR344" s="332"/>
      <c r="AS344" s="332"/>
      <c r="AT344" s="332"/>
      <c r="AU344" s="332"/>
      <c r="AV344" s="332"/>
      <c r="AW344" s="333"/>
    </row>
    <row r="345" ht="15.6" spans="2:49">
      <c r="B345" s="334"/>
      <c r="C345" s="335"/>
      <c r="D345" s="336"/>
      <c r="E345" s="337"/>
      <c r="F345" s="338"/>
      <c r="G345" s="338"/>
      <c r="H345" s="338"/>
      <c r="I345" s="338"/>
      <c r="J345" s="338"/>
      <c r="K345" s="338"/>
      <c r="L345" s="338"/>
      <c r="M345" s="338"/>
      <c r="N345" s="338"/>
      <c r="O345" s="338"/>
      <c r="P345" s="338"/>
      <c r="Q345" s="338"/>
      <c r="R345" s="338"/>
      <c r="S345" s="338"/>
      <c r="T345" s="338"/>
      <c r="U345" s="338"/>
      <c r="V345" s="338"/>
      <c r="W345" s="338"/>
      <c r="X345" s="339"/>
      <c r="Y345" s="340" t="s">
        <v>2</v>
      </c>
      <c r="Z345" s="341"/>
      <c r="AA345" s="341"/>
      <c r="AB345" s="341"/>
      <c r="AC345" s="341"/>
      <c r="AD345" s="341"/>
      <c r="AE345" s="341"/>
      <c r="AF345" s="341"/>
      <c r="AG345" s="341"/>
      <c r="AH345" s="341"/>
      <c r="AI345" s="341"/>
      <c r="AJ345" s="341"/>
      <c r="AK345" s="341"/>
      <c r="AL345" s="341"/>
      <c r="AM345" s="341"/>
      <c r="AN345" s="341"/>
      <c r="AO345" s="341"/>
      <c r="AP345" s="341"/>
      <c r="AQ345" s="341"/>
      <c r="AR345" s="341"/>
      <c r="AS345" s="341"/>
      <c r="AT345" s="341"/>
      <c r="AU345" s="341"/>
      <c r="AV345" s="341"/>
      <c r="AW345" s="342"/>
    </row>
    <row r="346" ht="15.6" spans="2:49">
      <c r="B346" s="343" t="s">
        <v>3</v>
      </c>
      <c r="C346" s="344"/>
      <c r="D346" s="344"/>
      <c r="E346" s="344"/>
      <c r="F346" s="344"/>
      <c r="G346" s="344"/>
      <c r="H346" s="344"/>
      <c r="I346" s="344"/>
      <c r="J346" s="344"/>
      <c r="K346" s="344"/>
      <c r="L346" s="344"/>
      <c r="M346" s="344"/>
      <c r="N346" s="344"/>
      <c r="O346" s="344"/>
      <c r="P346" s="344"/>
      <c r="Q346" s="344"/>
      <c r="R346" s="344"/>
      <c r="S346" s="344"/>
      <c r="T346" s="344"/>
      <c r="U346" s="344"/>
      <c r="V346" s="344"/>
      <c r="W346" s="344"/>
      <c r="X346" s="345"/>
      <c r="Y346" s="340" t="s">
        <v>271</v>
      </c>
      <c r="Z346" s="341"/>
      <c r="AA346" s="341"/>
      <c r="AB346" s="341"/>
      <c r="AC346" s="341"/>
      <c r="AD346" s="341"/>
      <c r="AE346" s="341"/>
      <c r="AF346" s="341"/>
      <c r="AG346" s="341"/>
      <c r="AH346" s="341"/>
      <c r="AI346" s="341"/>
      <c r="AJ346" s="341"/>
      <c r="AK346" s="341"/>
      <c r="AL346" s="341"/>
      <c r="AM346" s="341"/>
      <c r="AN346" s="341"/>
      <c r="AO346" s="341"/>
      <c r="AP346" s="341"/>
      <c r="AQ346" s="341"/>
      <c r="AR346" s="341"/>
      <c r="AS346" s="341"/>
      <c r="AT346" s="341"/>
      <c r="AU346" s="341"/>
      <c r="AV346" s="341"/>
      <c r="AW346" s="342"/>
    </row>
    <row r="347" ht="15.6" spans="2:49">
      <c r="B347" s="343" t="s">
        <v>272</v>
      </c>
      <c r="C347" s="344"/>
      <c r="D347" s="344"/>
      <c r="E347" s="344"/>
      <c r="F347" s="344"/>
      <c r="G347" s="344"/>
      <c r="H347" s="344"/>
      <c r="I347" s="344"/>
      <c r="J347" s="344"/>
      <c r="K347" s="344"/>
      <c r="L347" s="344"/>
      <c r="M347" s="344"/>
      <c r="N347" s="344"/>
      <c r="O347" s="344"/>
      <c r="P347" s="344"/>
      <c r="Q347" s="344"/>
      <c r="R347" s="344"/>
      <c r="S347" s="344"/>
      <c r="T347" s="344"/>
      <c r="U347" s="344"/>
      <c r="V347" s="344"/>
      <c r="W347" s="344"/>
      <c r="X347" s="344"/>
      <c r="Y347" s="344"/>
      <c r="Z347" s="344"/>
      <c r="AA347" s="344"/>
      <c r="AB347" s="344"/>
      <c r="AC347" s="344"/>
      <c r="AD347" s="344"/>
      <c r="AE347" s="344"/>
      <c r="AF347" s="344"/>
      <c r="AG347" s="344"/>
      <c r="AH347" s="344"/>
      <c r="AI347" s="344"/>
      <c r="AJ347" s="344"/>
      <c r="AK347" s="344"/>
      <c r="AL347" s="344"/>
      <c r="AM347" s="344"/>
      <c r="AN347" s="344"/>
      <c r="AO347" s="344"/>
      <c r="AP347" s="344"/>
      <c r="AQ347" s="344"/>
      <c r="AR347" s="344"/>
      <c r="AS347" s="344"/>
      <c r="AT347" s="344"/>
      <c r="AU347" s="344"/>
      <c r="AV347" s="344"/>
      <c r="AW347" s="346"/>
    </row>
    <row r="348" ht="15.6" spans="2:49">
      <c r="B348" s="347"/>
      <c r="C348" s="348"/>
      <c r="D348" s="348"/>
      <c r="E348" s="348"/>
      <c r="F348" s="348"/>
      <c r="G348" s="348"/>
      <c r="H348" s="348"/>
      <c r="I348" s="348"/>
      <c r="J348" s="348"/>
      <c r="K348" s="348"/>
      <c r="L348" s="348"/>
      <c r="M348" s="348"/>
      <c r="N348" s="348"/>
      <c r="O348" s="348"/>
      <c r="P348" s="348"/>
      <c r="Q348" s="348"/>
      <c r="R348" s="348"/>
      <c r="S348" s="348"/>
      <c r="T348" s="348"/>
      <c r="U348" s="348"/>
      <c r="V348" s="348"/>
      <c r="W348" s="348"/>
      <c r="X348" s="348"/>
      <c r="Y348" s="348"/>
      <c r="Z348" s="348"/>
      <c r="AA348" s="348"/>
      <c r="AB348" s="348"/>
      <c r="AC348" s="348"/>
      <c r="AD348" s="348"/>
      <c r="AE348" s="348"/>
      <c r="AF348" s="348"/>
      <c r="AG348" s="348"/>
      <c r="AH348" s="348"/>
      <c r="AI348" s="348"/>
      <c r="AJ348" s="348"/>
      <c r="AK348" s="348"/>
      <c r="AL348" s="348"/>
      <c r="AM348" s="348"/>
      <c r="AN348" s="348"/>
      <c r="AO348" s="348"/>
      <c r="AP348" s="348"/>
      <c r="AQ348" s="348"/>
      <c r="AR348" s="348"/>
      <c r="AS348" s="348"/>
      <c r="AT348" s="348"/>
      <c r="AU348" s="348"/>
      <c r="AV348" s="348"/>
      <c r="AW348" s="349"/>
    </row>
    <row r="349" ht="15.6" customHeight="1" spans="2:49">
      <c r="B349" s="350" t="s">
        <v>273</v>
      </c>
      <c r="C349" s="351"/>
      <c r="D349" s="352" t="s">
        <v>6</v>
      </c>
      <c r="E349" s="353"/>
      <c r="F349" s="353"/>
      <c r="G349" s="353"/>
      <c r="H349" s="353"/>
      <c r="I349" s="353"/>
      <c r="J349" s="353"/>
      <c r="K349" s="353"/>
      <c r="L349" s="353"/>
      <c r="M349" s="353"/>
      <c r="N349" s="353"/>
      <c r="O349" s="353"/>
      <c r="P349" s="353"/>
      <c r="Q349" s="353"/>
      <c r="R349" s="353"/>
      <c r="S349" s="353"/>
      <c r="T349" s="353"/>
      <c r="U349" s="353"/>
      <c r="V349" s="353"/>
      <c r="W349" s="353"/>
      <c r="X349" s="353"/>
      <c r="Y349" s="353"/>
      <c r="Z349" s="353"/>
      <c r="AA349" s="353"/>
      <c r="AB349" s="353"/>
      <c r="AC349" s="353"/>
      <c r="AD349" s="353"/>
      <c r="AE349" s="353"/>
      <c r="AF349" s="353"/>
      <c r="AG349" s="353"/>
      <c r="AH349" s="353"/>
      <c r="AI349" s="353"/>
      <c r="AJ349" s="353"/>
      <c r="AK349" s="353"/>
      <c r="AL349" s="353"/>
      <c r="AM349" s="353"/>
      <c r="AN349" s="353"/>
      <c r="AO349" s="353"/>
      <c r="AP349" s="353"/>
      <c r="AQ349" s="353"/>
      <c r="AR349" s="353"/>
      <c r="AS349" s="353"/>
      <c r="AT349" s="353"/>
      <c r="AU349" s="353"/>
      <c r="AV349" s="353"/>
      <c r="AW349" s="354"/>
    </row>
    <row r="350" ht="15.6" spans="2:49">
      <c r="B350" s="347"/>
      <c r="C350" s="348"/>
      <c r="D350" s="348"/>
      <c r="E350" s="348"/>
      <c r="F350" s="348"/>
      <c r="G350" s="348"/>
      <c r="H350" s="348"/>
      <c r="I350" s="348"/>
      <c r="J350" s="348"/>
      <c r="K350" s="348"/>
      <c r="L350" s="348"/>
      <c r="M350" s="348"/>
      <c r="N350" s="348"/>
      <c r="O350" s="348"/>
      <c r="P350" s="348"/>
      <c r="Q350" s="348"/>
      <c r="R350" s="348"/>
      <c r="S350" s="348"/>
      <c r="T350" s="348"/>
      <c r="U350" s="348"/>
      <c r="V350" s="348"/>
      <c r="W350" s="348"/>
      <c r="X350" s="348"/>
      <c r="Y350" s="348"/>
      <c r="Z350" s="348"/>
      <c r="AA350" s="348"/>
      <c r="AB350" s="348"/>
      <c r="AC350" s="348"/>
      <c r="AD350" s="348"/>
      <c r="AE350" s="348"/>
      <c r="AF350" s="348"/>
      <c r="AG350" s="348"/>
      <c r="AH350" s="348"/>
      <c r="AI350" s="348"/>
      <c r="AJ350" s="348"/>
      <c r="AK350" s="348"/>
      <c r="AL350" s="348"/>
      <c r="AM350" s="348"/>
      <c r="AN350" s="348"/>
      <c r="AO350" s="348"/>
      <c r="AP350" s="348"/>
      <c r="AQ350" s="348"/>
      <c r="AR350" s="348"/>
      <c r="AS350" s="348"/>
      <c r="AT350" s="348"/>
      <c r="AU350" s="348"/>
      <c r="AV350" s="348"/>
      <c r="AW350" s="349"/>
    </row>
    <row r="351" ht="15.6" spans="2:49">
      <c r="B351" s="355"/>
      <c r="C351" s="356" t="s">
        <v>274</v>
      </c>
      <c r="D351" s="357"/>
      <c r="E351" s="357"/>
      <c r="F351" s="357"/>
      <c r="G351" s="357"/>
      <c r="H351" s="357"/>
      <c r="I351" s="357"/>
      <c r="J351" s="357"/>
      <c r="K351" s="357"/>
      <c r="L351" s="357"/>
      <c r="M351" s="357"/>
      <c r="N351" s="357"/>
      <c r="O351" s="357"/>
      <c r="P351" s="357"/>
      <c r="Q351" s="357"/>
      <c r="R351" s="357"/>
      <c r="S351" s="357"/>
      <c r="T351" s="357"/>
      <c r="U351" s="357"/>
      <c r="V351" s="357"/>
      <c r="W351" s="357"/>
      <c r="X351" s="357"/>
      <c r="Y351" s="357"/>
      <c r="Z351" s="357"/>
      <c r="AA351" s="357"/>
      <c r="AB351" s="357"/>
      <c r="AC351" s="357"/>
      <c r="AD351" s="357"/>
      <c r="AE351" s="357"/>
      <c r="AF351" s="357"/>
      <c r="AG351" s="357"/>
      <c r="AH351" s="357"/>
      <c r="AI351" s="357"/>
      <c r="AJ351" s="357"/>
      <c r="AK351" s="357"/>
      <c r="AL351" s="357"/>
      <c r="AM351" s="357"/>
      <c r="AN351" s="357"/>
      <c r="AO351" s="357"/>
      <c r="AP351" s="357"/>
      <c r="AQ351" s="357"/>
      <c r="AR351" s="357"/>
      <c r="AS351" s="357"/>
      <c r="AT351" s="357"/>
      <c r="AU351" s="357"/>
      <c r="AV351" s="358"/>
      <c r="AW351" s="359"/>
    </row>
    <row r="352" ht="15.6" spans="2:49">
      <c r="B352" s="360"/>
      <c r="C352" s="361" t="s">
        <v>275</v>
      </c>
      <c r="D352" s="362"/>
      <c r="E352" s="363" t="s">
        <v>299</v>
      </c>
      <c r="F352" s="364"/>
      <c r="G352" s="364"/>
      <c r="H352" s="364"/>
      <c r="I352" s="364"/>
      <c r="J352" s="364"/>
      <c r="K352" s="364"/>
      <c r="L352" s="364"/>
      <c r="M352" s="364"/>
      <c r="N352" s="364"/>
      <c r="O352" s="364"/>
      <c r="P352" s="364"/>
      <c r="Q352" s="364"/>
      <c r="R352" s="364"/>
      <c r="S352" s="364"/>
      <c r="T352" s="364"/>
      <c r="U352" s="364"/>
      <c r="V352" s="364"/>
      <c r="W352" s="364"/>
      <c r="X352" s="364"/>
      <c r="Y352" s="364"/>
      <c r="Z352" s="364"/>
      <c r="AA352" s="364"/>
      <c r="AB352" s="364"/>
      <c r="AC352" s="364"/>
      <c r="AD352" s="364"/>
      <c r="AE352" s="364"/>
      <c r="AF352" s="364"/>
      <c r="AG352" s="364"/>
      <c r="AH352" s="365"/>
      <c r="AI352" s="366" t="s">
        <v>277</v>
      </c>
      <c r="AJ352" s="367"/>
      <c r="AK352" s="367"/>
      <c r="AL352" s="367"/>
      <c r="AM352" s="367"/>
      <c r="AN352" s="367"/>
      <c r="AO352" s="368"/>
      <c r="AP352" s="369" t="s">
        <v>28</v>
      </c>
      <c r="AQ352" s="370"/>
      <c r="AR352" s="370"/>
      <c r="AS352" s="370"/>
      <c r="AT352" s="370"/>
      <c r="AU352" s="370"/>
      <c r="AV352" s="371"/>
      <c r="AW352" s="372"/>
    </row>
    <row r="353" ht="15.6" spans="2:49">
      <c r="B353" s="360"/>
      <c r="C353" s="373" t="s">
        <v>278</v>
      </c>
      <c r="D353" s="374"/>
      <c r="E353" s="375" t="str">
        <f>'PRESUPUESTO GEN'!D23</f>
        <v>SUMINISTRO E INSTALACIÓN TUBERÍA DE ALCANTARILLADO PVC D=8"</v>
      </c>
      <c r="F353" s="442"/>
      <c r="G353" s="442"/>
      <c r="H353" s="442"/>
      <c r="I353" s="442"/>
      <c r="J353" s="442"/>
      <c r="K353" s="442"/>
      <c r="L353" s="442"/>
      <c r="M353" s="442"/>
      <c r="N353" s="442"/>
      <c r="O353" s="442"/>
      <c r="P353" s="442"/>
      <c r="Q353" s="442"/>
      <c r="R353" s="442"/>
      <c r="S353" s="442"/>
      <c r="T353" s="442"/>
      <c r="U353" s="442"/>
      <c r="V353" s="442"/>
      <c r="W353" s="442"/>
      <c r="X353" s="442"/>
      <c r="Y353" s="442"/>
      <c r="Z353" s="442"/>
      <c r="AA353" s="442"/>
      <c r="AB353" s="442"/>
      <c r="AC353" s="442"/>
      <c r="AD353" s="442"/>
      <c r="AE353" s="442"/>
      <c r="AF353" s="442"/>
      <c r="AG353" s="442"/>
      <c r="AH353" s="443"/>
      <c r="AI353" s="366" t="s">
        <v>279</v>
      </c>
      <c r="AJ353" s="367"/>
      <c r="AK353" s="367"/>
      <c r="AL353" s="367"/>
      <c r="AM353" s="367"/>
      <c r="AN353" s="367"/>
      <c r="AO353" s="368"/>
      <c r="AP353" s="378">
        <f>L373</f>
        <v>73</v>
      </c>
      <c r="AQ353" s="379"/>
      <c r="AR353" s="379"/>
      <c r="AS353" s="379"/>
      <c r="AT353" s="379"/>
      <c r="AU353" s="379"/>
      <c r="AV353" s="380"/>
      <c r="AW353" s="372"/>
    </row>
    <row r="354" ht="15.6" spans="2:49">
      <c r="B354" s="381"/>
      <c r="C354" s="348"/>
      <c r="D354" s="348"/>
      <c r="E354" s="348"/>
      <c r="F354" s="348"/>
      <c r="G354" s="348"/>
      <c r="H354" s="348"/>
      <c r="I354" s="348"/>
      <c r="J354" s="348"/>
      <c r="K354" s="348"/>
      <c r="L354" s="348"/>
      <c r="M354" s="348"/>
      <c r="N354" s="348"/>
      <c r="O354" s="348"/>
      <c r="P354" s="348"/>
      <c r="Q354" s="348"/>
      <c r="R354" s="348"/>
      <c r="S354" s="348"/>
      <c r="T354" s="348"/>
      <c r="U354" s="348"/>
      <c r="V354" s="348"/>
      <c r="W354" s="348"/>
      <c r="X354" s="348"/>
      <c r="Y354" s="348"/>
      <c r="Z354" s="348"/>
      <c r="AA354" s="348"/>
      <c r="AB354" s="348"/>
      <c r="AC354" s="348"/>
      <c r="AD354" s="348"/>
      <c r="AE354" s="348"/>
      <c r="AF354" s="348"/>
      <c r="AG354" s="348"/>
      <c r="AH354" s="348"/>
      <c r="AI354" s="348"/>
      <c r="AJ354" s="348"/>
      <c r="AK354" s="348"/>
      <c r="AL354" s="348"/>
      <c r="AM354" s="348"/>
      <c r="AN354" s="348"/>
      <c r="AO354" s="348"/>
      <c r="AP354" s="348"/>
      <c r="AQ354" s="348"/>
      <c r="AR354" s="348"/>
      <c r="AS354" s="348"/>
      <c r="AT354" s="348"/>
      <c r="AU354" s="348"/>
      <c r="AV354" s="348"/>
      <c r="AW354" s="382"/>
    </row>
    <row r="355" ht="15.6" spans="2:49">
      <c r="B355" s="383"/>
      <c r="C355" s="384" t="s">
        <v>280</v>
      </c>
      <c r="D355" s="385"/>
      <c r="E355" s="386" t="s">
        <v>281</v>
      </c>
      <c r="F355" s="387"/>
      <c r="G355" s="387"/>
      <c r="H355" s="388"/>
      <c r="I355" s="389" t="s">
        <v>282</v>
      </c>
      <c r="J355" s="390" t="s">
        <v>283</v>
      </c>
      <c r="K355" s="389" t="s">
        <v>284</v>
      </c>
      <c r="L355" s="391" t="s">
        <v>285</v>
      </c>
      <c r="M355" s="384" t="s">
        <v>286</v>
      </c>
      <c r="N355" s="392"/>
      <c r="O355" s="392"/>
      <c r="P355" s="392"/>
      <c r="Q355" s="392"/>
      <c r="R355" s="392"/>
      <c r="S355" s="392"/>
      <c r="T355" s="392"/>
      <c r="U355" s="392"/>
      <c r="V355" s="392"/>
      <c r="W355" s="392"/>
      <c r="X355" s="392"/>
      <c r="Y355" s="392"/>
      <c r="Z355" s="392"/>
      <c r="AA355" s="392"/>
      <c r="AB355" s="392"/>
      <c r="AC355" s="392"/>
      <c r="AD355" s="392"/>
      <c r="AE355" s="392"/>
      <c r="AF355" s="392"/>
      <c r="AG355" s="392"/>
      <c r="AH355" s="392"/>
      <c r="AI355" s="392"/>
      <c r="AJ355" s="392"/>
      <c r="AK355" s="392"/>
      <c r="AL355" s="392"/>
      <c r="AM355" s="392"/>
      <c r="AN355" s="392"/>
      <c r="AO355" s="392"/>
      <c r="AP355" s="392"/>
      <c r="AQ355" s="392"/>
      <c r="AR355" s="392"/>
      <c r="AS355" s="392"/>
      <c r="AT355" s="392"/>
      <c r="AU355" s="392"/>
      <c r="AV355" s="385"/>
      <c r="AW355" s="393"/>
    </row>
    <row r="356" ht="31.2" spans="2:49">
      <c r="B356" s="383"/>
      <c r="C356" s="394"/>
      <c r="D356" s="395"/>
      <c r="E356" s="396" t="s">
        <v>287</v>
      </c>
      <c r="F356" s="397" t="s">
        <v>288</v>
      </c>
      <c r="G356" s="397" t="s">
        <v>289</v>
      </c>
      <c r="H356" s="398" t="s">
        <v>290</v>
      </c>
      <c r="I356" s="399"/>
      <c r="J356" s="400"/>
      <c r="K356" s="399"/>
      <c r="L356" s="401"/>
      <c r="M356" s="394"/>
      <c r="N356" s="402"/>
      <c r="O356" s="402"/>
      <c r="P356" s="402"/>
      <c r="Q356" s="402"/>
      <c r="R356" s="402"/>
      <c r="S356" s="402"/>
      <c r="T356" s="402"/>
      <c r="U356" s="402"/>
      <c r="V356" s="402"/>
      <c r="W356" s="402"/>
      <c r="X356" s="402"/>
      <c r="Y356" s="402"/>
      <c r="Z356" s="402"/>
      <c r="AA356" s="402"/>
      <c r="AB356" s="402"/>
      <c r="AC356" s="402"/>
      <c r="AD356" s="402"/>
      <c r="AE356" s="402"/>
      <c r="AF356" s="402"/>
      <c r="AG356" s="402"/>
      <c r="AH356" s="402"/>
      <c r="AI356" s="402"/>
      <c r="AJ356" s="402"/>
      <c r="AK356" s="402"/>
      <c r="AL356" s="402"/>
      <c r="AM356" s="402"/>
      <c r="AN356" s="402"/>
      <c r="AO356" s="402"/>
      <c r="AP356" s="402"/>
      <c r="AQ356" s="402"/>
      <c r="AR356" s="402"/>
      <c r="AS356" s="402"/>
      <c r="AT356" s="402"/>
      <c r="AU356" s="402"/>
      <c r="AV356" s="395"/>
      <c r="AW356" s="393"/>
    </row>
    <row r="357" ht="15.6" spans="2:49">
      <c r="B357" s="383"/>
      <c r="C357" s="416" t="s">
        <v>309</v>
      </c>
      <c r="D357" s="417"/>
      <c r="E357" s="445">
        <v>73</v>
      </c>
      <c r="F357" s="408"/>
      <c r="G357" s="408"/>
      <c r="H357" s="408"/>
      <c r="I357" s="453">
        <v>73</v>
      </c>
      <c r="J357" s="408">
        <v>1</v>
      </c>
      <c r="K357" s="408" t="s">
        <v>28</v>
      </c>
      <c r="L357" s="445">
        <f>I357*J357</f>
        <v>73</v>
      </c>
      <c r="M357" s="409"/>
      <c r="N357" s="409"/>
      <c r="O357" s="409"/>
      <c r="P357" s="409"/>
      <c r="Q357" s="409"/>
      <c r="R357" s="409"/>
      <c r="S357" s="409"/>
      <c r="T357" s="409"/>
      <c r="U357" s="409"/>
      <c r="V357" s="409"/>
      <c r="W357" s="409"/>
      <c r="X357" s="409"/>
      <c r="Y357" s="409"/>
      <c r="Z357" s="409"/>
      <c r="AA357" s="409"/>
      <c r="AB357" s="409"/>
      <c r="AC357" s="409"/>
      <c r="AD357" s="409"/>
      <c r="AE357" s="409"/>
      <c r="AF357" s="409"/>
      <c r="AG357" s="409"/>
      <c r="AH357" s="409"/>
      <c r="AI357" s="409"/>
      <c r="AJ357" s="409"/>
      <c r="AK357" s="409"/>
      <c r="AL357" s="409"/>
      <c r="AM357" s="409"/>
      <c r="AN357" s="409"/>
      <c r="AO357" s="409"/>
      <c r="AP357" s="409"/>
      <c r="AQ357" s="409"/>
      <c r="AR357" s="409"/>
      <c r="AS357" s="409"/>
      <c r="AT357" s="409"/>
      <c r="AU357" s="409"/>
      <c r="AV357" s="409"/>
      <c r="AW357" s="393"/>
    </row>
    <row r="358" ht="15.6" spans="2:49">
      <c r="B358" s="383"/>
      <c r="C358" s="419"/>
      <c r="D358" s="420"/>
      <c r="E358" s="447"/>
      <c r="F358" s="415"/>
      <c r="G358" s="415"/>
      <c r="H358" s="415"/>
      <c r="I358" s="446"/>
      <c r="J358" s="415"/>
      <c r="K358" s="415"/>
      <c r="L358" s="447"/>
      <c r="M358" s="409"/>
      <c r="N358" s="409"/>
      <c r="O358" s="409"/>
      <c r="P358" s="409"/>
      <c r="Q358" s="409"/>
      <c r="R358" s="409"/>
      <c r="S358" s="409"/>
      <c r="T358" s="409"/>
      <c r="U358" s="409"/>
      <c r="V358" s="409"/>
      <c r="W358" s="409"/>
      <c r="X358" s="409"/>
      <c r="Y358" s="409"/>
      <c r="Z358" s="409"/>
      <c r="AA358" s="409"/>
      <c r="AB358" s="409"/>
      <c r="AC358" s="409"/>
      <c r="AD358" s="409"/>
      <c r="AE358" s="409"/>
      <c r="AF358" s="409"/>
      <c r="AG358" s="409"/>
      <c r="AH358" s="409"/>
      <c r="AI358" s="409"/>
      <c r="AJ358" s="409"/>
      <c r="AK358" s="409"/>
      <c r="AL358" s="409"/>
      <c r="AM358" s="409"/>
      <c r="AN358" s="409"/>
      <c r="AO358" s="409"/>
      <c r="AP358" s="409"/>
      <c r="AQ358" s="409"/>
      <c r="AR358" s="409"/>
      <c r="AS358" s="409"/>
      <c r="AT358" s="409"/>
      <c r="AU358" s="409"/>
      <c r="AV358" s="409"/>
      <c r="AW358" s="393"/>
    </row>
    <row r="359" ht="15.6" spans="2:49">
      <c r="B359" s="383"/>
      <c r="C359" s="416"/>
      <c r="D359" s="417"/>
      <c r="E359" s="445"/>
      <c r="F359" s="408"/>
      <c r="G359" s="408"/>
      <c r="H359" s="406"/>
      <c r="I359" s="444"/>
      <c r="J359" s="408"/>
      <c r="K359" s="408"/>
      <c r="L359" s="445"/>
      <c r="M359" s="409"/>
      <c r="N359" s="409"/>
      <c r="O359" s="409"/>
      <c r="P359" s="409"/>
      <c r="Q359" s="409"/>
      <c r="R359" s="409"/>
      <c r="S359" s="409"/>
      <c r="T359" s="409"/>
      <c r="U359" s="409"/>
      <c r="V359" s="409"/>
      <c r="W359" s="409"/>
      <c r="X359" s="409"/>
      <c r="Y359" s="409"/>
      <c r="Z359" s="409"/>
      <c r="AA359" s="409"/>
      <c r="AB359" s="409"/>
      <c r="AC359" s="409"/>
      <c r="AD359" s="409"/>
      <c r="AE359" s="409"/>
      <c r="AF359" s="409"/>
      <c r="AG359" s="409"/>
      <c r="AH359" s="409"/>
      <c r="AI359" s="409"/>
      <c r="AJ359" s="409"/>
      <c r="AK359" s="409"/>
      <c r="AL359" s="409"/>
      <c r="AM359" s="409"/>
      <c r="AN359" s="409"/>
      <c r="AO359" s="409"/>
      <c r="AP359" s="409"/>
      <c r="AQ359" s="409"/>
      <c r="AR359" s="409"/>
      <c r="AS359" s="409"/>
      <c r="AT359" s="409"/>
      <c r="AU359" s="409"/>
      <c r="AV359" s="409"/>
      <c r="AW359" s="393"/>
    </row>
    <row r="360" ht="15.6" spans="2:49">
      <c r="B360" s="383"/>
      <c r="C360" s="419"/>
      <c r="D360" s="420"/>
      <c r="E360" s="447"/>
      <c r="F360" s="415"/>
      <c r="G360" s="415"/>
      <c r="H360" s="413"/>
      <c r="I360" s="446"/>
      <c r="J360" s="415"/>
      <c r="K360" s="415"/>
      <c r="L360" s="447"/>
      <c r="M360" s="409"/>
      <c r="N360" s="409"/>
      <c r="O360" s="409"/>
      <c r="P360" s="409"/>
      <c r="Q360" s="409"/>
      <c r="R360" s="409"/>
      <c r="S360" s="409"/>
      <c r="T360" s="409"/>
      <c r="U360" s="409"/>
      <c r="V360" s="409"/>
      <c r="W360" s="409"/>
      <c r="X360" s="409"/>
      <c r="Y360" s="409"/>
      <c r="Z360" s="409"/>
      <c r="AA360" s="409"/>
      <c r="AB360" s="409"/>
      <c r="AC360" s="409"/>
      <c r="AD360" s="409"/>
      <c r="AE360" s="409"/>
      <c r="AF360" s="409"/>
      <c r="AG360" s="409"/>
      <c r="AH360" s="409"/>
      <c r="AI360" s="409"/>
      <c r="AJ360" s="409"/>
      <c r="AK360" s="409"/>
      <c r="AL360" s="409"/>
      <c r="AM360" s="409"/>
      <c r="AN360" s="409"/>
      <c r="AO360" s="409"/>
      <c r="AP360" s="409"/>
      <c r="AQ360" s="409"/>
      <c r="AR360" s="409"/>
      <c r="AS360" s="409"/>
      <c r="AT360" s="409"/>
      <c r="AU360" s="409"/>
      <c r="AV360" s="409"/>
      <c r="AW360" s="393"/>
    </row>
    <row r="361" ht="15.6" spans="2:49">
      <c r="B361" s="383"/>
      <c r="C361" s="416"/>
      <c r="D361" s="417"/>
      <c r="E361" s="406"/>
      <c r="F361" s="406"/>
      <c r="G361" s="406"/>
      <c r="H361" s="406"/>
      <c r="I361" s="406"/>
      <c r="J361" s="408"/>
      <c r="K361" s="408"/>
      <c r="L361" s="445"/>
      <c r="M361" s="409"/>
      <c r="N361" s="409"/>
      <c r="O361" s="409"/>
      <c r="P361" s="409"/>
      <c r="Q361" s="409"/>
      <c r="R361" s="409"/>
      <c r="S361" s="409"/>
      <c r="T361" s="409"/>
      <c r="U361" s="409"/>
      <c r="V361" s="409"/>
      <c r="W361" s="409"/>
      <c r="X361" s="409"/>
      <c r="Y361" s="409"/>
      <c r="Z361" s="409"/>
      <c r="AA361" s="409"/>
      <c r="AB361" s="409"/>
      <c r="AC361" s="409"/>
      <c r="AD361" s="409"/>
      <c r="AE361" s="409"/>
      <c r="AF361" s="409"/>
      <c r="AG361" s="409"/>
      <c r="AH361" s="409"/>
      <c r="AI361" s="409"/>
      <c r="AJ361" s="409"/>
      <c r="AK361" s="409"/>
      <c r="AL361" s="409"/>
      <c r="AM361" s="409"/>
      <c r="AN361" s="409"/>
      <c r="AO361" s="409"/>
      <c r="AP361" s="409"/>
      <c r="AQ361" s="409"/>
      <c r="AR361" s="409"/>
      <c r="AS361" s="409"/>
      <c r="AT361" s="409"/>
      <c r="AU361" s="409"/>
      <c r="AV361" s="409"/>
      <c r="AW361" s="393"/>
    </row>
    <row r="362" ht="15.6" spans="2:49">
      <c r="B362" s="383"/>
      <c r="C362" s="419"/>
      <c r="D362" s="420"/>
      <c r="E362" s="413"/>
      <c r="F362" s="413"/>
      <c r="G362" s="413"/>
      <c r="H362" s="413"/>
      <c r="I362" s="413"/>
      <c r="J362" s="415"/>
      <c r="K362" s="415"/>
      <c r="L362" s="447"/>
      <c r="M362" s="409"/>
      <c r="N362" s="409"/>
      <c r="O362" s="409"/>
      <c r="P362" s="409"/>
      <c r="Q362" s="409"/>
      <c r="R362" s="409"/>
      <c r="S362" s="409"/>
      <c r="T362" s="409"/>
      <c r="U362" s="409"/>
      <c r="V362" s="409"/>
      <c r="W362" s="409"/>
      <c r="X362" s="409"/>
      <c r="Y362" s="409"/>
      <c r="Z362" s="409"/>
      <c r="AA362" s="409"/>
      <c r="AB362" s="409"/>
      <c r="AC362" s="409"/>
      <c r="AD362" s="409"/>
      <c r="AE362" s="409"/>
      <c r="AF362" s="409"/>
      <c r="AG362" s="409"/>
      <c r="AH362" s="409"/>
      <c r="AI362" s="409"/>
      <c r="AJ362" s="409"/>
      <c r="AK362" s="409"/>
      <c r="AL362" s="409"/>
      <c r="AM362" s="409"/>
      <c r="AN362" s="409"/>
      <c r="AO362" s="409"/>
      <c r="AP362" s="409"/>
      <c r="AQ362" s="409"/>
      <c r="AR362" s="409"/>
      <c r="AS362" s="409"/>
      <c r="AT362" s="409"/>
      <c r="AU362" s="409"/>
      <c r="AV362" s="409"/>
      <c r="AW362" s="393"/>
    </row>
    <row r="363" ht="15.6" spans="2:49">
      <c r="B363" s="383"/>
      <c r="C363" s="416"/>
      <c r="D363" s="417"/>
      <c r="E363" s="406"/>
      <c r="F363" s="406"/>
      <c r="G363" s="406"/>
      <c r="H363" s="406"/>
      <c r="I363" s="406"/>
      <c r="J363" s="408"/>
      <c r="K363" s="408"/>
      <c r="L363" s="445"/>
      <c r="M363" s="409"/>
      <c r="N363" s="409"/>
      <c r="O363" s="409"/>
      <c r="P363" s="409"/>
      <c r="Q363" s="409"/>
      <c r="R363" s="409"/>
      <c r="S363" s="409"/>
      <c r="T363" s="409"/>
      <c r="U363" s="409"/>
      <c r="V363" s="409"/>
      <c r="W363" s="409"/>
      <c r="X363" s="409"/>
      <c r="Y363" s="409"/>
      <c r="Z363" s="409"/>
      <c r="AA363" s="409"/>
      <c r="AB363" s="409"/>
      <c r="AC363" s="409"/>
      <c r="AD363" s="409"/>
      <c r="AE363" s="409"/>
      <c r="AF363" s="409"/>
      <c r="AG363" s="409"/>
      <c r="AH363" s="409"/>
      <c r="AI363" s="409"/>
      <c r="AJ363" s="409"/>
      <c r="AK363" s="409"/>
      <c r="AL363" s="409"/>
      <c r="AM363" s="409"/>
      <c r="AN363" s="409"/>
      <c r="AO363" s="409"/>
      <c r="AP363" s="409"/>
      <c r="AQ363" s="409"/>
      <c r="AR363" s="409"/>
      <c r="AS363" s="409"/>
      <c r="AT363" s="409"/>
      <c r="AU363" s="409"/>
      <c r="AV363" s="409"/>
      <c r="AW363" s="393"/>
    </row>
    <row r="364" ht="15.6" spans="2:49">
      <c r="B364" s="383"/>
      <c r="C364" s="419"/>
      <c r="D364" s="420"/>
      <c r="E364" s="413"/>
      <c r="F364" s="413"/>
      <c r="G364" s="413"/>
      <c r="H364" s="413"/>
      <c r="I364" s="413"/>
      <c r="J364" s="415"/>
      <c r="K364" s="415"/>
      <c r="L364" s="447"/>
      <c r="M364" s="409"/>
      <c r="N364" s="409"/>
      <c r="O364" s="409"/>
      <c r="P364" s="409"/>
      <c r="Q364" s="409"/>
      <c r="R364" s="409"/>
      <c r="S364" s="409"/>
      <c r="T364" s="409"/>
      <c r="U364" s="409"/>
      <c r="V364" s="409"/>
      <c r="W364" s="409"/>
      <c r="X364" s="409"/>
      <c r="Y364" s="409"/>
      <c r="Z364" s="409"/>
      <c r="AA364" s="409"/>
      <c r="AB364" s="409"/>
      <c r="AC364" s="409"/>
      <c r="AD364" s="409"/>
      <c r="AE364" s="409"/>
      <c r="AF364" s="409"/>
      <c r="AG364" s="409"/>
      <c r="AH364" s="409"/>
      <c r="AI364" s="409"/>
      <c r="AJ364" s="409"/>
      <c r="AK364" s="409"/>
      <c r="AL364" s="409"/>
      <c r="AM364" s="409"/>
      <c r="AN364" s="409"/>
      <c r="AO364" s="409"/>
      <c r="AP364" s="409"/>
      <c r="AQ364" s="409"/>
      <c r="AR364" s="409"/>
      <c r="AS364" s="409"/>
      <c r="AT364" s="409"/>
      <c r="AU364" s="409"/>
      <c r="AV364" s="409"/>
      <c r="AW364" s="393"/>
    </row>
    <row r="365" ht="15.6" spans="2:49">
      <c r="B365" s="383"/>
      <c r="C365" s="416"/>
      <c r="D365" s="417"/>
      <c r="E365" s="406"/>
      <c r="F365" s="406"/>
      <c r="G365" s="406"/>
      <c r="H365" s="406"/>
      <c r="I365" s="406"/>
      <c r="J365" s="406"/>
      <c r="K365" s="406"/>
      <c r="L365" s="408"/>
      <c r="M365" s="409"/>
      <c r="N365" s="409"/>
      <c r="O365" s="409"/>
      <c r="P365" s="409"/>
      <c r="Q365" s="409"/>
      <c r="R365" s="409"/>
      <c r="S365" s="409"/>
      <c r="T365" s="409"/>
      <c r="U365" s="409"/>
      <c r="V365" s="409"/>
      <c r="W365" s="409"/>
      <c r="X365" s="409"/>
      <c r="Y365" s="409"/>
      <c r="Z365" s="409"/>
      <c r="AA365" s="409"/>
      <c r="AB365" s="409"/>
      <c r="AC365" s="409"/>
      <c r="AD365" s="409"/>
      <c r="AE365" s="409"/>
      <c r="AF365" s="409"/>
      <c r="AG365" s="409"/>
      <c r="AH365" s="409"/>
      <c r="AI365" s="409"/>
      <c r="AJ365" s="409"/>
      <c r="AK365" s="409"/>
      <c r="AL365" s="409"/>
      <c r="AM365" s="409"/>
      <c r="AN365" s="409"/>
      <c r="AO365" s="409"/>
      <c r="AP365" s="409"/>
      <c r="AQ365" s="409"/>
      <c r="AR365" s="409"/>
      <c r="AS365" s="409"/>
      <c r="AT365" s="409"/>
      <c r="AU365" s="409"/>
      <c r="AV365" s="409"/>
      <c r="AW365" s="393"/>
    </row>
    <row r="366" ht="15.6" spans="2:49">
      <c r="B366" s="383"/>
      <c r="C366" s="419"/>
      <c r="D366" s="420"/>
      <c r="E366" s="413"/>
      <c r="F366" s="413"/>
      <c r="G366" s="413"/>
      <c r="H366" s="413"/>
      <c r="I366" s="413"/>
      <c r="J366" s="413"/>
      <c r="K366" s="413"/>
      <c r="L366" s="415"/>
      <c r="M366" s="409"/>
      <c r="N366" s="409"/>
      <c r="O366" s="409"/>
      <c r="P366" s="409"/>
      <c r="Q366" s="409"/>
      <c r="R366" s="409"/>
      <c r="S366" s="409"/>
      <c r="T366" s="409"/>
      <c r="U366" s="409"/>
      <c r="V366" s="409"/>
      <c r="W366" s="409"/>
      <c r="X366" s="409"/>
      <c r="Y366" s="409"/>
      <c r="Z366" s="409"/>
      <c r="AA366" s="409"/>
      <c r="AB366" s="409"/>
      <c r="AC366" s="409"/>
      <c r="AD366" s="409"/>
      <c r="AE366" s="409"/>
      <c r="AF366" s="409"/>
      <c r="AG366" s="409"/>
      <c r="AH366" s="409"/>
      <c r="AI366" s="409"/>
      <c r="AJ366" s="409"/>
      <c r="AK366" s="409"/>
      <c r="AL366" s="409"/>
      <c r="AM366" s="409"/>
      <c r="AN366" s="409"/>
      <c r="AO366" s="409"/>
      <c r="AP366" s="409"/>
      <c r="AQ366" s="409"/>
      <c r="AR366" s="409"/>
      <c r="AS366" s="409"/>
      <c r="AT366" s="409"/>
      <c r="AU366" s="409"/>
      <c r="AV366" s="409"/>
      <c r="AW366" s="393"/>
    </row>
    <row r="367" ht="15.6" spans="2:49">
      <c r="B367" s="383"/>
      <c r="C367" s="416"/>
      <c r="D367" s="417"/>
      <c r="E367" s="406"/>
      <c r="F367" s="406"/>
      <c r="G367" s="406"/>
      <c r="H367" s="406"/>
      <c r="I367" s="406"/>
      <c r="J367" s="406"/>
      <c r="K367" s="406"/>
      <c r="L367" s="408"/>
      <c r="M367" s="409"/>
      <c r="N367" s="409"/>
      <c r="O367" s="409"/>
      <c r="P367" s="409"/>
      <c r="Q367" s="409"/>
      <c r="R367" s="409"/>
      <c r="S367" s="409"/>
      <c r="T367" s="409"/>
      <c r="U367" s="409"/>
      <c r="V367" s="409"/>
      <c r="W367" s="409"/>
      <c r="X367" s="409"/>
      <c r="Y367" s="409"/>
      <c r="Z367" s="409"/>
      <c r="AA367" s="409"/>
      <c r="AB367" s="409"/>
      <c r="AC367" s="409"/>
      <c r="AD367" s="409"/>
      <c r="AE367" s="409"/>
      <c r="AF367" s="409"/>
      <c r="AG367" s="409"/>
      <c r="AH367" s="409"/>
      <c r="AI367" s="409"/>
      <c r="AJ367" s="409"/>
      <c r="AK367" s="409"/>
      <c r="AL367" s="409"/>
      <c r="AM367" s="409"/>
      <c r="AN367" s="409"/>
      <c r="AO367" s="409"/>
      <c r="AP367" s="409"/>
      <c r="AQ367" s="409"/>
      <c r="AR367" s="409"/>
      <c r="AS367" s="409"/>
      <c r="AT367" s="409"/>
      <c r="AU367" s="409"/>
      <c r="AV367" s="409"/>
      <c r="AW367" s="393"/>
    </row>
    <row r="368" ht="15.6" spans="2:49">
      <c r="B368" s="383"/>
      <c r="C368" s="419"/>
      <c r="D368" s="420"/>
      <c r="E368" s="413"/>
      <c r="F368" s="413"/>
      <c r="G368" s="413"/>
      <c r="H368" s="413"/>
      <c r="I368" s="413"/>
      <c r="J368" s="413"/>
      <c r="K368" s="413"/>
      <c r="L368" s="415"/>
      <c r="M368" s="409"/>
      <c r="N368" s="409"/>
      <c r="O368" s="409"/>
      <c r="P368" s="409"/>
      <c r="Q368" s="409"/>
      <c r="R368" s="409"/>
      <c r="S368" s="409"/>
      <c r="T368" s="409"/>
      <c r="U368" s="409"/>
      <c r="V368" s="409"/>
      <c r="W368" s="409"/>
      <c r="X368" s="409"/>
      <c r="Y368" s="409"/>
      <c r="Z368" s="409"/>
      <c r="AA368" s="409"/>
      <c r="AB368" s="409"/>
      <c r="AC368" s="409"/>
      <c r="AD368" s="409"/>
      <c r="AE368" s="409"/>
      <c r="AF368" s="409"/>
      <c r="AG368" s="409"/>
      <c r="AH368" s="409"/>
      <c r="AI368" s="409"/>
      <c r="AJ368" s="409"/>
      <c r="AK368" s="409"/>
      <c r="AL368" s="409"/>
      <c r="AM368" s="409"/>
      <c r="AN368" s="409"/>
      <c r="AO368" s="409"/>
      <c r="AP368" s="409"/>
      <c r="AQ368" s="409"/>
      <c r="AR368" s="409"/>
      <c r="AS368" s="409"/>
      <c r="AT368" s="409"/>
      <c r="AU368" s="409"/>
      <c r="AV368" s="409"/>
      <c r="AW368" s="393"/>
    </row>
    <row r="369" ht="15.6" spans="2:49">
      <c r="B369" s="383"/>
      <c r="C369" s="416"/>
      <c r="D369" s="417"/>
      <c r="E369" s="406"/>
      <c r="F369" s="406"/>
      <c r="G369" s="406"/>
      <c r="H369" s="406"/>
      <c r="I369" s="406"/>
      <c r="J369" s="406"/>
      <c r="K369" s="406"/>
      <c r="L369" s="408"/>
      <c r="M369" s="409"/>
      <c r="N369" s="409"/>
      <c r="O369" s="409"/>
      <c r="P369" s="409"/>
      <c r="Q369" s="409"/>
      <c r="R369" s="409"/>
      <c r="S369" s="409"/>
      <c r="T369" s="409"/>
      <c r="U369" s="409"/>
      <c r="V369" s="409"/>
      <c r="W369" s="409"/>
      <c r="X369" s="409"/>
      <c r="Y369" s="409"/>
      <c r="Z369" s="409"/>
      <c r="AA369" s="409"/>
      <c r="AB369" s="409"/>
      <c r="AC369" s="409"/>
      <c r="AD369" s="409"/>
      <c r="AE369" s="409"/>
      <c r="AF369" s="409"/>
      <c r="AG369" s="409"/>
      <c r="AH369" s="409"/>
      <c r="AI369" s="409"/>
      <c r="AJ369" s="409"/>
      <c r="AK369" s="409"/>
      <c r="AL369" s="409"/>
      <c r="AM369" s="409"/>
      <c r="AN369" s="409"/>
      <c r="AO369" s="409"/>
      <c r="AP369" s="409"/>
      <c r="AQ369" s="409"/>
      <c r="AR369" s="409"/>
      <c r="AS369" s="409"/>
      <c r="AT369" s="409"/>
      <c r="AU369" s="409"/>
      <c r="AV369" s="409"/>
      <c r="AW369" s="393"/>
    </row>
    <row r="370" ht="15.6" spans="2:49">
      <c r="B370" s="383"/>
      <c r="C370" s="419"/>
      <c r="D370" s="420"/>
      <c r="E370" s="413"/>
      <c r="F370" s="413"/>
      <c r="G370" s="413"/>
      <c r="H370" s="413"/>
      <c r="I370" s="413"/>
      <c r="J370" s="413"/>
      <c r="K370" s="413"/>
      <c r="L370" s="415"/>
      <c r="M370" s="409"/>
      <c r="N370" s="409"/>
      <c r="O370" s="409"/>
      <c r="P370" s="409"/>
      <c r="Q370" s="409"/>
      <c r="R370" s="409"/>
      <c r="S370" s="409"/>
      <c r="T370" s="409"/>
      <c r="U370" s="409"/>
      <c r="V370" s="409"/>
      <c r="W370" s="409"/>
      <c r="X370" s="409"/>
      <c r="Y370" s="409"/>
      <c r="Z370" s="409"/>
      <c r="AA370" s="409"/>
      <c r="AB370" s="409"/>
      <c r="AC370" s="409"/>
      <c r="AD370" s="409"/>
      <c r="AE370" s="409"/>
      <c r="AF370" s="409"/>
      <c r="AG370" s="409"/>
      <c r="AH370" s="409"/>
      <c r="AI370" s="409"/>
      <c r="AJ370" s="409"/>
      <c r="AK370" s="409"/>
      <c r="AL370" s="409"/>
      <c r="AM370" s="409"/>
      <c r="AN370" s="409"/>
      <c r="AO370" s="409"/>
      <c r="AP370" s="409"/>
      <c r="AQ370" s="409"/>
      <c r="AR370" s="409"/>
      <c r="AS370" s="409"/>
      <c r="AT370" s="409"/>
      <c r="AU370" s="409"/>
      <c r="AV370" s="409"/>
      <c r="AW370" s="393"/>
    </row>
    <row r="371" ht="15.6" spans="2:49">
      <c r="B371" s="383"/>
      <c r="C371" s="416"/>
      <c r="D371" s="417"/>
      <c r="E371" s="406"/>
      <c r="F371" s="406"/>
      <c r="G371" s="406"/>
      <c r="H371" s="406"/>
      <c r="I371" s="406"/>
      <c r="J371" s="406"/>
      <c r="K371" s="406"/>
      <c r="L371" s="406"/>
      <c r="M371" s="409"/>
      <c r="N371" s="409"/>
      <c r="O371" s="409"/>
      <c r="P371" s="409"/>
      <c r="Q371" s="409"/>
      <c r="R371" s="409"/>
      <c r="S371" s="409"/>
      <c r="T371" s="409"/>
      <c r="U371" s="409"/>
      <c r="V371" s="409"/>
      <c r="W371" s="409"/>
      <c r="X371" s="409"/>
      <c r="Y371" s="409"/>
      <c r="Z371" s="409"/>
      <c r="AA371" s="409"/>
      <c r="AB371" s="409"/>
      <c r="AC371" s="409"/>
      <c r="AD371" s="409"/>
      <c r="AE371" s="409"/>
      <c r="AF371" s="409"/>
      <c r="AG371" s="409"/>
      <c r="AH371" s="409"/>
      <c r="AI371" s="409"/>
      <c r="AJ371" s="409"/>
      <c r="AK371" s="409"/>
      <c r="AL371" s="409"/>
      <c r="AM371" s="409"/>
      <c r="AN371" s="409"/>
      <c r="AO371" s="409"/>
      <c r="AP371" s="409"/>
      <c r="AQ371" s="409"/>
      <c r="AR371" s="409"/>
      <c r="AS371" s="409"/>
      <c r="AT371" s="409"/>
      <c r="AU371" s="409"/>
      <c r="AV371" s="409"/>
      <c r="AW371" s="393"/>
    </row>
    <row r="372" ht="15.6" spans="2:49">
      <c r="B372" s="383"/>
      <c r="C372" s="419"/>
      <c r="D372" s="420"/>
      <c r="E372" s="413"/>
      <c r="F372" s="413"/>
      <c r="G372" s="413"/>
      <c r="H372" s="413"/>
      <c r="I372" s="413"/>
      <c r="J372" s="413"/>
      <c r="K372" s="413"/>
      <c r="L372" s="413"/>
      <c r="M372" s="409"/>
      <c r="N372" s="409"/>
      <c r="O372" s="409"/>
      <c r="P372" s="409"/>
      <c r="Q372" s="409"/>
      <c r="R372" s="409"/>
      <c r="S372" s="409"/>
      <c r="T372" s="409"/>
      <c r="U372" s="409"/>
      <c r="V372" s="409"/>
      <c r="W372" s="409"/>
      <c r="X372" s="409"/>
      <c r="Y372" s="409"/>
      <c r="Z372" s="409"/>
      <c r="AA372" s="409"/>
      <c r="AB372" s="409"/>
      <c r="AC372" s="409"/>
      <c r="AD372" s="409"/>
      <c r="AE372" s="409"/>
      <c r="AF372" s="409"/>
      <c r="AG372" s="409"/>
      <c r="AH372" s="409"/>
      <c r="AI372" s="409"/>
      <c r="AJ372" s="409"/>
      <c r="AK372" s="409"/>
      <c r="AL372" s="409"/>
      <c r="AM372" s="409"/>
      <c r="AN372" s="409"/>
      <c r="AO372" s="409"/>
      <c r="AP372" s="409"/>
      <c r="AQ372" s="409"/>
      <c r="AR372" s="409"/>
      <c r="AS372" s="409"/>
      <c r="AT372" s="409"/>
      <c r="AU372" s="409"/>
      <c r="AV372" s="409"/>
      <c r="AW372" s="393"/>
    </row>
    <row r="373" ht="15.6" spans="2:49">
      <c r="B373" s="383"/>
      <c r="C373" s="422" t="s">
        <v>293</v>
      </c>
      <c r="D373" s="423"/>
      <c r="E373" s="423"/>
      <c r="F373" s="423"/>
      <c r="G373" s="423"/>
      <c r="H373" s="423"/>
      <c r="I373" s="423"/>
      <c r="J373" s="424" t="s">
        <v>285</v>
      </c>
      <c r="K373" s="425"/>
      <c r="L373" s="426">
        <f>ROUND(SUM(L357:L372),2)</f>
        <v>73</v>
      </c>
      <c r="M373" s="409"/>
      <c r="N373" s="409"/>
      <c r="O373" s="409"/>
      <c r="P373" s="409"/>
      <c r="Q373" s="409"/>
      <c r="R373" s="409"/>
      <c r="S373" s="409"/>
      <c r="T373" s="409"/>
      <c r="U373" s="409"/>
      <c r="V373" s="409"/>
      <c r="W373" s="409"/>
      <c r="X373" s="409"/>
      <c r="Y373" s="409"/>
      <c r="Z373" s="409"/>
      <c r="AA373" s="409"/>
      <c r="AB373" s="409"/>
      <c r="AC373" s="409"/>
      <c r="AD373" s="409"/>
      <c r="AE373" s="409"/>
      <c r="AF373" s="409"/>
      <c r="AG373" s="409"/>
      <c r="AH373" s="409"/>
      <c r="AI373" s="409"/>
      <c r="AJ373" s="409"/>
      <c r="AK373" s="409"/>
      <c r="AL373" s="409"/>
      <c r="AM373" s="409"/>
      <c r="AN373" s="409"/>
      <c r="AO373" s="409"/>
      <c r="AP373" s="409"/>
      <c r="AQ373" s="409"/>
      <c r="AR373" s="409"/>
      <c r="AS373" s="409"/>
      <c r="AT373" s="409"/>
      <c r="AU373" s="409"/>
      <c r="AV373" s="409"/>
      <c r="AW373" s="393"/>
    </row>
    <row r="374" ht="15.6" spans="2:49">
      <c r="B374" s="383"/>
      <c r="C374" s="416"/>
      <c r="D374" s="427"/>
      <c r="E374" s="427"/>
      <c r="F374" s="427"/>
      <c r="G374" s="427"/>
      <c r="H374" s="427"/>
      <c r="I374" s="427"/>
      <c r="J374" s="427"/>
      <c r="K374" s="427"/>
      <c r="L374" s="417"/>
      <c r="M374" s="409"/>
      <c r="N374" s="409"/>
      <c r="O374" s="409"/>
      <c r="P374" s="409"/>
      <c r="Q374" s="409"/>
      <c r="R374" s="409"/>
      <c r="S374" s="409"/>
      <c r="T374" s="409"/>
      <c r="U374" s="409"/>
      <c r="V374" s="409"/>
      <c r="W374" s="409"/>
      <c r="X374" s="409"/>
      <c r="Y374" s="409"/>
      <c r="Z374" s="409"/>
      <c r="AA374" s="409"/>
      <c r="AB374" s="409"/>
      <c r="AC374" s="409"/>
      <c r="AD374" s="409"/>
      <c r="AE374" s="409"/>
      <c r="AF374" s="409"/>
      <c r="AG374" s="409"/>
      <c r="AH374" s="409"/>
      <c r="AI374" s="409"/>
      <c r="AJ374" s="409"/>
      <c r="AK374" s="409"/>
      <c r="AL374" s="409"/>
      <c r="AM374" s="409"/>
      <c r="AN374" s="409"/>
      <c r="AO374" s="409"/>
      <c r="AP374" s="409"/>
      <c r="AQ374" s="409"/>
      <c r="AR374" s="409"/>
      <c r="AS374" s="409"/>
      <c r="AT374" s="409"/>
      <c r="AU374" s="409"/>
      <c r="AV374" s="409"/>
      <c r="AW374" s="393"/>
    </row>
    <row r="375" ht="15.6" spans="2:49">
      <c r="B375" s="383"/>
      <c r="C375" s="419"/>
      <c r="D375" s="428"/>
      <c r="E375" s="428"/>
      <c r="F375" s="428"/>
      <c r="G375" s="428"/>
      <c r="H375" s="428"/>
      <c r="I375" s="428"/>
      <c r="J375" s="428"/>
      <c r="K375" s="428"/>
      <c r="L375" s="420"/>
      <c r="M375" s="409"/>
      <c r="N375" s="409"/>
      <c r="O375" s="409"/>
      <c r="P375" s="409"/>
      <c r="Q375" s="409"/>
      <c r="R375" s="409"/>
      <c r="S375" s="409"/>
      <c r="T375" s="409"/>
      <c r="U375" s="409"/>
      <c r="V375" s="409"/>
      <c r="W375" s="409"/>
      <c r="X375" s="409"/>
      <c r="Y375" s="409"/>
      <c r="Z375" s="409"/>
      <c r="AA375" s="409"/>
      <c r="AB375" s="409"/>
      <c r="AC375" s="409"/>
      <c r="AD375" s="409"/>
      <c r="AE375" s="409"/>
      <c r="AF375" s="409"/>
      <c r="AG375" s="409"/>
      <c r="AH375" s="409"/>
      <c r="AI375" s="409"/>
      <c r="AJ375" s="409"/>
      <c r="AK375" s="409"/>
      <c r="AL375" s="409"/>
      <c r="AM375" s="409"/>
      <c r="AN375" s="409"/>
      <c r="AO375" s="409"/>
      <c r="AP375" s="409"/>
      <c r="AQ375" s="409"/>
      <c r="AR375" s="409"/>
      <c r="AS375" s="409"/>
      <c r="AT375" s="409"/>
      <c r="AU375" s="409"/>
      <c r="AV375" s="409"/>
      <c r="AW375" s="393"/>
    </row>
    <row r="376" ht="15.6" spans="2:49">
      <c r="B376" s="383"/>
      <c r="C376" s="429" t="s">
        <v>294</v>
      </c>
      <c r="D376" s="448"/>
      <c r="E376" s="448"/>
      <c r="F376" s="448"/>
      <c r="G376" s="448"/>
      <c r="H376" s="448"/>
      <c r="I376" s="448"/>
      <c r="J376" s="448"/>
      <c r="K376" s="448"/>
      <c r="L376" s="448"/>
      <c r="M376" s="448"/>
      <c r="N376" s="448"/>
      <c r="O376" s="448"/>
      <c r="P376" s="448"/>
      <c r="Q376" s="448"/>
      <c r="R376" s="448"/>
      <c r="S376" s="448"/>
      <c r="T376" s="448"/>
      <c r="U376" s="448"/>
      <c r="V376" s="448"/>
      <c r="W376" s="448"/>
      <c r="X376" s="448"/>
      <c r="Y376" s="448"/>
      <c r="Z376" s="448"/>
      <c r="AA376" s="448"/>
      <c r="AB376" s="448"/>
      <c r="AC376" s="448"/>
      <c r="AD376" s="448"/>
      <c r="AE376" s="448"/>
      <c r="AF376" s="448"/>
      <c r="AG376" s="448"/>
      <c r="AH376" s="448"/>
      <c r="AI376" s="448"/>
      <c r="AJ376" s="448"/>
      <c r="AK376" s="448"/>
      <c r="AL376" s="448"/>
      <c r="AM376" s="448"/>
      <c r="AN376" s="448"/>
      <c r="AO376" s="448"/>
      <c r="AP376" s="448"/>
      <c r="AQ376" s="448"/>
      <c r="AR376" s="448"/>
      <c r="AS376" s="448"/>
      <c r="AT376" s="448"/>
      <c r="AU376" s="448"/>
      <c r="AV376" s="449"/>
      <c r="AW376" s="393"/>
    </row>
    <row r="377" ht="15.6" spans="2:49">
      <c r="B377" s="383"/>
      <c r="C377" s="432"/>
      <c r="D377" s="433"/>
      <c r="E377" s="433"/>
      <c r="F377" s="433"/>
      <c r="G377" s="433"/>
      <c r="H377" s="433"/>
      <c r="I377" s="433"/>
      <c r="J377" s="433"/>
      <c r="K377" s="433"/>
      <c r="L377" s="433"/>
      <c r="M377" s="433"/>
      <c r="N377" s="433"/>
      <c r="O377" s="433"/>
      <c r="P377" s="433"/>
      <c r="Q377" s="433"/>
      <c r="R377" s="433"/>
      <c r="S377" s="433"/>
      <c r="T377" s="433"/>
      <c r="U377" s="433"/>
      <c r="V377" s="433"/>
      <c r="W377" s="433"/>
      <c r="X377" s="433"/>
      <c r="Y377" s="433"/>
      <c r="Z377" s="433"/>
      <c r="AA377" s="433"/>
      <c r="AB377" s="433"/>
      <c r="AC377" s="433"/>
      <c r="AD377" s="433"/>
      <c r="AE377" s="433"/>
      <c r="AF377" s="433"/>
      <c r="AG377" s="434"/>
      <c r="AH377" s="435"/>
      <c r="AI377" s="348"/>
      <c r="AJ377" s="348"/>
      <c r="AK377" s="348"/>
      <c r="AL377" s="348"/>
      <c r="AM377" s="348"/>
      <c r="AN377" s="348"/>
      <c r="AO377" s="348"/>
      <c r="AP377" s="348"/>
      <c r="AQ377" s="348"/>
      <c r="AR377" s="348"/>
      <c r="AS377" s="348"/>
      <c r="AT377" s="348"/>
      <c r="AU377" s="348"/>
      <c r="AV377" s="436"/>
      <c r="AW377" s="393"/>
    </row>
    <row r="378" spans="2:49">
      <c r="B378" s="437"/>
      <c r="AW378" s="438"/>
    </row>
    <row r="379" ht="90" customHeight="1" spans="2:49">
      <c r="B379" s="439" t="s">
        <v>295</v>
      </c>
      <c r="C379" s="450"/>
      <c r="D379" s="450"/>
      <c r="E379" s="450"/>
      <c r="F379" s="450"/>
      <c r="G379" s="450"/>
      <c r="H379" s="450"/>
      <c r="I379" s="450"/>
      <c r="J379" s="450"/>
      <c r="K379" s="450"/>
      <c r="L379" s="450"/>
      <c r="M379" s="450"/>
      <c r="N379" s="450"/>
      <c r="O379" s="450"/>
      <c r="P379" s="450"/>
      <c r="Q379" s="450"/>
      <c r="R379" s="450"/>
      <c r="S379" s="450"/>
      <c r="T379" s="450"/>
      <c r="U379" s="450"/>
      <c r="V379" s="450"/>
      <c r="W379" s="450"/>
      <c r="X379" s="450"/>
      <c r="Y379" s="450"/>
      <c r="Z379" s="450"/>
      <c r="AA379" s="450"/>
      <c r="AB379" s="450"/>
      <c r="AC379" s="450"/>
      <c r="AD379" s="450"/>
      <c r="AE379" s="450"/>
      <c r="AF379" s="450"/>
      <c r="AG379" s="450"/>
      <c r="AH379" s="450"/>
      <c r="AI379" s="450"/>
      <c r="AJ379" s="450"/>
      <c r="AK379" s="450"/>
      <c r="AL379" s="450"/>
      <c r="AM379" s="450"/>
      <c r="AN379" s="450"/>
      <c r="AO379" s="450"/>
      <c r="AP379" s="450"/>
      <c r="AQ379" s="450"/>
      <c r="AR379" s="450"/>
      <c r="AS379" s="450"/>
      <c r="AT379" s="450"/>
      <c r="AU379" s="450"/>
      <c r="AV379" s="450"/>
      <c r="AW379" s="451"/>
    </row>
    <row r="382" ht="15.6" spans="2:49">
      <c r="B382" s="325"/>
      <c r="C382" s="326"/>
      <c r="D382" s="327"/>
      <c r="E382" s="328" t="s">
        <v>0</v>
      </c>
      <c r="F382" s="329"/>
      <c r="G382" s="329"/>
      <c r="H382" s="329"/>
      <c r="I382" s="329"/>
      <c r="J382" s="329"/>
      <c r="K382" s="329"/>
      <c r="L382" s="329"/>
      <c r="M382" s="329"/>
      <c r="N382" s="329"/>
      <c r="O382" s="329"/>
      <c r="P382" s="329"/>
      <c r="Q382" s="329"/>
      <c r="R382" s="329"/>
      <c r="S382" s="329"/>
      <c r="T382" s="329"/>
      <c r="U382" s="329"/>
      <c r="V382" s="329"/>
      <c r="W382" s="329"/>
      <c r="X382" s="330"/>
      <c r="Y382" s="331" t="s">
        <v>270</v>
      </c>
      <c r="Z382" s="332"/>
      <c r="AA382" s="332"/>
      <c r="AB382" s="332"/>
      <c r="AC382" s="332"/>
      <c r="AD382" s="332"/>
      <c r="AE382" s="332"/>
      <c r="AF382" s="332"/>
      <c r="AG382" s="332"/>
      <c r="AH382" s="332"/>
      <c r="AI382" s="332"/>
      <c r="AJ382" s="332"/>
      <c r="AK382" s="332"/>
      <c r="AL382" s="332"/>
      <c r="AM382" s="332"/>
      <c r="AN382" s="332"/>
      <c r="AO382" s="332"/>
      <c r="AP382" s="332"/>
      <c r="AQ382" s="332"/>
      <c r="AR382" s="332"/>
      <c r="AS382" s="332"/>
      <c r="AT382" s="332"/>
      <c r="AU382" s="332"/>
      <c r="AV382" s="332"/>
      <c r="AW382" s="333"/>
    </row>
    <row r="383" ht="15.6" spans="2:49">
      <c r="B383" s="334"/>
      <c r="C383" s="335"/>
      <c r="D383" s="336"/>
      <c r="E383" s="337"/>
      <c r="F383" s="338"/>
      <c r="G383" s="338"/>
      <c r="H383" s="338"/>
      <c r="I383" s="338"/>
      <c r="J383" s="338"/>
      <c r="K383" s="338"/>
      <c r="L383" s="338"/>
      <c r="M383" s="338"/>
      <c r="N383" s="338"/>
      <c r="O383" s="338"/>
      <c r="P383" s="338"/>
      <c r="Q383" s="338"/>
      <c r="R383" s="338"/>
      <c r="S383" s="338"/>
      <c r="T383" s="338"/>
      <c r="U383" s="338"/>
      <c r="V383" s="338"/>
      <c r="W383" s="338"/>
      <c r="X383" s="339"/>
      <c r="Y383" s="340" t="s">
        <v>2</v>
      </c>
      <c r="Z383" s="341"/>
      <c r="AA383" s="341"/>
      <c r="AB383" s="341"/>
      <c r="AC383" s="341"/>
      <c r="AD383" s="341"/>
      <c r="AE383" s="341"/>
      <c r="AF383" s="341"/>
      <c r="AG383" s="341"/>
      <c r="AH383" s="341"/>
      <c r="AI383" s="341"/>
      <c r="AJ383" s="341"/>
      <c r="AK383" s="341"/>
      <c r="AL383" s="341"/>
      <c r="AM383" s="341"/>
      <c r="AN383" s="341"/>
      <c r="AO383" s="341"/>
      <c r="AP383" s="341"/>
      <c r="AQ383" s="341"/>
      <c r="AR383" s="341"/>
      <c r="AS383" s="341"/>
      <c r="AT383" s="341"/>
      <c r="AU383" s="341"/>
      <c r="AV383" s="341"/>
      <c r="AW383" s="342"/>
    </row>
    <row r="384" ht="15.6" spans="2:49">
      <c r="B384" s="343" t="s">
        <v>3</v>
      </c>
      <c r="C384" s="344"/>
      <c r="D384" s="344"/>
      <c r="E384" s="344"/>
      <c r="F384" s="344"/>
      <c r="G384" s="344"/>
      <c r="H384" s="344"/>
      <c r="I384" s="344"/>
      <c r="J384" s="344"/>
      <c r="K384" s="344"/>
      <c r="L384" s="344"/>
      <c r="M384" s="344"/>
      <c r="N384" s="344"/>
      <c r="O384" s="344"/>
      <c r="P384" s="344"/>
      <c r="Q384" s="344"/>
      <c r="R384" s="344"/>
      <c r="S384" s="344"/>
      <c r="T384" s="344"/>
      <c r="U384" s="344"/>
      <c r="V384" s="344"/>
      <c r="W384" s="344"/>
      <c r="X384" s="345"/>
      <c r="Y384" s="340" t="s">
        <v>271</v>
      </c>
      <c r="Z384" s="341"/>
      <c r="AA384" s="341"/>
      <c r="AB384" s="341"/>
      <c r="AC384" s="341"/>
      <c r="AD384" s="341"/>
      <c r="AE384" s="341"/>
      <c r="AF384" s="341"/>
      <c r="AG384" s="341"/>
      <c r="AH384" s="341"/>
      <c r="AI384" s="341"/>
      <c r="AJ384" s="341"/>
      <c r="AK384" s="341"/>
      <c r="AL384" s="341"/>
      <c r="AM384" s="341"/>
      <c r="AN384" s="341"/>
      <c r="AO384" s="341"/>
      <c r="AP384" s="341"/>
      <c r="AQ384" s="341"/>
      <c r="AR384" s="341"/>
      <c r="AS384" s="341"/>
      <c r="AT384" s="341"/>
      <c r="AU384" s="341"/>
      <c r="AV384" s="341"/>
      <c r="AW384" s="342"/>
    </row>
    <row r="385" ht="15.6" spans="2:49">
      <c r="B385" s="343" t="s">
        <v>272</v>
      </c>
      <c r="C385" s="344"/>
      <c r="D385" s="344"/>
      <c r="E385" s="344"/>
      <c r="F385" s="344"/>
      <c r="G385" s="344"/>
      <c r="H385" s="344"/>
      <c r="I385" s="344"/>
      <c r="J385" s="344"/>
      <c r="K385" s="344"/>
      <c r="L385" s="344"/>
      <c r="M385" s="344"/>
      <c r="N385" s="344"/>
      <c r="O385" s="344"/>
      <c r="P385" s="344"/>
      <c r="Q385" s="344"/>
      <c r="R385" s="344"/>
      <c r="S385" s="344"/>
      <c r="T385" s="344"/>
      <c r="U385" s="344"/>
      <c r="V385" s="344"/>
      <c r="W385" s="344"/>
      <c r="X385" s="344"/>
      <c r="Y385" s="344"/>
      <c r="Z385" s="344"/>
      <c r="AA385" s="344"/>
      <c r="AB385" s="344"/>
      <c r="AC385" s="344"/>
      <c r="AD385" s="344"/>
      <c r="AE385" s="344"/>
      <c r="AF385" s="344"/>
      <c r="AG385" s="344"/>
      <c r="AH385" s="344"/>
      <c r="AI385" s="344"/>
      <c r="AJ385" s="344"/>
      <c r="AK385" s="344"/>
      <c r="AL385" s="344"/>
      <c r="AM385" s="344"/>
      <c r="AN385" s="344"/>
      <c r="AO385" s="344"/>
      <c r="AP385" s="344"/>
      <c r="AQ385" s="344"/>
      <c r="AR385" s="344"/>
      <c r="AS385" s="344"/>
      <c r="AT385" s="344"/>
      <c r="AU385" s="344"/>
      <c r="AV385" s="344"/>
      <c r="AW385" s="346"/>
    </row>
    <row r="386" ht="15.6" spans="2:49">
      <c r="B386" s="347"/>
      <c r="C386" s="348"/>
      <c r="D386" s="348"/>
      <c r="E386" s="348"/>
      <c r="F386" s="348"/>
      <c r="G386" s="348"/>
      <c r="H386" s="348"/>
      <c r="I386" s="348"/>
      <c r="J386" s="348"/>
      <c r="K386" s="348"/>
      <c r="L386" s="348"/>
      <c r="M386" s="348"/>
      <c r="N386" s="348"/>
      <c r="O386" s="348"/>
      <c r="P386" s="348"/>
      <c r="Q386" s="348"/>
      <c r="R386" s="348"/>
      <c r="S386" s="348"/>
      <c r="T386" s="348"/>
      <c r="U386" s="348"/>
      <c r="V386" s="348"/>
      <c r="W386" s="348"/>
      <c r="X386" s="348"/>
      <c r="Y386" s="348"/>
      <c r="Z386" s="348"/>
      <c r="AA386" s="348"/>
      <c r="AB386" s="348"/>
      <c r="AC386" s="348"/>
      <c r="AD386" s="348"/>
      <c r="AE386" s="348"/>
      <c r="AF386" s="348"/>
      <c r="AG386" s="348"/>
      <c r="AH386" s="348"/>
      <c r="AI386" s="348"/>
      <c r="AJ386" s="348"/>
      <c r="AK386" s="348"/>
      <c r="AL386" s="348"/>
      <c r="AM386" s="348"/>
      <c r="AN386" s="348"/>
      <c r="AO386" s="348"/>
      <c r="AP386" s="348"/>
      <c r="AQ386" s="348"/>
      <c r="AR386" s="348"/>
      <c r="AS386" s="348"/>
      <c r="AT386" s="348"/>
      <c r="AU386" s="348"/>
      <c r="AV386" s="348"/>
      <c r="AW386" s="349"/>
    </row>
    <row r="387" ht="15.6" customHeight="1" spans="2:49">
      <c r="B387" s="350" t="s">
        <v>273</v>
      </c>
      <c r="C387" s="351"/>
      <c r="D387" s="352" t="s">
        <v>6</v>
      </c>
      <c r="E387" s="353"/>
      <c r="F387" s="353"/>
      <c r="G387" s="353"/>
      <c r="H387" s="353"/>
      <c r="I387" s="353"/>
      <c r="J387" s="353"/>
      <c r="K387" s="353"/>
      <c r="L387" s="353"/>
      <c r="M387" s="353"/>
      <c r="N387" s="353"/>
      <c r="O387" s="353"/>
      <c r="P387" s="353"/>
      <c r="Q387" s="353"/>
      <c r="R387" s="353"/>
      <c r="S387" s="353"/>
      <c r="T387" s="353"/>
      <c r="U387" s="353"/>
      <c r="V387" s="353"/>
      <c r="W387" s="353"/>
      <c r="X387" s="353"/>
      <c r="Y387" s="353"/>
      <c r="Z387" s="353"/>
      <c r="AA387" s="353"/>
      <c r="AB387" s="353"/>
      <c r="AC387" s="353"/>
      <c r="AD387" s="353"/>
      <c r="AE387" s="353"/>
      <c r="AF387" s="353"/>
      <c r="AG387" s="353"/>
      <c r="AH387" s="353"/>
      <c r="AI387" s="353"/>
      <c r="AJ387" s="353"/>
      <c r="AK387" s="353"/>
      <c r="AL387" s="353"/>
      <c r="AM387" s="353"/>
      <c r="AN387" s="353"/>
      <c r="AO387" s="353"/>
      <c r="AP387" s="353"/>
      <c r="AQ387" s="353"/>
      <c r="AR387" s="353"/>
      <c r="AS387" s="353"/>
      <c r="AT387" s="353"/>
      <c r="AU387" s="353"/>
      <c r="AV387" s="353"/>
      <c r="AW387" s="354"/>
    </row>
    <row r="388" ht="15.6" spans="2:49">
      <c r="B388" s="347"/>
      <c r="C388" s="348"/>
      <c r="D388" s="348"/>
      <c r="E388" s="348"/>
      <c r="F388" s="348"/>
      <c r="G388" s="348"/>
      <c r="H388" s="348"/>
      <c r="I388" s="348"/>
      <c r="J388" s="348"/>
      <c r="K388" s="348"/>
      <c r="L388" s="348"/>
      <c r="M388" s="348"/>
      <c r="N388" s="348"/>
      <c r="O388" s="348"/>
      <c r="P388" s="348"/>
      <c r="Q388" s="348"/>
      <c r="R388" s="348"/>
      <c r="S388" s="348"/>
      <c r="T388" s="348"/>
      <c r="U388" s="348"/>
      <c r="V388" s="348"/>
      <c r="W388" s="348"/>
      <c r="X388" s="348"/>
      <c r="Y388" s="348"/>
      <c r="Z388" s="348"/>
      <c r="AA388" s="348"/>
      <c r="AB388" s="348"/>
      <c r="AC388" s="348"/>
      <c r="AD388" s="348"/>
      <c r="AE388" s="348"/>
      <c r="AF388" s="348"/>
      <c r="AG388" s="348"/>
      <c r="AH388" s="348"/>
      <c r="AI388" s="348"/>
      <c r="AJ388" s="348"/>
      <c r="AK388" s="348"/>
      <c r="AL388" s="348"/>
      <c r="AM388" s="348"/>
      <c r="AN388" s="348"/>
      <c r="AO388" s="348"/>
      <c r="AP388" s="348"/>
      <c r="AQ388" s="348"/>
      <c r="AR388" s="348"/>
      <c r="AS388" s="348"/>
      <c r="AT388" s="348"/>
      <c r="AU388" s="348"/>
      <c r="AV388" s="348"/>
      <c r="AW388" s="349"/>
    </row>
    <row r="389" ht="15.6" spans="2:49">
      <c r="B389" s="355"/>
      <c r="C389" s="356" t="s">
        <v>274</v>
      </c>
      <c r="D389" s="357"/>
      <c r="E389" s="357"/>
      <c r="F389" s="357"/>
      <c r="G389" s="357"/>
      <c r="H389" s="357"/>
      <c r="I389" s="357"/>
      <c r="J389" s="357"/>
      <c r="K389" s="357"/>
      <c r="L389" s="357"/>
      <c r="M389" s="357"/>
      <c r="N389" s="357"/>
      <c r="O389" s="357"/>
      <c r="P389" s="357"/>
      <c r="Q389" s="357"/>
      <c r="R389" s="357"/>
      <c r="S389" s="357"/>
      <c r="T389" s="357"/>
      <c r="U389" s="357"/>
      <c r="V389" s="357"/>
      <c r="W389" s="357"/>
      <c r="X389" s="357"/>
      <c r="Y389" s="357"/>
      <c r="Z389" s="357"/>
      <c r="AA389" s="357"/>
      <c r="AB389" s="357"/>
      <c r="AC389" s="357"/>
      <c r="AD389" s="357"/>
      <c r="AE389" s="357"/>
      <c r="AF389" s="357"/>
      <c r="AG389" s="357"/>
      <c r="AH389" s="357"/>
      <c r="AI389" s="357"/>
      <c r="AJ389" s="357"/>
      <c r="AK389" s="357"/>
      <c r="AL389" s="357"/>
      <c r="AM389" s="357"/>
      <c r="AN389" s="357"/>
      <c r="AO389" s="357"/>
      <c r="AP389" s="357"/>
      <c r="AQ389" s="357"/>
      <c r="AR389" s="357"/>
      <c r="AS389" s="357"/>
      <c r="AT389" s="357"/>
      <c r="AU389" s="357"/>
      <c r="AV389" s="358"/>
      <c r="AW389" s="359"/>
    </row>
    <row r="390" ht="15.6" spans="2:49">
      <c r="B390" s="360"/>
      <c r="C390" s="361" t="s">
        <v>275</v>
      </c>
      <c r="D390" s="362"/>
      <c r="E390" s="363" t="s">
        <v>299</v>
      </c>
      <c r="F390" s="364"/>
      <c r="G390" s="364"/>
      <c r="H390" s="364"/>
      <c r="I390" s="364"/>
      <c r="J390" s="364"/>
      <c r="K390" s="364"/>
      <c r="L390" s="364"/>
      <c r="M390" s="364"/>
      <c r="N390" s="364"/>
      <c r="O390" s="364"/>
      <c r="P390" s="364"/>
      <c r="Q390" s="364"/>
      <c r="R390" s="364"/>
      <c r="S390" s="364"/>
      <c r="T390" s="364"/>
      <c r="U390" s="364"/>
      <c r="V390" s="364"/>
      <c r="W390" s="364"/>
      <c r="X390" s="364"/>
      <c r="Y390" s="364"/>
      <c r="Z390" s="364"/>
      <c r="AA390" s="364"/>
      <c r="AB390" s="364"/>
      <c r="AC390" s="364"/>
      <c r="AD390" s="364"/>
      <c r="AE390" s="364"/>
      <c r="AF390" s="364"/>
      <c r="AG390" s="364"/>
      <c r="AH390" s="365"/>
      <c r="AI390" s="366" t="s">
        <v>277</v>
      </c>
      <c r="AJ390" s="367"/>
      <c r="AK390" s="367"/>
      <c r="AL390" s="367"/>
      <c r="AM390" s="367"/>
      <c r="AN390" s="367"/>
      <c r="AO390" s="368"/>
      <c r="AP390" s="369" t="s">
        <v>41</v>
      </c>
      <c r="AQ390" s="370"/>
      <c r="AR390" s="370"/>
      <c r="AS390" s="370"/>
      <c r="AT390" s="370"/>
      <c r="AU390" s="370"/>
      <c r="AV390" s="371"/>
      <c r="AW390" s="372"/>
    </row>
    <row r="391" ht="15.6" spans="2:49">
      <c r="B391" s="360"/>
      <c r="C391" s="373" t="s">
        <v>278</v>
      </c>
      <c r="D391" s="374"/>
      <c r="E391" s="375" t="str">
        <f>'PRESUPUESTO GEN'!D24</f>
        <v>CONEXIÓN DOMICILIARIA PARA ALCANTARILLADO DE 250 MM. X 160 MM. (INCLUYE TUBERÍA Y ACCESORIOS DE CONEXIÓN). </v>
      </c>
      <c r="F391" s="442"/>
      <c r="G391" s="442"/>
      <c r="H391" s="442"/>
      <c r="I391" s="442"/>
      <c r="J391" s="442"/>
      <c r="K391" s="442"/>
      <c r="L391" s="442"/>
      <c r="M391" s="442"/>
      <c r="N391" s="442"/>
      <c r="O391" s="442"/>
      <c r="P391" s="442"/>
      <c r="Q391" s="442"/>
      <c r="R391" s="442"/>
      <c r="S391" s="442"/>
      <c r="T391" s="442"/>
      <c r="U391" s="442"/>
      <c r="V391" s="442"/>
      <c r="W391" s="442"/>
      <c r="X391" s="442"/>
      <c r="Y391" s="442"/>
      <c r="Z391" s="442"/>
      <c r="AA391" s="442"/>
      <c r="AB391" s="442"/>
      <c r="AC391" s="442"/>
      <c r="AD391" s="442"/>
      <c r="AE391" s="442"/>
      <c r="AF391" s="442"/>
      <c r="AG391" s="442"/>
      <c r="AH391" s="443"/>
      <c r="AI391" s="366" t="s">
        <v>279</v>
      </c>
      <c r="AJ391" s="367"/>
      <c r="AK391" s="367"/>
      <c r="AL391" s="367"/>
      <c r="AM391" s="367"/>
      <c r="AN391" s="367"/>
      <c r="AO391" s="368"/>
      <c r="AP391" s="378">
        <f>L411</f>
        <v>8</v>
      </c>
      <c r="AQ391" s="379"/>
      <c r="AR391" s="379"/>
      <c r="AS391" s="379"/>
      <c r="AT391" s="379"/>
      <c r="AU391" s="379"/>
      <c r="AV391" s="380"/>
      <c r="AW391" s="372"/>
    </row>
    <row r="392" ht="15.6" spans="2:49">
      <c r="B392" s="381"/>
      <c r="C392" s="348"/>
      <c r="D392" s="348"/>
      <c r="E392" s="348"/>
      <c r="F392" s="348"/>
      <c r="G392" s="348"/>
      <c r="H392" s="348"/>
      <c r="I392" s="348"/>
      <c r="J392" s="348"/>
      <c r="K392" s="348"/>
      <c r="L392" s="348"/>
      <c r="M392" s="348"/>
      <c r="N392" s="348"/>
      <c r="O392" s="348"/>
      <c r="P392" s="348"/>
      <c r="Q392" s="348"/>
      <c r="R392" s="348"/>
      <c r="S392" s="348"/>
      <c r="T392" s="348"/>
      <c r="U392" s="348"/>
      <c r="V392" s="348"/>
      <c r="W392" s="348"/>
      <c r="X392" s="348"/>
      <c r="Y392" s="348"/>
      <c r="Z392" s="348"/>
      <c r="AA392" s="348"/>
      <c r="AB392" s="348"/>
      <c r="AC392" s="348"/>
      <c r="AD392" s="348"/>
      <c r="AE392" s="348"/>
      <c r="AF392" s="348"/>
      <c r="AG392" s="348"/>
      <c r="AH392" s="348"/>
      <c r="AI392" s="348"/>
      <c r="AJ392" s="348"/>
      <c r="AK392" s="348"/>
      <c r="AL392" s="348"/>
      <c r="AM392" s="348"/>
      <c r="AN392" s="348"/>
      <c r="AO392" s="348"/>
      <c r="AP392" s="348"/>
      <c r="AQ392" s="348"/>
      <c r="AR392" s="348"/>
      <c r="AS392" s="348"/>
      <c r="AT392" s="348"/>
      <c r="AU392" s="348"/>
      <c r="AV392" s="348"/>
      <c r="AW392" s="382"/>
    </row>
    <row r="393" ht="15.6" spans="2:49">
      <c r="B393" s="383"/>
      <c r="C393" s="384" t="s">
        <v>280</v>
      </c>
      <c r="D393" s="385"/>
      <c r="E393" s="386" t="s">
        <v>281</v>
      </c>
      <c r="F393" s="387"/>
      <c r="G393" s="387"/>
      <c r="H393" s="388"/>
      <c r="I393" s="389" t="s">
        <v>282</v>
      </c>
      <c r="J393" s="390" t="s">
        <v>283</v>
      </c>
      <c r="K393" s="389" t="s">
        <v>284</v>
      </c>
      <c r="L393" s="391" t="s">
        <v>285</v>
      </c>
      <c r="M393" s="384" t="s">
        <v>286</v>
      </c>
      <c r="N393" s="392"/>
      <c r="O393" s="392"/>
      <c r="P393" s="392"/>
      <c r="Q393" s="392"/>
      <c r="R393" s="392"/>
      <c r="S393" s="392"/>
      <c r="T393" s="392"/>
      <c r="U393" s="392"/>
      <c r="V393" s="392"/>
      <c r="W393" s="392"/>
      <c r="X393" s="392"/>
      <c r="Y393" s="392"/>
      <c r="Z393" s="392"/>
      <c r="AA393" s="392"/>
      <c r="AB393" s="392"/>
      <c r="AC393" s="392"/>
      <c r="AD393" s="392"/>
      <c r="AE393" s="392"/>
      <c r="AF393" s="392"/>
      <c r="AG393" s="392"/>
      <c r="AH393" s="392"/>
      <c r="AI393" s="392"/>
      <c r="AJ393" s="392"/>
      <c r="AK393" s="392"/>
      <c r="AL393" s="392"/>
      <c r="AM393" s="392"/>
      <c r="AN393" s="392"/>
      <c r="AO393" s="392"/>
      <c r="AP393" s="392"/>
      <c r="AQ393" s="392"/>
      <c r="AR393" s="392"/>
      <c r="AS393" s="392"/>
      <c r="AT393" s="392"/>
      <c r="AU393" s="392"/>
      <c r="AV393" s="385"/>
      <c r="AW393" s="393"/>
    </row>
    <row r="394" ht="31.2" spans="2:49">
      <c r="B394" s="383"/>
      <c r="C394" s="394"/>
      <c r="D394" s="395"/>
      <c r="E394" s="396" t="s">
        <v>287</v>
      </c>
      <c r="F394" s="397" t="s">
        <v>288</v>
      </c>
      <c r="G394" s="397" t="s">
        <v>289</v>
      </c>
      <c r="H394" s="398" t="s">
        <v>290</v>
      </c>
      <c r="I394" s="399"/>
      <c r="J394" s="400"/>
      <c r="K394" s="399"/>
      <c r="L394" s="401"/>
      <c r="M394" s="394"/>
      <c r="N394" s="402"/>
      <c r="O394" s="402"/>
      <c r="P394" s="402"/>
      <c r="Q394" s="402"/>
      <c r="R394" s="402"/>
      <c r="S394" s="402"/>
      <c r="T394" s="402"/>
      <c r="U394" s="402"/>
      <c r="V394" s="402"/>
      <c r="W394" s="402"/>
      <c r="X394" s="402"/>
      <c r="Y394" s="402"/>
      <c r="Z394" s="402"/>
      <c r="AA394" s="402"/>
      <c r="AB394" s="402"/>
      <c r="AC394" s="402"/>
      <c r="AD394" s="402"/>
      <c r="AE394" s="402"/>
      <c r="AF394" s="402"/>
      <c r="AG394" s="402"/>
      <c r="AH394" s="402"/>
      <c r="AI394" s="402"/>
      <c r="AJ394" s="402"/>
      <c r="AK394" s="402"/>
      <c r="AL394" s="402"/>
      <c r="AM394" s="402"/>
      <c r="AN394" s="402"/>
      <c r="AO394" s="402"/>
      <c r="AP394" s="402"/>
      <c r="AQ394" s="402"/>
      <c r="AR394" s="402"/>
      <c r="AS394" s="402"/>
      <c r="AT394" s="402"/>
      <c r="AU394" s="402"/>
      <c r="AV394" s="395"/>
      <c r="AW394" s="393"/>
    </row>
    <row r="395" ht="15.6" spans="2:49">
      <c r="B395" s="383"/>
      <c r="C395" s="416" t="s">
        <v>310</v>
      </c>
      <c r="D395" s="417"/>
      <c r="E395" s="445"/>
      <c r="F395" s="408"/>
      <c r="G395" s="408"/>
      <c r="H395" s="408"/>
      <c r="I395" s="453">
        <v>8</v>
      </c>
      <c r="J395" s="408">
        <f>J357</f>
        <v>1</v>
      </c>
      <c r="K395" s="408" t="s">
        <v>13</v>
      </c>
      <c r="L395" s="445">
        <f>I395*J395</f>
        <v>8</v>
      </c>
      <c r="M395" s="409"/>
      <c r="N395" s="409"/>
      <c r="O395" s="409"/>
      <c r="P395" s="409"/>
      <c r="Q395" s="409"/>
      <c r="R395" s="409"/>
      <c r="S395" s="409"/>
      <c r="T395" s="409"/>
      <c r="U395" s="409"/>
      <c r="V395" s="409"/>
      <c r="W395" s="409"/>
      <c r="X395" s="409"/>
      <c r="Y395" s="409"/>
      <c r="Z395" s="409"/>
      <c r="AA395" s="409"/>
      <c r="AB395" s="409"/>
      <c r="AC395" s="409"/>
      <c r="AD395" s="409"/>
      <c r="AE395" s="409"/>
      <c r="AF395" s="409"/>
      <c r="AG395" s="409"/>
      <c r="AH395" s="409"/>
      <c r="AI395" s="409"/>
      <c r="AJ395" s="409"/>
      <c r="AK395" s="409"/>
      <c r="AL395" s="409"/>
      <c r="AM395" s="409"/>
      <c r="AN395" s="409"/>
      <c r="AO395" s="409"/>
      <c r="AP395" s="409"/>
      <c r="AQ395" s="409"/>
      <c r="AR395" s="409"/>
      <c r="AS395" s="409"/>
      <c r="AT395" s="409"/>
      <c r="AU395" s="409"/>
      <c r="AV395" s="409"/>
      <c r="AW395" s="393"/>
    </row>
    <row r="396" ht="15.6" spans="2:49">
      <c r="B396" s="383"/>
      <c r="C396" s="419"/>
      <c r="D396" s="420"/>
      <c r="E396" s="447"/>
      <c r="F396" s="415"/>
      <c r="G396" s="415"/>
      <c r="H396" s="415"/>
      <c r="I396" s="446"/>
      <c r="J396" s="415"/>
      <c r="K396" s="415"/>
      <c r="L396" s="447"/>
      <c r="M396" s="409"/>
      <c r="N396" s="409"/>
      <c r="O396" s="409"/>
      <c r="P396" s="409"/>
      <c r="Q396" s="409"/>
      <c r="R396" s="409"/>
      <c r="S396" s="409"/>
      <c r="T396" s="409"/>
      <c r="U396" s="409"/>
      <c r="V396" s="409"/>
      <c r="W396" s="409"/>
      <c r="X396" s="409"/>
      <c r="Y396" s="409"/>
      <c r="Z396" s="409"/>
      <c r="AA396" s="409"/>
      <c r="AB396" s="409"/>
      <c r="AC396" s="409"/>
      <c r="AD396" s="409"/>
      <c r="AE396" s="409"/>
      <c r="AF396" s="409"/>
      <c r="AG396" s="409"/>
      <c r="AH396" s="409"/>
      <c r="AI396" s="409"/>
      <c r="AJ396" s="409"/>
      <c r="AK396" s="409"/>
      <c r="AL396" s="409"/>
      <c r="AM396" s="409"/>
      <c r="AN396" s="409"/>
      <c r="AO396" s="409"/>
      <c r="AP396" s="409"/>
      <c r="AQ396" s="409"/>
      <c r="AR396" s="409"/>
      <c r="AS396" s="409"/>
      <c r="AT396" s="409"/>
      <c r="AU396" s="409"/>
      <c r="AV396" s="409"/>
      <c r="AW396" s="393"/>
    </row>
    <row r="397" ht="15.6" spans="2:49">
      <c r="B397" s="383"/>
      <c r="C397" s="416"/>
      <c r="D397" s="417"/>
      <c r="E397" s="445"/>
      <c r="F397" s="408"/>
      <c r="G397" s="408"/>
      <c r="H397" s="406"/>
      <c r="I397" s="444"/>
      <c r="J397" s="408"/>
      <c r="K397" s="408"/>
      <c r="L397" s="445"/>
      <c r="M397" s="409"/>
      <c r="N397" s="409"/>
      <c r="O397" s="409"/>
      <c r="P397" s="409"/>
      <c r="Q397" s="409"/>
      <c r="R397" s="409"/>
      <c r="S397" s="409"/>
      <c r="T397" s="409"/>
      <c r="U397" s="409"/>
      <c r="V397" s="409"/>
      <c r="W397" s="409"/>
      <c r="X397" s="409"/>
      <c r="Y397" s="409"/>
      <c r="Z397" s="409"/>
      <c r="AA397" s="409"/>
      <c r="AB397" s="409"/>
      <c r="AC397" s="409"/>
      <c r="AD397" s="409"/>
      <c r="AE397" s="409"/>
      <c r="AF397" s="409"/>
      <c r="AG397" s="409"/>
      <c r="AH397" s="409"/>
      <c r="AI397" s="409"/>
      <c r="AJ397" s="409"/>
      <c r="AK397" s="409"/>
      <c r="AL397" s="409"/>
      <c r="AM397" s="409"/>
      <c r="AN397" s="409"/>
      <c r="AO397" s="409"/>
      <c r="AP397" s="409"/>
      <c r="AQ397" s="409"/>
      <c r="AR397" s="409"/>
      <c r="AS397" s="409"/>
      <c r="AT397" s="409"/>
      <c r="AU397" s="409"/>
      <c r="AV397" s="409"/>
      <c r="AW397" s="393"/>
    </row>
    <row r="398" ht="15.6" spans="2:49">
      <c r="B398" s="383"/>
      <c r="C398" s="419"/>
      <c r="D398" s="420"/>
      <c r="E398" s="447"/>
      <c r="F398" s="415"/>
      <c r="G398" s="415"/>
      <c r="H398" s="413"/>
      <c r="I398" s="446"/>
      <c r="J398" s="415"/>
      <c r="K398" s="415"/>
      <c r="L398" s="447"/>
      <c r="M398" s="409"/>
      <c r="N398" s="409"/>
      <c r="O398" s="409"/>
      <c r="P398" s="409"/>
      <c r="Q398" s="409"/>
      <c r="R398" s="409"/>
      <c r="S398" s="409"/>
      <c r="T398" s="409"/>
      <c r="U398" s="409"/>
      <c r="V398" s="409"/>
      <c r="W398" s="409"/>
      <c r="X398" s="409"/>
      <c r="Y398" s="409"/>
      <c r="Z398" s="409"/>
      <c r="AA398" s="409"/>
      <c r="AB398" s="409"/>
      <c r="AC398" s="409"/>
      <c r="AD398" s="409"/>
      <c r="AE398" s="409"/>
      <c r="AF398" s="409"/>
      <c r="AG398" s="409"/>
      <c r="AH398" s="409"/>
      <c r="AI398" s="409"/>
      <c r="AJ398" s="409"/>
      <c r="AK398" s="409"/>
      <c r="AL398" s="409"/>
      <c r="AM398" s="409"/>
      <c r="AN398" s="409"/>
      <c r="AO398" s="409"/>
      <c r="AP398" s="409"/>
      <c r="AQ398" s="409"/>
      <c r="AR398" s="409"/>
      <c r="AS398" s="409"/>
      <c r="AT398" s="409"/>
      <c r="AU398" s="409"/>
      <c r="AV398" s="409"/>
      <c r="AW398" s="393"/>
    </row>
    <row r="399" ht="15.6" spans="2:49">
      <c r="B399" s="383"/>
      <c r="C399" s="416"/>
      <c r="D399" s="417"/>
      <c r="E399" s="406"/>
      <c r="F399" s="406"/>
      <c r="G399" s="406"/>
      <c r="H399" s="406"/>
      <c r="I399" s="406"/>
      <c r="J399" s="408"/>
      <c r="K399" s="408"/>
      <c r="L399" s="445"/>
      <c r="M399" s="409"/>
      <c r="N399" s="409"/>
      <c r="O399" s="409"/>
      <c r="P399" s="409"/>
      <c r="Q399" s="409"/>
      <c r="R399" s="409"/>
      <c r="S399" s="409"/>
      <c r="T399" s="409"/>
      <c r="U399" s="409"/>
      <c r="V399" s="409"/>
      <c r="W399" s="409"/>
      <c r="X399" s="409"/>
      <c r="Y399" s="409"/>
      <c r="Z399" s="409"/>
      <c r="AA399" s="409"/>
      <c r="AB399" s="409"/>
      <c r="AC399" s="409"/>
      <c r="AD399" s="409"/>
      <c r="AE399" s="409"/>
      <c r="AF399" s="409"/>
      <c r="AG399" s="409"/>
      <c r="AH399" s="409"/>
      <c r="AI399" s="409"/>
      <c r="AJ399" s="409"/>
      <c r="AK399" s="409"/>
      <c r="AL399" s="409"/>
      <c r="AM399" s="409"/>
      <c r="AN399" s="409"/>
      <c r="AO399" s="409"/>
      <c r="AP399" s="409"/>
      <c r="AQ399" s="409"/>
      <c r="AR399" s="409"/>
      <c r="AS399" s="409"/>
      <c r="AT399" s="409"/>
      <c r="AU399" s="409"/>
      <c r="AV399" s="409"/>
      <c r="AW399" s="393"/>
    </row>
    <row r="400" ht="15.6" spans="2:49">
      <c r="B400" s="383"/>
      <c r="C400" s="419"/>
      <c r="D400" s="420"/>
      <c r="E400" s="413"/>
      <c r="F400" s="413"/>
      <c r="G400" s="413"/>
      <c r="H400" s="413"/>
      <c r="I400" s="413"/>
      <c r="J400" s="415"/>
      <c r="K400" s="415"/>
      <c r="L400" s="447"/>
      <c r="M400" s="409"/>
      <c r="N400" s="409"/>
      <c r="O400" s="409"/>
      <c r="P400" s="409"/>
      <c r="Q400" s="409"/>
      <c r="R400" s="409"/>
      <c r="S400" s="409"/>
      <c r="T400" s="409"/>
      <c r="U400" s="409"/>
      <c r="V400" s="409"/>
      <c r="W400" s="409"/>
      <c r="X400" s="409"/>
      <c r="Y400" s="409"/>
      <c r="Z400" s="409"/>
      <c r="AA400" s="409"/>
      <c r="AB400" s="409"/>
      <c r="AC400" s="409"/>
      <c r="AD400" s="409"/>
      <c r="AE400" s="409"/>
      <c r="AF400" s="409"/>
      <c r="AG400" s="409"/>
      <c r="AH400" s="409"/>
      <c r="AI400" s="409"/>
      <c r="AJ400" s="409"/>
      <c r="AK400" s="409"/>
      <c r="AL400" s="409"/>
      <c r="AM400" s="409"/>
      <c r="AN400" s="409"/>
      <c r="AO400" s="409"/>
      <c r="AP400" s="409"/>
      <c r="AQ400" s="409"/>
      <c r="AR400" s="409"/>
      <c r="AS400" s="409"/>
      <c r="AT400" s="409"/>
      <c r="AU400" s="409"/>
      <c r="AV400" s="409"/>
      <c r="AW400" s="393"/>
    </row>
    <row r="401" ht="15.6" spans="2:49">
      <c r="B401" s="383"/>
      <c r="C401" s="416"/>
      <c r="D401" s="417"/>
      <c r="E401" s="406"/>
      <c r="F401" s="406"/>
      <c r="G401" s="406"/>
      <c r="H401" s="406"/>
      <c r="I401" s="406"/>
      <c r="J401" s="408"/>
      <c r="K401" s="408"/>
      <c r="L401" s="445"/>
      <c r="M401" s="409"/>
      <c r="N401" s="409"/>
      <c r="O401" s="409"/>
      <c r="P401" s="409"/>
      <c r="Q401" s="409"/>
      <c r="R401" s="409"/>
      <c r="S401" s="409"/>
      <c r="T401" s="409"/>
      <c r="U401" s="409"/>
      <c r="V401" s="409"/>
      <c r="W401" s="409"/>
      <c r="X401" s="409"/>
      <c r="Y401" s="409"/>
      <c r="Z401" s="409"/>
      <c r="AA401" s="409"/>
      <c r="AB401" s="409"/>
      <c r="AC401" s="409"/>
      <c r="AD401" s="409"/>
      <c r="AE401" s="409"/>
      <c r="AF401" s="409"/>
      <c r="AG401" s="409"/>
      <c r="AH401" s="409"/>
      <c r="AI401" s="409"/>
      <c r="AJ401" s="409"/>
      <c r="AK401" s="409"/>
      <c r="AL401" s="409"/>
      <c r="AM401" s="409"/>
      <c r="AN401" s="409"/>
      <c r="AO401" s="409"/>
      <c r="AP401" s="409"/>
      <c r="AQ401" s="409"/>
      <c r="AR401" s="409"/>
      <c r="AS401" s="409"/>
      <c r="AT401" s="409"/>
      <c r="AU401" s="409"/>
      <c r="AV401" s="409"/>
      <c r="AW401" s="393"/>
    </row>
    <row r="402" ht="15.6" spans="2:49">
      <c r="B402" s="383"/>
      <c r="C402" s="419"/>
      <c r="D402" s="420"/>
      <c r="E402" s="413"/>
      <c r="F402" s="413"/>
      <c r="G402" s="413"/>
      <c r="H402" s="413"/>
      <c r="I402" s="413"/>
      <c r="J402" s="415"/>
      <c r="K402" s="415"/>
      <c r="L402" s="447"/>
      <c r="M402" s="409"/>
      <c r="N402" s="409"/>
      <c r="O402" s="409"/>
      <c r="P402" s="409"/>
      <c r="Q402" s="409"/>
      <c r="R402" s="409"/>
      <c r="S402" s="409"/>
      <c r="T402" s="409"/>
      <c r="U402" s="409"/>
      <c r="V402" s="409"/>
      <c r="W402" s="409"/>
      <c r="X402" s="409"/>
      <c r="Y402" s="409"/>
      <c r="Z402" s="409"/>
      <c r="AA402" s="409"/>
      <c r="AB402" s="409"/>
      <c r="AC402" s="409"/>
      <c r="AD402" s="409"/>
      <c r="AE402" s="409"/>
      <c r="AF402" s="409"/>
      <c r="AG402" s="409"/>
      <c r="AH402" s="409"/>
      <c r="AI402" s="409"/>
      <c r="AJ402" s="409"/>
      <c r="AK402" s="409"/>
      <c r="AL402" s="409"/>
      <c r="AM402" s="409"/>
      <c r="AN402" s="409"/>
      <c r="AO402" s="409"/>
      <c r="AP402" s="409"/>
      <c r="AQ402" s="409"/>
      <c r="AR402" s="409"/>
      <c r="AS402" s="409"/>
      <c r="AT402" s="409"/>
      <c r="AU402" s="409"/>
      <c r="AV402" s="409"/>
      <c r="AW402" s="393"/>
    </row>
    <row r="403" ht="15.6" spans="2:49">
      <c r="B403" s="383"/>
      <c r="C403" s="416"/>
      <c r="D403" s="417"/>
      <c r="E403" s="406"/>
      <c r="F403" s="406"/>
      <c r="G403" s="406"/>
      <c r="H403" s="406"/>
      <c r="I403" s="406"/>
      <c r="J403" s="406"/>
      <c r="K403" s="406"/>
      <c r="L403" s="408"/>
      <c r="M403" s="409"/>
      <c r="N403" s="409"/>
      <c r="O403" s="409"/>
      <c r="P403" s="409"/>
      <c r="Q403" s="409"/>
      <c r="R403" s="409"/>
      <c r="S403" s="409"/>
      <c r="T403" s="409"/>
      <c r="U403" s="409"/>
      <c r="V403" s="409"/>
      <c r="W403" s="409"/>
      <c r="X403" s="409"/>
      <c r="Y403" s="409"/>
      <c r="Z403" s="409"/>
      <c r="AA403" s="409"/>
      <c r="AB403" s="409"/>
      <c r="AC403" s="409"/>
      <c r="AD403" s="409"/>
      <c r="AE403" s="409"/>
      <c r="AF403" s="409"/>
      <c r="AG403" s="409"/>
      <c r="AH403" s="409"/>
      <c r="AI403" s="409"/>
      <c r="AJ403" s="409"/>
      <c r="AK403" s="409"/>
      <c r="AL403" s="409"/>
      <c r="AM403" s="409"/>
      <c r="AN403" s="409"/>
      <c r="AO403" s="409"/>
      <c r="AP403" s="409"/>
      <c r="AQ403" s="409"/>
      <c r="AR403" s="409"/>
      <c r="AS403" s="409"/>
      <c r="AT403" s="409"/>
      <c r="AU403" s="409"/>
      <c r="AV403" s="409"/>
      <c r="AW403" s="393"/>
    </row>
    <row r="404" ht="15.6" spans="2:49">
      <c r="B404" s="383"/>
      <c r="C404" s="419"/>
      <c r="D404" s="420"/>
      <c r="E404" s="413"/>
      <c r="F404" s="413"/>
      <c r="G404" s="413"/>
      <c r="H404" s="413"/>
      <c r="I404" s="413"/>
      <c r="J404" s="413"/>
      <c r="K404" s="413"/>
      <c r="L404" s="415"/>
      <c r="M404" s="409"/>
      <c r="N404" s="409"/>
      <c r="O404" s="409"/>
      <c r="P404" s="409"/>
      <c r="Q404" s="409"/>
      <c r="R404" s="409"/>
      <c r="S404" s="409"/>
      <c r="T404" s="409"/>
      <c r="U404" s="409"/>
      <c r="V404" s="409"/>
      <c r="W404" s="409"/>
      <c r="X404" s="409"/>
      <c r="Y404" s="409"/>
      <c r="Z404" s="409"/>
      <c r="AA404" s="409"/>
      <c r="AB404" s="409"/>
      <c r="AC404" s="409"/>
      <c r="AD404" s="409"/>
      <c r="AE404" s="409"/>
      <c r="AF404" s="409"/>
      <c r="AG404" s="409"/>
      <c r="AH404" s="409"/>
      <c r="AI404" s="409"/>
      <c r="AJ404" s="409"/>
      <c r="AK404" s="409"/>
      <c r="AL404" s="409"/>
      <c r="AM404" s="409"/>
      <c r="AN404" s="409"/>
      <c r="AO404" s="409"/>
      <c r="AP404" s="409"/>
      <c r="AQ404" s="409"/>
      <c r="AR404" s="409"/>
      <c r="AS404" s="409"/>
      <c r="AT404" s="409"/>
      <c r="AU404" s="409"/>
      <c r="AV404" s="409"/>
      <c r="AW404" s="393"/>
    </row>
    <row r="405" ht="15.6" spans="2:49">
      <c r="B405" s="383"/>
      <c r="C405" s="416"/>
      <c r="D405" s="417"/>
      <c r="E405" s="406"/>
      <c r="F405" s="406"/>
      <c r="G405" s="406"/>
      <c r="H405" s="406"/>
      <c r="I405" s="406"/>
      <c r="J405" s="406"/>
      <c r="K405" s="406"/>
      <c r="L405" s="408"/>
      <c r="M405" s="409"/>
      <c r="N405" s="409"/>
      <c r="O405" s="409"/>
      <c r="P405" s="409"/>
      <c r="Q405" s="409"/>
      <c r="R405" s="409"/>
      <c r="S405" s="409"/>
      <c r="T405" s="409"/>
      <c r="U405" s="409"/>
      <c r="V405" s="409"/>
      <c r="W405" s="409"/>
      <c r="X405" s="409"/>
      <c r="Y405" s="409"/>
      <c r="Z405" s="409"/>
      <c r="AA405" s="409"/>
      <c r="AB405" s="409"/>
      <c r="AC405" s="409"/>
      <c r="AD405" s="409"/>
      <c r="AE405" s="409"/>
      <c r="AF405" s="409"/>
      <c r="AG405" s="409"/>
      <c r="AH405" s="409"/>
      <c r="AI405" s="409"/>
      <c r="AJ405" s="409"/>
      <c r="AK405" s="409"/>
      <c r="AL405" s="409"/>
      <c r="AM405" s="409"/>
      <c r="AN405" s="409"/>
      <c r="AO405" s="409"/>
      <c r="AP405" s="409"/>
      <c r="AQ405" s="409"/>
      <c r="AR405" s="409"/>
      <c r="AS405" s="409"/>
      <c r="AT405" s="409"/>
      <c r="AU405" s="409"/>
      <c r="AV405" s="409"/>
      <c r="AW405" s="393"/>
    </row>
    <row r="406" ht="15.6" spans="2:49">
      <c r="B406" s="383"/>
      <c r="C406" s="419"/>
      <c r="D406" s="420"/>
      <c r="E406" s="413"/>
      <c r="F406" s="413"/>
      <c r="G406" s="413"/>
      <c r="H406" s="413"/>
      <c r="I406" s="413"/>
      <c r="J406" s="413"/>
      <c r="K406" s="413"/>
      <c r="L406" s="415"/>
      <c r="M406" s="409"/>
      <c r="N406" s="409"/>
      <c r="O406" s="409"/>
      <c r="P406" s="409"/>
      <c r="Q406" s="409"/>
      <c r="R406" s="409"/>
      <c r="S406" s="409"/>
      <c r="T406" s="409"/>
      <c r="U406" s="409"/>
      <c r="V406" s="409"/>
      <c r="W406" s="409"/>
      <c r="X406" s="409"/>
      <c r="Y406" s="409"/>
      <c r="Z406" s="409"/>
      <c r="AA406" s="409"/>
      <c r="AB406" s="409"/>
      <c r="AC406" s="409"/>
      <c r="AD406" s="409"/>
      <c r="AE406" s="409"/>
      <c r="AF406" s="409"/>
      <c r="AG406" s="409"/>
      <c r="AH406" s="409"/>
      <c r="AI406" s="409"/>
      <c r="AJ406" s="409"/>
      <c r="AK406" s="409"/>
      <c r="AL406" s="409"/>
      <c r="AM406" s="409"/>
      <c r="AN406" s="409"/>
      <c r="AO406" s="409"/>
      <c r="AP406" s="409"/>
      <c r="AQ406" s="409"/>
      <c r="AR406" s="409"/>
      <c r="AS406" s="409"/>
      <c r="AT406" s="409"/>
      <c r="AU406" s="409"/>
      <c r="AV406" s="409"/>
      <c r="AW406" s="393"/>
    </row>
    <row r="407" ht="15.6" spans="2:49">
      <c r="B407" s="383"/>
      <c r="C407" s="416"/>
      <c r="D407" s="417"/>
      <c r="E407" s="406"/>
      <c r="F407" s="406"/>
      <c r="G407" s="406"/>
      <c r="H407" s="406"/>
      <c r="I407" s="406"/>
      <c r="J407" s="406"/>
      <c r="K407" s="406"/>
      <c r="L407" s="408"/>
      <c r="M407" s="409"/>
      <c r="N407" s="409"/>
      <c r="O407" s="409"/>
      <c r="P407" s="409"/>
      <c r="Q407" s="409"/>
      <c r="R407" s="409"/>
      <c r="S407" s="409"/>
      <c r="T407" s="409"/>
      <c r="U407" s="409"/>
      <c r="V407" s="409"/>
      <c r="W407" s="409"/>
      <c r="X407" s="409"/>
      <c r="Y407" s="409"/>
      <c r="Z407" s="409"/>
      <c r="AA407" s="409"/>
      <c r="AB407" s="409"/>
      <c r="AC407" s="409"/>
      <c r="AD407" s="409"/>
      <c r="AE407" s="409"/>
      <c r="AF407" s="409"/>
      <c r="AG407" s="409"/>
      <c r="AH407" s="409"/>
      <c r="AI407" s="409"/>
      <c r="AJ407" s="409"/>
      <c r="AK407" s="409"/>
      <c r="AL407" s="409"/>
      <c r="AM407" s="409"/>
      <c r="AN407" s="409"/>
      <c r="AO407" s="409"/>
      <c r="AP407" s="409"/>
      <c r="AQ407" s="409"/>
      <c r="AR407" s="409"/>
      <c r="AS407" s="409"/>
      <c r="AT407" s="409"/>
      <c r="AU407" s="409"/>
      <c r="AV407" s="409"/>
      <c r="AW407" s="393"/>
    </row>
    <row r="408" ht="15.6" spans="2:49">
      <c r="B408" s="383"/>
      <c r="C408" s="419"/>
      <c r="D408" s="420"/>
      <c r="E408" s="413"/>
      <c r="F408" s="413"/>
      <c r="G408" s="413"/>
      <c r="H408" s="413"/>
      <c r="I408" s="413"/>
      <c r="J408" s="413"/>
      <c r="K408" s="413"/>
      <c r="L408" s="415"/>
      <c r="M408" s="409"/>
      <c r="N408" s="409"/>
      <c r="O408" s="409"/>
      <c r="P408" s="409"/>
      <c r="Q408" s="409"/>
      <c r="R408" s="409"/>
      <c r="S408" s="409"/>
      <c r="T408" s="409"/>
      <c r="U408" s="409"/>
      <c r="V408" s="409"/>
      <c r="W408" s="409"/>
      <c r="X408" s="409"/>
      <c r="Y408" s="409"/>
      <c r="Z408" s="409"/>
      <c r="AA408" s="409"/>
      <c r="AB408" s="409"/>
      <c r="AC408" s="409"/>
      <c r="AD408" s="409"/>
      <c r="AE408" s="409"/>
      <c r="AF408" s="409"/>
      <c r="AG408" s="409"/>
      <c r="AH408" s="409"/>
      <c r="AI408" s="409"/>
      <c r="AJ408" s="409"/>
      <c r="AK408" s="409"/>
      <c r="AL408" s="409"/>
      <c r="AM408" s="409"/>
      <c r="AN408" s="409"/>
      <c r="AO408" s="409"/>
      <c r="AP408" s="409"/>
      <c r="AQ408" s="409"/>
      <c r="AR408" s="409"/>
      <c r="AS408" s="409"/>
      <c r="AT408" s="409"/>
      <c r="AU408" s="409"/>
      <c r="AV408" s="409"/>
      <c r="AW408" s="393"/>
    </row>
    <row r="409" ht="15.6" spans="2:49">
      <c r="B409" s="383"/>
      <c r="C409" s="416"/>
      <c r="D409" s="417"/>
      <c r="E409" s="406"/>
      <c r="F409" s="406"/>
      <c r="G409" s="406"/>
      <c r="H409" s="406"/>
      <c r="I409" s="406"/>
      <c r="J409" s="406"/>
      <c r="K409" s="406"/>
      <c r="L409" s="406"/>
      <c r="M409" s="409"/>
      <c r="N409" s="409"/>
      <c r="O409" s="409"/>
      <c r="P409" s="409"/>
      <c r="Q409" s="409"/>
      <c r="R409" s="409"/>
      <c r="S409" s="409"/>
      <c r="T409" s="409"/>
      <c r="U409" s="409"/>
      <c r="V409" s="409"/>
      <c r="W409" s="409"/>
      <c r="X409" s="409"/>
      <c r="Y409" s="409"/>
      <c r="Z409" s="409"/>
      <c r="AA409" s="409"/>
      <c r="AB409" s="409"/>
      <c r="AC409" s="409"/>
      <c r="AD409" s="409"/>
      <c r="AE409" s="409"/>
      <c r="AF409" s="409"/>
      <c r="AG409" s="409"/>
      <c r="AH409" s="409"/>
      <c r="AI409" s="409"/>
      <c r="AJ409" s="409"/>
      <c r="AK409" s="409"/>
      <c r="AL409" s="409"/>
      <c r="AM409" s="409"/>
      <c r="AN409" s="409"/>
      <c r="AO409" s="409"/>
      <c r="AP409" s="409"/>
      <c r="AQ409" s="409"/>
      <c r="AR409" s="409"/>
      <c r="AS409" s="409"/>
      <c r="AT409" s="409"/>
      <c r="AU409" s="409"/>
      <c r="AV409" s="409"/>
      <c r="AW409" s="393"/>
    </row>
    <row r="410" ht="15.6" spans="2:49">
      <c r="B410" s="383"/>
      <c r="C410" s="419"/>
      <c r="D410" s="420"/>
      <c r="E410" s="413"/>
      <c r="F410" s="413"/>
      <c r="G410" s="413"/>
      <c r="H410" s="413"/>
      <c r="I410" s="413"/>
      <c r="J410" s="413"/>
      <c r="K410" s="413"/>
      <c r="L410" s="413"/>
      <c r="M410" s="409"/>
      <c r="N410" s="409"/>
      <c r="O410" s="409"/>
      <c r="P410" s="409"/>
      <c r="Q410" s="409"/>
      <c r="R410" s="409"/>
      <c r="S410" s="409"/>
      <c r="T410" s="409"/>
      <c r="U410" s="409"/>
      <c r="V410" s="409"/>
      <c r="W410" s="409"/>
      <c r="X410" s="409"/>
      <c r="Y410" s="409"/>
      <c r="Z410" s="409"/>
      <c r="AA410" s="409"/>
      <c r="AB410" s="409"/>
      <c r="AC410" s="409"/>
      <c r="AD410" s="409"/>
      <c r="AE410" s="409"/>
      <c r="AF410" s="409"/>
      <c r="AG410" s="409"/>
      <c r="AH410" s="409"/>
      <c r="AI410" s="409"/>
      <c r="AJ410" s="409"/>
      <c r="AK410" s="409"/>
      <c r="AL410" s="409"/>
      <c r="AM410" s="409"/>
      <c r="AN410" s="409"/>
      <c r="AO410" s="409"/>
      <c r="AP410" s="409"/>
      <c r="AQ410" s="409"/>
      <c r="AR410" s="409"/>
      <c r="AS410" s="409"/>
      <c r="AT410" s="409"/>
      <c r="AU410" s="409"/>
      <c r="AV410" s="409"/>
      <c r="AW410" s="393"/>
    </row>
    <row r="411" ht="15.6" spans="2:49">
      <c r="B411" s="383"/>
      <c r="C411" s="422" t="s">
        <v>293</v>
      </c>
      <c r="D411" s="423"/>
      <c r="E411" s="423"/>
      <c r="F411" s="423"/>
      <c r="G411" s="423"/>
      <c r="H411" s="423"/>
      <c r="I411" s="423"/>
      <c r="J411" s="424" t="s">
        <v>285</v>
      </c>
      <c r="K411" s="425"/>
      <c r="L411" s="426">
        <f>ROUND(SUM(L395:L410),2)</f>
        <v>8</v>
      </c>
      <c r="M411" s="409"/>
      <c r="N411" s="409"/>
      <c r="O411" s="409"/>
      <c r="P411" s="409"/>
      <c r="Q411" s="409"/>
      <c r="R411" s="409"/>
      <c r="S411" s="409"/>
      <c r="T411" s="409"/>
      <c r="U411" s="409"/>
      <c r="V411" s="409"/>
      <c r="W411" s="409"/>
      <c r="X411" s="409"/>
      <c r="Y411" s="409"/>
      <c r="Z411" s="409"/>
      <c r="AA411" s="409"/>
      <c r="AB411" s="409"/>
      <c r="AC411" s="409"/>
      <c r="AD411" s="409"/>
      <c r="AE411" s="409"/>
      <c r="AF411" s="409"/>
      <c r="AG411" s="409"/>
      <c r="AH411" s="409"/>
      <c r="AI411" s="409"/>
      <c r="AJ411" s="409"/>
      <c r="AK411" s="409"/>
      <c r="AL411" s="409"/>
      <c r="AM411" s="409"/>
      <c r="AN411" s="409"/>
      <c r="AO411" s="409"/>
      <c r="AP411" s="409"/>
      <c r="AQ411" s="409"/>
      <c r="AR411" s="409"/>
      <c r="AS411" s="409"/>
      <c r="AT411" s="409"/>
      <c r="AU411" s="409"/>
      <c r="AV411" s="409"/>
      <c r="AW411" s="393"/>
    </row>
    <row r="412" ht="15.6" spans="2:49">
      <c r="B412" s="383"/>
      <c r="C412" s="416"/>
      <c r="D412" s="427"/>
      <c r="E412" s="427"/>
      <c r="F412" s="427"/>
      <c r="G412" s="427"/>
      <c r="H412" s="427"/>
      <c r="I412" s="427"/>
      <c r="J412" s="427"/>
      <c r="K412" s="427"/>
      <c r="L412" s="417"/>
      <c r="M412" s="409"/>
      <c r="N412" s="409"/>
      <c r="O412" s="409"/>
      <c r="P412" s="409"/>
      <c r="Q412" s="409"/>
      <c r="R412" s="409"/>
      <c r="S412" s="409"/>
      <c r="T412" s="409"/>
      <c r="U412" s="409"/>
      <c r="V412" s="409"/>
      <c r="W412" s="409"/>
      <c r="X412" s="409"/>
      <c r="Y412" s="409"/>
      <c r="Z412" s="409"/>
      <c r="AA412" s="409"/>
      <c r="AB412" s="409"/>
      <c r="AC412" s="409"/>
      <c r="AD412" s="409"/>
      <c r="AE412" s="409"/>
      <c r="AF412" s="409"/>
      <c r="AG412" s="409"/>
      <c r="AH412" s="409"/>
      <c r="AI412" s="409"/>
      <c r="AJ412" s="409"/>
      <c r="AK412" s="409"/>
      <c r="AL412" s="409"/>
      <c r="AM412" s="409"/>
      <c r="AN412" s="409"/>
      <c r="AO412" s="409"/>
      <c r="AP412" s="409"/>
      <c r="AQ412" s="409"/>
      <c r="AR412" s="409"/>
      <c r="AS412" s="409"/>
      <c r="AT412" s="409"/>
      <c r="AU412" s="409"/>
      <c r="AV412" s="409"/>
      <c r="AW412" s="393"/>
    </row>
    <row r="413" ht="15.6" spans="2:49">
      <c r="B413" s="383"/>
      <c r="C413" s="419"/>
      <c r="D413" s="428"/>
      <c r="E413" s="428"/>
      <c r="F413" s="428"/>
      <c r="G413" s="428"/>
      <c r="H413" s="428"/>
      <c r="I413" s="428"/>
      <c r="J413" s="428"/>
      <c r="K413" s="428"/>
      <c r="L413" s="420"/>
      <c r="M413" s="409"/>
      <c r="N413" s="409"/>
      <c r="O413" s="409"/>
      <c r="P413" s="409"/>
      <c r="Q413" s="409"/>
      <c r="R413" s="409"/>
      <c r="S413" s="409"/>
      <c r="T413" s="409"/>
      <c r="U413" s="409"/>
      <c r="V413" s="409"/>
      <c r="W413" s="409"/>
      <c r="X413" s="409"/>
      <c r="Y413" s="409"/>
      <c r="Z413" s="409"/>
      <c r="AA413" s="409"/>
      <c r="AB413" s="409"/>
      <c r="AC413" s="409"/>
      <c r="AD413" s="409"/>
      <c r="AE413" s="409"/>
      <c r="AF413" s="409"/>
      <c r="AG413" s="409"/>
      <c r="AH413" s="409"/>
      <c r="AI413" s="409"/>
      <c r="AJ413" s="409"/>
      <c r="AK413" s="409"/>
      <c r="AL413" s="409"/>
      <c r="AM413" s="409"/>
      <c r="AN413" s="409"/>
      <c r="AO413" s="409"/>
      <c r="AP413" s="409"/>
      <c r="AQ413" s="409"/>
      <c r="AR413" s="409"/>
      <c r="AS413" s="409"/>
      <c r="AT413" s="409"/>
      <c r="AU413" s="409"/>
      <c r="AV413" s="409"/>
      <c r="AW413" s="393"/>
    </row>
    <row r="414" ht="15.6" spans="2:49">
      <c r="B414" s="383"/>
      <c r="C414" s="429" t="s">
        <v>294</v>
      </c>
      <c r="D414" s="448"/>
      <c r="E414" s="448"/>
      <c r="F414" s="448"/>
      <c r="G414" s="448"/>
      <c r="H414" s="448"/>
      <c r="I414" s="448"/>
      <c r="J414" s="448"/>
      <c r="K414" s="448"/>
      <c r="L414" s="448"/>
      <c r="M414" s="448"/>
      <c r="N414" s="448"/>
      <c r="O414" s="448"/>
      <c r="P414" s="448"/>
      <c r="Q414" s="448"/>
      <c r="R414" s="448"/>
      <c r="S414" s="448"/>
      <c r="T414" s="448"/>
      <c r="U414" s="448"/>
      <c r="V414" s="448"/>
      <c r="W414" s="448"/>
      <c r="X414" s="448"/>
      <c r="Y414" s="448"/>
      <c r="Z414" s="448"/>
      <c r="AA414" s="448"/>
      <c r="AB414" s="448"/>
      <c r="AC414" s="448"/>
      <c r="AD414" s="448"/>
      <c r="AE414" s="448"/>
      <c r="AF414" s="448"/>
      <c r="AG414" s="448"/>
      <c r="AH414" s="448"/>
      <c r="AI414" s="448"/>
      <c r="AJ414" s="448"/>
      <c r="AK414" s="448"/>
      <c r="AL414" s="448"/>
      <c r="AM414" s="448"/>
      <c r="AN414" s="448"/>
      <c r="AO414" s="448"/>
      <c r="AP414" s="448"/>
      <c r="AQ414" s="448"/>
      <c r="AR414" s="448"/>
      <c r="AS414" s="448"/>
      <c r="AT414" s="448"/>
      <c r="AU414" s="448"/>
      <c r="AV414" s="449"/>
      <c r="AW414" s="393"/>
    </row>
    <row r="415" ht="15.6" spans="2:49">
      <c r="B415" s="383"/>
      <c r="C415" s="432"/>
      <c r="D415" s="433"/>
      <c r="E415" s="433"/>
      <c r="F415" s="433"/>
      <c r="G415" s="433"/>
      <c r="H415" s="433"/>
      <c r="I415" s="433"/>
      <c r="J415" s="433"/>
      <c r="K415" s="433"/>
      <c r="L415" s="433"/>
      <c r="M415" s="433"/>
      <c r="N415" s="433"/>
      <c r="O415" s="433"/>
      <c r="P415" s="433"/>
      <c r="Q415" s="433"/>
      <c r="R415" s="433"/>
      <c r="S415" s="433"/>
      <c r="T415" s="433"/>
      <c r="U415" s="433"/>
      <c r="V415" s="433"/>
      <c r="W415" s="433"/>
      <c r="X415" s="433"/>
      <c r="Y415" s="433"/>
      <c r="Z415" s="433"/>
      <c r="AA415" s="433"/>
      <c r="AB415" s="433"/>
      <c r="AC415" s="433"/>
      <c r="AD415" s="433"/>
      <c r="AE415" s="433"/>
      <c r="AF415" s="433"/>
      <c r="AG415" s="434"/>
      <c r="AH415" s="435"/>
      <c r="AI415" s="348"/>
      <c r="AJ415" s="348"/>
      <c r="AK415" s="348"/>
      <c r="AL415" s="348"/>
      <c r="AM415" s="348"/>
      <c r="AN415" s="348"/>
      <c r="AO415" s="348"/>
      <c r="AP415" s="348"/>
      <c r="AQ415" s="348"/>
      <c r="AR415" s="348"/>
      <c r="AS415" s="348"/>
      <c r="AT415" s="348"/>
      <c r="AU415" s="348"/>
      <c r="AV415" s="436"/>
      <c r="AW415" s="393"/>
    </row>
    <row r="416" spans="2:49">
      <c r="B416" s="437"/>
      <c r="AW416" s="438"/>
    </row>
    <row r="417" ht="60" customHeight="1" spans="2:49">
      <c r="B417" s="439" t="s">
        <v>295</v>
      </c>
      <c r="C417" s="450"/>
      <c r="D417" s="450"/>
      <c r="E417" s="450"/>
      <c r="F417" s="450"/>
      <c r="G417" s="450"/>
      <c r="H417" s="450"/>
      <c r="I417" s="450"/>
      <c r="J417" s="450"/>
      <c r="K417" s="450"/>
      <c r="L417" s="450"/>
      <c r="M417" s="450"/>
      <c r="N417" s="450"/>
      <c r="O417" s="450"/>
      <c r="P417" s="450"/>
      <c r="Q417" s="450"/>
      <c r="R417" s="450"/>
      <c r="S417" s="450"/>
      <c r="T417" s="450"/>
      <c r="U417" s="450"/>
      <c r="V417" s="450"/>
      <c r="W417" s="450"/>
      <c r="X417" s="450"/>
      <c r="Y417" s="450"/>
      <c r="Z417" s="450"/>
      <c r="AA417" s="450"/>
      <c r="AB417" s="450"/>
      <c r="AC417" s="450"/>
      <c r="AD417" s="450"/>
      <c r="AE417" s="450"/>
      <c r="AF417" s="450"/>
      <c r="AG417" s="450"/>
      <c r="AH417" s="450"/>
      <c r="AI417" s="450"/>
      <c r="AJ417" s="450"/>
      <c r="AK417" s="450"/>
      <c r="AL417" s="450"/>
      <c r="AM417" s="450"/>
      <c r="AN417" s="450"/>
      <c r="AO417" s="450"/>
      <c r="AP417" s="450"/>
      <c r="AQ417" s="450"/>
      <c r="AR417" s="450"/>
      <c r="AS417" s="450"/>
      <c r="AT417" s="450"/>
      <c r="AU417" s="450"/>
      <c r="AV417" s="450"/>
      <c r="AW417" s="451"/>
    </row>
    <row r="420" ht="15.6" spans="2:49">
      <c r="B420" s="325"/>
      <c r="C420" s="326"/>
      <c r="D420" s="327"/>
      <c r="E420" s="328" t="s">
        <v>0</v>
      </c>
      <c r="F420" s="329"/>
      <c r="G420" s="329"/>
      <c r="H420" s="329"/>
      <c r="I420" s="329"/>
      <c r="J420" s="329"/>
      <c r="K420" s="329"/>
      <c r="L420" s="329"/>
      <c r="M420" s="329"/>
      <c r="N420" s="329"/>
      <c r="O420" s="329"/>
      <c r="P420" s="329"/>
      <c r="Q420" s="329"/>
      <c r="R420" s="329"/>
      <c r="S420" s="329"/>
      <c r="T420" s="329"/>
      <c r="U420" s="329"/>
      <c r="V420" s="329"/>
      <c r="W420" s="329"/>
      <c r="X420" s="330"/>
      <c r="Y420" s="331" t="s">
        <v>270</v>
      </c>
      <c r="Z420" s="332"/>
      <c r="AA420" s="332"/>
      <c r="AB420" s="332"/>
      <c r="AC420" s="332"/>
      <c r="AD420" s="332"/>
      <c r="AE420" s="332"/>
      <c r="AF420" s="332"/>
      <c r="AG420" s="332"/>
      <c r="AH420" s="332"/>
      <c r="AI420" s="332"/>
      <c r="AJ420" s="332"/>
      <c r="AK420" s="332"/>
      <c r="AL420" s="332"/>
      <c r="AM420" s="332"/>
      <c r="AN420" s="332"/>
      <c r="AO420" s="332"/>
      <c r="AP420" s="332"/>
      <c r="AQ420" s="332"/>
      <c r="AR420" s="332"/>
      <c r="AS420" s="332"/>
      <c r="AT420" s="332"/>
      <c r="AU420" s="332"/>
      <c r="AV420" s="332"/>
      <c r="AW420" s="333"/>
    </row>
    <row r="421" ht="15.6" spans="2:49">
      <c r="B421" s="334"/>
      <c r="C421" s="335"/>
      <c r="D421" s="336"/>
      <c r="E421" s="337"/>
      <c r="F421" s="338"/>
      <c r="G421" s="338"/>
      <c r="H421" s="338"/>
      <c r="I421" s="338"/>
      <c r="J421" s="338"/>
      <c r="K421" s="338"/>
      <c r="L421" s="338"/>
      <c r="M421" s="338"/>
      <c r="N421" s="338"/>
      <c r="O421" s="338"/>
      <c r="P421" s="338"/>
      <c r="Q421" s="338"/>
      <c r="R421" s="338"/>
      <c r="S421" s="338"/>
      <c r="T421" s="338"/>
      <c r="U421" s="338"/>
      <c r="V421" s="338"/>
      <c r="W421" s="338"/>
      <c r="X421" s="339"/>
      <c r="Y421" s="340" t="s">
        <v>2</v>
      </c>
      <c r="Z421" s="341"/>
      <c r="AA421" s="341"/>
      <c r="AB421" s="341"/>
      <c r="AC421" s="341"/>
      <c r="AD421" s="341"/>
      <c r="AE421" s="341"/>
      <c r="AF421" s="341"/>
      <c r="AG421" s="341"/>
      <c r="AH421" s="341"/>
      <c r="AI421" s="341"/>
      <c r="AJ421" s="341"/>
      <c r="AK421" s="341"/>
      <c r="AL421" s="341"/>
      <c r="AM421" s="341"/>
      <c r="AN421" s="341"/>
      <c r="AO421" s="341"/>
      <c r="AP421" s="341"/>
      <c r="AQ421" s="341"/>
      <c r="AR421" s="341"/>
      <c r="AS421" s="341"/>
      <c r="AT421" s="341"/>
      <c r="AU421" s="341"/>
      <c r="AV421" s="341"/>
      <c r="AW421" s="342"/>
    </row>
    <row r="422" ht="15.6" spans="2:49">
      <c r="B422" s="343" t="s">
        <v>3</v>
      </c>
      <c r="C422" s="344"/>
      <c r="D422" s="344"/>
      <c r="E422" s="344"/>
      <c r="F422" s="344"/>
      <c r="G422" s="344"/>
      <c r="H422" s="344"/>
      <c r="I422" s="344"/>
      <c r="J422" s="344"/>
      <c r="K422" s="344"/>
      <c r="L422" s="344"/>
      <c r="M422" s="344"/>
      <c r="N422" s="344"/>
      <c r="O422" s="344"/>
      <c r="P422" s="344"/>
      <c r="Q422" s="344"/>
      <c r="R422" s="344"/>
      <c r="S422" s="344"/>
      <c r="T422" s="344"/>
      <c r="U422" s="344"/>
      <c r="V422" s="344"/>
      <c r="W422" s="344"/>
      <c r="X422" s="345"/>
      <c r="Y422" s="340" t="s">
        <v>271</v>
      </c>
      <c r="Z422" s="341"/>
      <c r="AA422" s="341"/>
      <c r="AB422" s="341"/>
      <c r="AC422" s="341"/>
      <c r="AD422" s="341"/>
      <c r="AE422" s="341"/>
      <c r="AF422" s="341"/>
      <c r="AG422" s="341"/>
      <c r="AH422" s="341"/>
      <c r="AI422" s="341"/>
      <c r="AJ422" s="341"/>
      <c r="AK422" s="341"/>
      <c r="AL422" s="341"/>
      <c r="AM422" s="341"/>
      <c r="AN422" s="341"/>
      <c r="AO422" s="341"/>
      <c r="AP422" s="341"/>
      <c r="AQ422" s="341"/>
      <c r="AR422" s="341"/>
      <c r="AS422" s="341"/>
      <c r="AT422" s="341"/>
      <c r="AU422" s="341"/>
      <c r="AV422" s="341"/>
      <c r="AW422" s="342"/>
    </row>
    <row r="423" ht="15.6" spans="2:49">
      <c r="B423" s="343" t="s">
        <v>272</v>
      </c>
      <c r="C423" s="344"/>
      <c r="D423" s="344"/>
      <c r="E423" s="344"/>
      <c r="F423" s="344"/>
      <c r="G423" s="344"/>
      <c r="H423" s="344"/>
      <c r="I423" s="344"/>
      <c r="J423" s="344"/>
      <c r="K423" s="344"/>
      <c r="L423" s="344"/>
      <c r="M423" s="344"/>
      <c r="N423" s="344"/>
      <c r="O423" s="344"/>
      <c r="P423" s="344"/>
      <c r="Q423" s="344"/>
      <c r="R423" s="344"/>
      <c r="S423" s="344"/>
      <c r="T423" s="344"/>
      <c r="U423" s="344"/>
      <c r="V423" s="344"/>
      <c r="W423" s="344"/>
      <c r="X423" s="344"/>
      <c r="Y423" s="344"/>
      <c r="Z423" s="344"/>
      <c r="AA423" s="344"/>
      <c r="AB423" s="344"/>
      <c r="AC423" s="344"/>
      <c r="AD423" s="344"/>
      <c r="AE423" s="344"/>
      <c r="AF423" s="344"/>
      <c r="AG423" s="344"/>
      <c r="AH423" s="344"/>
      <c r="AI423" s="344"/>
      <c r="AJ423" s="344"/>
      <c r="AK423" s="344"/>
      <c r="AL423" s="344"/>
      <c r="AM423" s="344"/>
      <c r="AN423" s="344"/>
      <c r="AO423" s="344"/>
      <c r="AP423" s="344"/>
      <c r="AQ423" s="344"/>
      <c r="AR423" s="344"/>
      <c r="AS423" s="344"/>
      <c r="AT423" s="344"/>
      <c r="AU423" s="344"/>
      <c r="AV423" s="344"/>
      <c r="AW423" s="346"/>
    </row>
    <row r="424" ht="15.6" spans="2:49">
      <c r="B424" s="347"/>
      <c r="C424" s="348"/>
      <c r="D424" s="348"/>
      <c r="E424" s="348"/>
      <c r="F424" s="348"/>
      <c r="G424" s="348"/>
      <c r="H424" s="348"/>
      <c r="I424" s="348"/>
      <c r="J424" s="348"/>
      <c r="K424" s="348"/>
      <c r="L424" s="348"/>
      <c r="M424" s="348"/>
      <c r="N424" s="348"/>
      <c r="O424" s="348"/>
      <c r="P424" s="348"/>
      <c r="Q424" s="348"/>
      <c r="R424" s="348"/>
      <c r="S424" s="348"/>
      <c r="T424" s="348"/>
      <c r="U424" s="348"/>
      <c r="V424" s="348"/>
      <c r="W424" s="348"/>
      <c r="X424" s="348"/>
      <c r="Y424" s="348"/>
      <c r="Z424" s="348"/>
      <c r="AA424" s="348"/>
      <c r="AB424" s="348"/>
      <c r="AC424" s="348"/>
      <c r="AD424" s="348"/>
      <c r="AE424" s="348"/>
      <c r="AF424" s="348"/>
      <c r="AG424" s="348"/>
      <c r="AH424" s="348"/>
      <c r="AI424" s="348"/>
      <c r="AJ424" s="348"/>
      <c r="AK424" s="348"/>
      <c r="AL424" s="348"/>
      <c r="AM424" s="348"/>
      <c r="AN424" s="348"/>
      <c r="AO424" s="348"/>
      <c r="AP424" s="348"/>
      <c r="AQ424" s="348"/>
      <c r="AR424" s="348"/>
      <c r="AS424" s="348"/>
      <c r="AT424" s="348"/>
      <c r="AU424" s="348"/>
      <c r="AV424" s="348"/>
      <c r="AW424" s="349"/>
    </row>
    <row r="425" ht="15.6" customHeight="1" spans="2:49">
      <c r="B425" s="350" t="s">
        <v>273</v>
      </c>
      <c r="C425" s="351"/>
      <c r="D425" s="352" t="s">
        <v>6</v>
      </c>
      <c r="E425" s="353"/>
      <c r="F425" s="353"/>
      <c r="G425" s="353"/>
      <c r="H425" s="353"/>
      <c r="I425" s="353"/>
      <c r="J425" s="353"/>
      <c r="K425" s="353"/>
      <c r="L425" s="353"/>
      <c r="M425" s="353"/>
      <c r="N425" s="353"/>
      <c r="O425" s="353"/>
      <c r="P425" s="353"/>
      <c r="Q425" s="353"/>
      <c r="R425" s="353"/>
      <c r="S425" s="353"/>
      <c r="T425" s="353"/>
      <c r="U425" s="353"/>
      <c r="V425" s="353"/>
      <c r="W425" s="353"/>
      <c r="X425" s="353"/>
      <c r="Y425" s="353"/>
      <c r="Z425" s="353"/>
      <c r="AA425" s="353"/>
      <c r="AB425" s="353"/>
      <c r="AC425" s="353"/>
      <c r="AD425" s="353"/>
      <c r="AE425" s="353"/>
      <c r="AF425" s="353"/>
      <c r="AG425" s="353"/>
      <c r="AH425" s="353"/>
      <c r="AI425" s="353"/>
      <c r="AJ425" s="353"/>
      <c r="AK425" s="353"/>
      <c r="AL425" s="353"/>
      <c r="AM425" s="353"/>
      <c r="AN425" s="353"/>
      <c r="AO425" s="353"/>
      <c r="AP425" s="353"/>
      <c r="AQ425" s="353"/>
      <c r="AR425" s="353"/>
      <c r="AS425" s="353"/>
      <c r="AT425" s="353"/>
      <c r="AU425" s="353"/>
      <c r="AV425" s="353"/>
      <c r="AW425" s="354"/>
    </row>
    <row r="426" ht="15.6" spans="2:49">
      <c r="B426" s="347"/>
      <c r="C426" s="348"/>
      <c r="D426" s="348"/>
      <c r="E426" s="348"/>
      <c r="F426" s="348"/>
      <c r="G426" s="348"/>
      <c r="H426" s="348"/>
      <c r="I426" s="348"/>
      <c r="J426" s="348"/>
      <c r="K426" s="348"/>
      <c r="L426" s="348"/>
      <c r="M426" s="348"/>
      <c r="N426" s="348"/>
      <c r="O426" s="348"/>
      <c r="P426" s="348"/>
      <c r="Q426" s="348"/>
      <c r="R426" s="348"/>
      <c r="S426" s="348"/>
      <c r="T426" s="348"/>
      <c r="U426" s="348"/>
      <c r="V426" s="348"/>
      <c r="W426" s="348"/>
      <c r="X426" s="348"/>
      <c r="Y426" s="348"/>
      <c r="Z426" s="348"/>
      <c r="AA426" s="348"/>
      <c r="AB426" s="348"/>
      <c r="AC426" s="348"/>
      <c r="AD426" s="348"/>
      <c r="AE426" s="348"/>
      <c r="AF426" s="348"/>
      <c r="AG426" s="348"/>
      <c r="AH426" s="348"/>
      <c r="AI426" s="348"/>
      <c r="AJ426" s="348"/>
      <c r="AK426" s="348"/>
      <c r="AL426" s="348"/>
      <c r="AM426" s="348"/>
      <c r="AN426" s="348"/>
      <c r="AO426" s="348"/>
      <c r="AP426" s="348"/>
      <c r="AQ426" s="348"/>
      <c r="AR426" s="348"/>
      <c r="AS426" s="348"/>
      <c r="AT426" s="348"/>
      <c r="AU426" s="348"/>
      <c r="AV426" s="348"/>
      <c r="AW426" s="349"/>
    </row>
    <row r="427" ht="15.6" spans="2:49">
      <c r="B427" s="355"/>
      <c r="C427" s="356" t="s">
        <v>274</v>
      </c>
      <c r="D427" s="357"/>
      <c r="E427" s="357"/>
      <c r="F427" s="357"/>
      <c r="G427" s="357"/>
      <c r="H427" s="357"/>
      <c r="I427" s="357"/>
      <c r="J427" s="357"/>
      <c r="K427" s="357"/>
      <c r="L427" s="357"/>
      <c r="M427" s="357"/>
      <c r="N427" s="357"/>
      <c r="O427" s="357"/>
      <c r="P427" s="357"/>
      <c r="Q427" s="357"/>
      <c r="R427" s="357"/>
      <c r="S427" s="357"/>
      <c r="T427" s="357"/>
      <c r="U427" s="357"/>
      <c r="V427" s="357"/>
      <c r="W427" s="357"/>
      <c r="X427" s="357"/>
      <c r="Y427" s="357"/>
      <c r="Z427" s="357"/>
      <c r="AA427" s="357"/>
      <c r="AB427" s="357"/>
      <c r="AC427" s="357"/>
      <c r="AD427" s="357"/>
      <c r="AE427" s="357"/>
      <c r="AF427" s="357"/>
      <c r="AG427" s="357"/>
      <c r="AH427" s="357"/>
      <c r="AI427" s="357"/>
      <c r="AJ427" s="357"/>
      <c r="AK427" s="357"/>
      <c r="AL427" s="357"/>
      <c r="AM427" s="357"/>
      <c r="AN427" s="357"/>
      <c r="AO427" s="357"/>
      <c r="AP427" s="357"/>
      <c r="AQ427" s="357"/>
      <c r="AR427" s="357"/>
      <c r="AS427" s="357"/>
      <c r="AT427" s="357"/>
      <c r="AU427" s="357"/>
      <c r="AV427" s="358"/>
      <c r="AW427" s="359"/>
    </row>
    <row r="428" ht="15.75" customHeight="1" spans="2:49">
      <c r="B428" s="360"/>
      <c r="C428" s="361" t="s">
        <v>275</v>
      </c>
      <c r="D428" s="362"/>
      <c r="E428" s="363" t="s">
        <v>311</v>
      </c>
      <c r="F428" s="364"/>
      <c r="G428" s="364"/>
      <c r="H428" s="364"/>
      <c r="I428" s="364"/>
      <c r="J428" s="364"/>
      <c r="K428" s="364"/>
      <c r="L428" s="364"/>
      <c r="M428" s="364"/>
      <c r="N428" s="364"/>
      <c r="O428" s="364"/>
      <c r="P428" s="364"/>
      <c r="Q428" s="364"/>
      <c r="R428" s="364"/>
      <c r="S428" s="364"/>
      <c r="T428" s="364"/>
      <c r="U428" s="364"/>
      <c r="V428" s="364"/>
      <c r="W428" s="364"/>
      <c r="X428" s="364"/>
      <c r="Y428" s="364"/>
      <c r="Z428" s="364"/>
      <c r="AA428" s="364"/>
      <c r="AB428" s="364"/>
      <c r="AC428" s="364"/>
      <c r="AD428" s="364"/>
      <c r="AE428" s="364"/>
      <c r="AF428" s="364"/>
      <c r="AG428" s="364"/>
      <c r="AH428" s="365"/>
      <c r="AI428" s="366" t="s">
        <v>277</v>
      </c>
      <c r="AJ428" s="367"/>
      <c r="AK428" s="367"/>
      <c r="AL428" s="367"/>
      <c r="AM428" s="367"/>
      <c r="AN428" s="367"/>
      <c r="AO428" s="368"/>
      <c r="AP428" s="369" t="s">
        <v>34</v>
      </c>
      <c r="AQ428" s="370"/>
      <c r="AR428" s="370"/>
      <c r="AS428" s="370"/>
      <c r="AT428" s="370"/>
      <c r="AU428" s="370"/>
      <c r="AV428" s="371"/>
      <c r="AW428" s="372"/>
    </row>
    <row r="429" ht="15.6" spans="2:49">
      <c r="B429" s="360"/>
      <c r="C429" s="373" t="s">
        <v>278</v>
      </c>
      <c r="D429" s="374"/>
      <c r="E429" s="375" t="str">
        <f>'PRESUPUESTO GEN'!D25</f>
        <v>RELLENO CON MATERIAL DE AFIRMADO COMPACTADO RANA Y/O VIBROCOMPACTADOR. (INCLUYE ACARREO LIBRE HASTA 5 KM.</v>
      </c>
      <c r="F429" s="442"/>
      <c r="G429" s="442"/>
      <c r="H429" s="442"/>
      <c r="I429" s="442"/>
      <c r="J429" s="442"/>
      <c r="K429" s="442"/>
      <c r="L429" s="442"/>
      <c r="M429" s="442"/>
      <c r="N429" s="442"/>
      <c r="O429" s="442"/>
      <c r="P429" s="442"/>
      <c r="Q429" s="442"/>
      <c r="R429" s="442"/>
      <c r="S429" s="442"/>
      <c r="T429" s="442"/>
      <c r="U429" s="442"/>
      <c r="V429" s="442"/>
      <c r="W429" s="442"/>
      <c r="X429" s="442"/>
      <c r="Y429" s="442"/>
      <c r="Z429" s="442"/>
      <c r="AA429" s="442"/>
      <c r="AB429" s="442"/>
      <c r="AC429" s="442"/>
      <c r="AD429" s="442"/>
      <c r="AE429" s="442"/>
      <c r="AF429" s="442"/>
      <c r="AG429" s="442"/>
      <c r="AH429" s="443"/>
      <c r="AI429" s="366" t="s">
        <v>279</v>
      </c>
      <c r="AJ429" s="367"/>
      <c r="AK429" s="367"/>
      <c r="AL429" s="367"/>
      <c r="AM429" s="367"/>
      <c r="AN429" s="367"/>
      <c r="AO429" s="368"/>
      <c r="AP429" s="378">
        <f>L449</f>
        <v>80.3</v>
      </c>
      <c r="AQ429" s="379"/>
      <c r="AR429" s="379"/>
      <c r="AS429" s="379"/>
      <c r="AT429" s="379"/>
      <c r="AU429" s="379"/>
      <c r="AV429" s="380"/>
      <c r="AW429" s="372"/>
    </row>
    <row r="430" ht="15.6" spans="2:49">
      <c r="B430" s="381"/>
      <c r="C430" s="348"/>
      <c r="D430" s="348"/>
      <c r="E430" s="348"/>
      <c r="F430" s="348"/>
      <c r="G430" s="348"/>
      <c r="H430" s="348"/>
      <c r="I430" s="348"/>
      <c r="J430" s="348"/>
      <c r="K430" s="348"/>
      <c r="L430" s="348"/>
      <c r="M430" s="348"/>
      <c r="N430" s="348"/>
      <c r="O430" s="348"/>
      <c r="P430" s="348"/>
      <c r="Q430" s="348"/>
      <c r="R430" s="348"/>
      <c r="S430" s="348"/>
      <c r="T430" s="348"/>
      <c r="U430" s="348"/>
      <c r="V430" s="348"/>
      <c r="W430" s="348"/>
      <c r="X430" s="348"/>
      <c r="Y430" s="348"/>
      <c r="Z430" s="348"/>
      <c r="AA430" s="348"/>
      <c r="AB430" s="348"/>
      <c r="AC430" s="348"/>
      <c r="AD430" s="348"/>
      <c r="AE430" s="348"/>
      <c r="AF430" s="348"/>
      <c r="AG430" s="348"/>
      <c r="AH430" s="348"/>
      <c r="AI430" s="348"/>
      <c r="AJ430" s="348"/>
      <c r="AK430" s="348"/>
      <c r="AL430" s="348"/>
      <c r="AM430" s="348"/>
      <c r="AN430" s="348"/>
      <c r="AO430" s="348"/>
      <c r="AP430" s="348"/>
      <c r="AQ430" s="348"/>
      <c r="AR430" s="348"/>
      <c r="AS430" s="348"/>
      <c r="AT430" s="348"/>
      <c r="AU430" s="348"/>
      <c r="AV430" s="348"/>
      <c r="AW430" s="382"/>
    </row>
    <row r="431" ht="15.6" spans="2:49">
      <c r="B431" s="383"/>
      <c r="C431" s="384" t="s">
        <v>280</v>
      </c>
      <c r="D431" s="385"/>
      <c r="E431" s="386" t="s">
        <v>281</v>
      </c>
      <c r="F431" s="387"/>
      <c r="G431" s="387"/>
      <c r="H431" s="388"/>
      <c r="I431" s="389" t="s">
        <v>282</v>
      </c>
      <c r="J431" s="390" t="s">
        <v>283</v>
      </c>
      <c r="K431" s="389" t="s">
        <v>284</v>
      </c>
      <c r="L431" s="391" t="s">
        <v>285</v>
      </c>
      <c r="M431" s="384" t="s">
        <v>286</v>
      </c>
      <c r="N431" s="392"/>
      <c r="O431" s="392"/>
      <c r="P431" s="392"/>
      <c r="Q431" s="392"/>
      <c r="R431" s="392"/>
      <c r="S431" s="392"/>
      <c r="T431" s="392"/>
      <c r="U431" s="392"/>
      <c r="V431" s="392"/>
      <c r="W431" s="392"/>
      <c r="X431" s="392"/>
      <c r="Y431" s="392"/>
      <c r="Z431" s="392"/>
      <c r="AA431" s="392"/>
      <c r="AB431" s="392"/>
      <c r="AC431" s="392"/>
      <c r="AD431" s="392"/>
      <c r="AE431" s="392"/>
      <c r="AF431" s="392"/>
      <c r="AG431" s="392"/>
      <c r="AH431" s="392"/>
      <c r="AI431" s="392"/>
      <c r="AJ431" s="392"/>
      <c r="AK431" s="392"/>
      <c r="AL431" s="392"/>
      <c r="AM431" s="392"/>
      <c r="AN431" s="392"/>
      <c r="AO431" s="392"/>
      <c r="AP431" s="392"/>
      <c r="AQ431" s="392"/>
      <c r="AR431" s="392"/>
      <c r="AS431" s="392"/>
      <c r="AT431" s="392"/>
      <c r="AU431" s="392"/>
      <c r="AV431" s="385"/>
      <c r="AW431" s="393"/>
    </row>
    <row r="432" ht="31.2" spans="2:49">
      <c r="B432" s="383"/>
      <c r="C432" s="394"/>
      <c r="D432" s="395"/>
      <c r="E432" s="396" t="s">
        <v>287</v>
      </c>
      <c r="F432" s="397" t="s">
        <v>288</v>
      </c>
      <c r="G432" s="397" t="s">
        <v>289</v>
      </c>
      <c r="H432" s="398" t="s">
        <v>290</v>
      </c>
      <c r="I432" s="399"/>
      <c r="J432" s="400"/>
      <c r="K432" s="399"/>
      <c r="L432" s="401"/>
      <c r="M432" s="394"/>
      <c r="N432" s="402"/>
      <c r="O432" s="402"/>
      <c r="P432" s="402"/>
      <c r="Q432" s="402"/>
      <c r="R432" s="402"/>
      <c r="S432" s="402"/>
      <c r="T432" s="402"/>
      <c r="U432" s="402"/>
      <c r="V432" s="402"/>
      <c r="W432" s="402"/>
      <c r="X432" s="402"/>
      <c r="Y432" s="402"/>
      <c r="Z432" s="402"/>
      <c r="AA432" s="402"/>
      <c r="AB432" s="402"/>
      <c r="AC432" s="402"/>
      <c r="AD432" s="402"/>
      <c r="AE432" s="402"/>
      <c r="AF432" s="402"/>
      <c r="AG432" s="402"/>
      <c r="AH432" s="402"/>
      <c r="AI432" s="402"/>
      <c r="AJ432" s="402"/>
      <c r="AK432" s="402"/>
      <c r="AL432" s="402"/>
      <c r="AM432" s="402"/>
      <c r="AN432" s="402"/>
      <c r="AO432" s="402"/>
      <c r="AP432" s="402"/>
      <c r="AQ432" s="402"/>
      <c r="AR432" s="402"/>
      <c r="AS432" s="402"/>
      <c r="AT432" s="402"/>
      <c r="AU432" s="402"/>
      <c r="AV432" s="395"/>
      <c r="AW432" s="393"/>
    </row>
    <row r="433" ht="15.6" spans="2:49">
      <c r="B433" s="383"/>
      <c r="C433" s="416" t="s">
        <v>312</v>
      </c>
      <c r="D433" s="417"/>
      <c r="E433" s="445">
        <v>73</v>
      </c>
      <c r="F433" s="408">
        <v>1</v>
      </c>
      <c r="G433" s="408">
        <v>0.7</v>
      </c>
      <c r="H433" s="408"/>
      <c r="I433" s="453">
        <f>E433*F433*G433</f>
        <v>51.1</v>
      </c>
      <c r="J433" s="408">
        <f>J395</f>
        <v>1</v>
      </c>
      <c r="K433" s="408" t="s">
        <v>34</v>
      </c>
      <c r="L433" s="445">
        <f>I433*J433</f>
        <v>51.1</v>
      </c>
      <c r="M433" s="409"/>
      <c r="N433" s="409"/>
      <c r="O433" s="409"/>
      <c r="P433" s="409"/>
      <c r="Q433" s="409"/>
      <c r="R433" s="409"/>
      <c r="S433" s="409"/>
      <c r="T433" s="409"/>
      <c r="U433" s="409"/>
      <c r="V433" s="409"/>
      <c r="W433" s="409"/>
      <c r="X433" s="409"/>
      <c r="Y433" s="409"/>
      <c r="Z433" s="409"/>
      <c r="AA433" s="409"/>
      <c r="AB433" s="409"/>
      <c r="AC433" s="409"/>
      <c r="AD433" s="409"/>
      <c r="AE433" s="409"/>
      <c r="AF433" s="409"/>
      <c r="AG433" s="409"/>
      <c r="AH433" s="409"/>
      <c r="AI433" s="409"/>
      <c r="AJ433" s="409"/>
      <c r="AK433" s="409"/>
      <c r="AL433" s="409"/>
      <c r="AM433" s="409"/>
      <c r="AN433" s="409"/>
      <c r="AO433" s="409"/>
      <c r="AP433" s="409"/>
      <c r="AQ433" s="409"/>
      <c r="AR433" s="409"/>
      <c r="AS433" s="409"/>
      <c r="AT433" s="409"/>
      <c r="AU433" s="409"/>
      <c r="AV433" s="409"/>
      <c r="AW433" s="393"/>
    </row>
    <row r="434" ht="15.6" spans="2:49">
      <c r="B434" s="383"/>
      <c r="C434" s="419"/>
      <c r="D434" s="420"/>
      <c r="E434" s="447"/>
      <c r="F434" s="415"/>
      <c r="G434" s="415"/>
      <c r="H434" s="415"/>
      <c r="I434" s="446"/>
      <c r="J434" s="415"/>
      <c r="K434" s="415"/>
      <c r="L434" s="447"/>
      <c r="M434" s="409"/>
      <c r="N434" s="409"/>
      <c r="O434" s="409"/>
      <c r="P434" s="409"/>
      <c r="Q434" s="409"/>
      <c r="R434" s="409"/>
      <c r="S434" s="409"/>
      <c r="T434" s="409"/>
      <c r="U434" s="409"/>
      <c r="V434" s="409"/>
      <c r="W434" s="409"/>
      <c r="X434" s="409"/>
      <c r="Y434" s="409"/>
      <c r="Z434" s="409"/>
      <c r="AA434" s="409"/>
      <c r="AB434" s="409"/>
      <c r="AC434" s="409"/>
      <c r="AD434" s="409"/>
      <c r="AE434" s="409"/>
      <c r="AF434" s="409"/>
      <c r="AG434" s="409"/>
      <c r="AH434" s="409"/>
      <c r="AI434" s="409"/>
      <c r="AJ434" s="409"/>
      <c r="AK434" s="409"/>
      <c r="AL434" s="409"/>
      <c r="AM434" s="409"/>
      <c r="AN434" s="409"/>
      <c r="AO434" s="409"/>
      <c r="AP434" s="409"/>
      <c r="AQ434" s="409"/>
      <c r="AR434" s="409"/>
      <c r="AS434" s="409"/>
      <c r="AT434" s="409"/>
      <c r="AU434" s="409"/>
      <c r="AV434" s="409"/>
      <c r="AW434" s="393"/>
    </row>
    <row r="435" ht="15.6" spans="2:49">
      <c r="B435" s="383"/>
      <c r="C435" s="416" t="s">
        <v>313</v>
      </c>
      <c r="D435" s="417"/>
      <c r="E435" s="445">
        <v>73</v>
      </c>
      <c r="F435" s="408">
        <v>1</v>
      </c>
      <c r="G435" s="408">
        <v>0.4</v>
      </c>
      <c r="H435" s="408"/>
      <c r="I435" s="453">
        <f>E435*F435*G435</f>
        <v>29.2</v>
      </c>
      <c r="J435" s="408">
        <v>1</v>
      </c>
      <c r="K435" s="408" t="s">
        <v>34</v>
      </c>
      <c r="L435" s="445">
        <f>I435*J435</f>
        <v>29.2</v>
      </c>
      <c r="M435" s="409"/>
      <c r="N435" s="409"/>
      <c r="O435" s="409"/>
      <c r="P435" s="409"/>
      <c r="Q435" s="409"/>
      <c r="R435" s="409"/>
      <c r="S435" s="409"/>
      <c r="T435" s="409"/>
      <c r="U435" s="409"/>
      <c r="V435" s="409"/>
      <c r="W435" s="409"/>
      <c r="X435" s="409"/>
      <c r="Y435" s="409"/>
      <c r="Z435" s="409"/>
      <c r="AA435" s="409"/>
      <c r="AB435" s="409"/>
      <c r="AC435" s="409"/>
      <c r="AD435" s="409"/>
      <c r="AE435" s="409"/>
      <c r="AF435" s="409"/>
      <c r="AG435" s="409"/>
      <c r="AH435" s="409"/>
      <c r="AI435" s="409"/>
      <c r="AJ435" s="409"/>
      <c r="AK435" s="409"/>
      <c r="AL435" s="409"/>
      <c r="AM435" s="409"/>
      <c r="AN435" s="409"/>
      <c r="AO435" s="409"/>
      <c r="AP435" s="409"/>
      <c r="AQ435" s="409"/>
      <c r="AR435" s="409"/>
      <c r="AS435" s="409"/>
      <c r="AT435" s="409"/>
      <c r="AU435" s="409"/>
      <c r="AV435" s="409"/>
      <c r="AW435" s="393"/>
    </row>
    <row r="436" ht="15.6" spans="2:49">
      <c r="B436" s="383"/>
      <c r="C436" s="419"/>
      <c r="D436" s="420"/>
      <c r="E436" s="447"/>
      <c r="F436" s="415"/>
      <c r="G436" s="415"/>
      <c r="H436" s="415"/>
      <c r="I436" s="446"/>
      <c r="J436" s="415"/>
      <c r="K436" s="415"/>
      <c r="L436" s="447"/>
      <c r="M436" s="409"/>
      <c r="N436" s="409"/>
      <c r="O436" s="409"/>
      <c r="P436" s="409"/>
      <c r="Q436" s="409"/>
      <c r="R436" s="409"/>
      <c r="S436" s="409"/>
      <c r="T436" s="409"/>
      <c r="U436" s="409"/>
      <c r="V436" s="409"/>
      <c r="W436" s="409"/>
      <c r="X436" s="409"/>
      <c r="Y436" s="409"/>
      <c r="Z436" s="409"/>
      <c r="AA436" s="409"/>
      <c r="AB436" s="409"/>
      <c r="AC436" s="409"/>
      <c r="AD436" s="409"/>
      <c r="AE436" s="409"/>
      <c r="AF436" s="409"/>
      <c r="AG436" s="409"/>
      <c r="AH436" s="409"/>
      <c r="AI436" s="409"/>
      <c r="AJ436" s="409"/>
      <c r="AK436" s="409"/>
      <c r="AL436" s="409"/>
      <c r="AM436" s="409"/>
      <c r="AN436" s="409"/>
      <c r="AO436" s="409"/>
      <c r="AP436" s="409"/>
      <c r="AQ436" s="409"/>
      <c r="AR436" s="409"/>
      <c r="AS436" s="409"/>
      <c r="AT436" s="409"/>
      <c r="AU436" s="409"/>
      <c r="AV436" s="409"/>
      <c r="AW436" s="393"/>
    </row>
    <row r="437" ht="15.6" spans="2:49">
      <c r="B437" s="383"/>
      <c r="C437" s="416"/>
      <c r="D437" s="417"/>
      <c r="E437" s="406"/>
      <c r="F437" s="406"/>
      <c r="G437" s="406"/>
      <c r="H437" s="406"/>
      <c r="I437" s="406"/>
      <c r="J437" s="408"/>
      <c r="K437" s="408"/>
      <c r="L437" s="445"/>
      <c r="M437" s="409"/>
      <c r="N437" s="409"/>
      <c r="O437" s="409"/>
      <c r="P437" s="409"/>
      <c r="Q437" s="409"/>
      <c r="R437" s="409"/>
      <c r="S437" s="409"/>
      <c r="T437" s="409"/>
      <c r="U437" s="409"/>
      <c r="V437" s="409"/>
      <c r="W437" s="409"/>
      <c r="X437" s="409"/>
      <c r="Y437" s="409"/>
      <c r="Z437" s="409"/>
      <c r="AA437" s="409"/>
      <c r="AB437" s="409"/>
      <c r="AC437" s="409"/>
      <c r="AD437" s="409"/>
      <c r="AE437" s="409"/>
      <c r="AF437" s="409"/>
      <c r="AG437" s="409"/>
      <c r="AH437" s="409"/>
      <c r="AI437" s="409"/>
      <c r="AJ437" s="409"/>
      <c r="AK437" s="409"/>
      <c r="AL437" s="409"/>
      <c r="AM437" s="409"/>
      <c r="AN437" s="409"/>
      <c r="AO437" s="409"/>
      <c r="AP437" s="409"/>
      <c r="AQ437" s="409"/>
      <c r="AR437" s="409"/>
      <c r="AS437" s="409"/>
      <c r="AT437" s="409"/>
      <c r="AU437" s="409"/>
      <c r="AV437" s="409"/>
      <c r="AW437" s="393"/>
    </row>
    <row r="438" ht="15.6" spans="2:49">
      <c r="B438" s="383"/>
      <c r="C438" s="419"/>
      <c r="D438" s="420"/>
      <c r="E438" s="413"/>
      <c r="F438" s="413"/>
      <c r="G438" s="413"/>
      <c r="H438" s="413"/>
      <c r="I438" s="413"/>
      <c r="J438" s="415"/>
      <c r="K438" s="415"/>
      <c r="L438" s="447"/>
      <c r="M438" s="409"/>
      <c r="N438" s="409"/>
      <c r="O438" s="409"/>
      <c r="P438" s="409"/>
      <c r="Q438" s="409"/>
      <c r="R438" s="409"/>
      <c r="S438" s="409"/>
      <c r="T438" s="409"/>
      <c r="U438" s="409"/>
      <c r="V438" s="409"/>
      <c r="W438" s="409"/>
      <c r="X438" s="409"/>
      <c r="Y438" s="409"/>
      <c r="Z438" s="409"/>
      <c r="AA438" s="409"/>
      <c r="AB438" s="409"/>
      <c r="AC438" s="409"/>
      <c r="AD438" s="409"/>
      <c r="AE438" s="409"/>
      <c r="AF438" s="409"/>
      <c r="AG438" s="409"/>
      <c r="AH438" s="409"/>
      <c r="AI438" s="409"/>
      <c r="AJ438" s="409"/>
      <c r="AK438" s="409"/>
      <c r="AL438" s="409"/>
      <c r="AM438" s="409"/>
      <c r="AN438" s="409"/>
      <c r="AO438" s="409"/>
      <c r="AP438" s="409"/>
      <c r="AQ438" s="409"/>
      <c r="AR438" s="409"/>
      <c r="AS438" s="409"/>
      <c r="AT438" s="409"/>
      <c r="AU438" s="409"/>
      <c r="AV438" s="409"/>
      <c r="AW438" s="393"/>
    </row>
    <row r="439" ht="15.6" spans="2:49">
      <c r="B439" s="383"/>
      <c r="C439" s="416"/>
      <c r="D439" s="417"/>
      <c r="E439" s="406"/>
      <c r="F439" s="406"/>
      <c r="G439" s="406"/>
      <c r="H439" s="406"/>
      <c r="I439" s="406"/>
      <c r="J439" s="408"/>
      <c r="K439" s="408"/>
      <c r="L439" s="445"/>
      <c r="M439" s="409"/>
      <c r="N439" s="409"/>
      <c r="O439" s="409"/>
      <c r="P439" s="409"/>
      <c r="Q439" s="409"/>
      <c r="R439" s="409"/>
      <c r="S439" s="409"/>
      <c r="T439" s="409"/>
      <c r="U439" s="409"/>
      <c r="V439" s="409"/>
      <c r="W439" s="409"/>
      <c r="X439" s="409"/>
      <c r="Y439" s="409"/>
      <c r="Z439" s="409"/>
      <c r="AA439" s="409"/>
      <c r="AB439" s="409"/>
      <c r="AC439" s="409"/>
      <c r="AD439" s="409"/>
      <c r="AE439" s="409"/>
      <c r="AF439" s="409"/>
      <c r="AG439" s="409"/>
      <c r="AH439" s="409"/>
      <c r="AI439" s="409"/>
      <c r="AJ439" s="409"/>
      <c r="AK439" s="409"/>
      <c r="AL439" s="409"/>
      <c r="AM439" s="409"/>
      <c r="AN439" s="409"/>
      <c r="AO439" s="409"/>
      <c r="AP439" s="409"/>
      <c r="AQ439" s="409"/>
      <c r="AR439" s="409"/>
      <c r="AS439" s="409"/>
      <c r="AT439" s="409"/>
      <c r="AU439" s="409"/>
      <c r="AV439" s="409"/>
      <c r="AW439" s="393"/>
    </row>
    <row r="440" ht="15.6" spans="2:49">
      <c r="B440" s="383"/>
      <c r="C440" s="419"/>
      <c r="D440" s="420"/>
      <c r="E440" s="413"/>
      <c r="F440" s="413"/>
      <c r="G440" s="413"/>
      <c r="H440" s="413"/>
      <c r="I440" s="413"/>
      <c r="J440" s="415"/>
      <c r="K440" s="415"/>
      <c r="L440" s="447"/>
      <c r="M440" s="409"/>
      <c r="N440" s="409"/>
      <c r="O440" s="409"/>
      <c r="P440" s="409"/>
      <c r="Q440" s="409"/>
      <c r="R440" s="409"/>
      <c r="S440" s="409"/>
      <c r="T440" s="409"/>
      <c r="U440" s="409"/>
      <c r="V440" s="409"/>
      <c r="W440" s="409"/>
      <c r="X440" s="409"/>
      <c r="Y440" s="409"/>
      <c r="Z440" s="409"/>
      <c r="AA440" s="409"/>
      <c r="AB440" s="409"/>
      <c r="AC440" s="409"/>
      <c r="AD440" s="409"/>
      <c r="AE440" s="409"/>
      <c r="AF440" s="409"/>
      <c r="AG440" s="409"/>
      <c r="AH440" s="409"/>
      <c r="AI440" s="409"/>
      <c r="AJ440" s="409"/>
      <c r="AK440" s="409"/>
      <c r="AL440" s="409"/>
      <c r="AM440" s="409"/>
      <c r="AN440" s="409"/>
      <c r="AO440" s="409"/>
      <c r="AP440" s="409"/>
      <c r="AQ440" s="409"/>
      <c r="AR440" s="409"/>
      <c r="AS440" s="409"/>
      <c r="AT440" s="409"/>
      <c r="AU440" s="409"/>
      <c r="AV440" s="409"/>
      <c r="AW440" s="393"/>
    </row>
    <row r="441" ht="15.6" spans="2:49">
      <c r="B441" s="383"/>
      <c r="C441" s="416"/>
      <c r="D441" s="417"/>
      <c r="E441" s="406"/>
      <c r="F441" s="406"/>
      <c r="G441" s="406"/>
      <c r="H441" s="406"/>
      <c r="I441" s="406"/>
      <c r="J441" s="406"/>
      <c r="K441" s="406"/>
      <c r="L441" s="408"/>
      <c r="M441" s="409"/>
      <c r="N441" s="409"/>
      <c r="O441" s="409"/>
      <c r="P441" s="409"/>
      <c r="Q441" s="409"/>
      <c r="R441" s="409"/>
      <c r="S441" s="409"/>
      <c r="T441" s="409"/>
      <c r="U441" s="409"/>
      <c r="V441" s="409"/>
      <c r="W441" s="409"/>
      <c r="X441" s="409"/>
      <c r="Y441" s="409"/>
      <c r="Z441" s="409"/>
      <c r="AA441" s="409"/>
      <c r="AB441" s="409"/>
      <c r="AC441" s="409"/>
      <c r="AD441" s="409"/>
      <c r="AE441" s="409"/>
      <c r="AF441" s="409"/>
      <c r="AG441" s="409"/>
      <c r="AH441" s="409"/>
      <c r="AI441" s="409"/>
      <c r="AJ441" s="409"/>
      <c r="AK441" s="409"/>
      <c r="AL441" s="409"/>
      <c r="AM441" s="409"/>
      <c r="AN441" s="409"/>
      <c r="AO441" s="409"/>
      <c r="AP441" s="409"/>
      <c r="AQ441" s="409"/>
      <c r="AR441" s="409"/>
      <c r="AS441" s="409"/>
      <c r="AT441" s="409"/>
      <c r="AU441" s="409"/>
      <c r="AV441" s="409"/>
      <c r="AW441" s="393"/>
    </row>
    <row r="442" ht="15.6" spans="2:49">
      <c r="B442" s="383"/>
      <c r="C442" s="419"/>
      <c r="D442" s="420"/>
      <c r="E442" s="413"/>
      <c r="F442" s="413"/>
      <c r="G442" s="413"/>
      <c r="H442" s="413"/>
      <c r="I442" s="413"/>
      <c r="J442" s="413"/>
      <c r="K442" s="413"/>
      <c r="L442" s="415"/>
      <c r="M442" s="409"/>
      <c r="N442" s="409"/>
      <c r="O442" s="409"/>
      <c r="P442" s="409"/>
      <c r="Q442" s="409"/>
      <c r="R442" s="409"/>
      <c r="S442" s="409"/>
      <c r="T442" s="409"/>
      <c r="U442" s="409"/>
      <c r="V442" s="409"/>
      <c r="W442" s="409"/>
      <c r="X442" s="409"/>
      <c r="Y442" s="409"/>
      <c r="Z442" s="409"/>
      <c r="AA442" s="409"/>
      <c r="AB442" s="409"/>
      <c r="AC442" s="409"/>
      <c r="AD442" s="409"/>
      <c r="AE442" s="409"/>
      <c r="AF442" s="409"/>
      <c r="AG442" s="409"/>
      <c r="AH442" s="409"/>
      <c r="AI442" s="409"/>
      <c r="AJ442" s="409"/>
      <c r="AK442" s="409"/>
      <c r="AL442" s="409"/>
      <c r="AM442" s="409"/>
      <c r="AN442" s="409"/>
      <c r="AO442" s="409"/>
      <c r="AP442" s="409"/>
      <c r="AQ442" s="409"/>
      <c r="AR442" s="409"/>
      <c r="AS442" s="409"/>
      <c r="AT442" s="409"/>
      <c r="AU442" s="409"/>
      <c r="AV442" s="409"/>
      <c r="AW442" s="393"/>
    </row>
    <row r="443" ht="15.6" spans="2:49">
      <c r="B443" s="383"/>
      <c r="C443" s="416"/>
      <c r="D443" s="417"/>
      <c r="E443" s="406"/>
      <c r="F443" s="406"/>
      <c r="G443" s="406"/>
      <c r="H443" s="406"/>
      <c r="I443" s="406"/>
      <c r="J443" s="406"/>
      <c r="K443" s="406"/>
      <c r="L443" s="408"/>
      <c r="M443" s="409"/>
      <c r="N443" s="409"/>
      <c r="O443" s="409"/>
      <c r="P443" s="409"/>
      <c r="Q443" s="409"/>
      <c r="R443" s="409"/>
      <c r="S443" s="409"/>
      <c r="T443" s="409"/>
      <c r="U443" s="409"/>
      <c r="V443" s="409"/>
      <c r="W443" s="409"/>
      <c r="X443" s="409"/>
      <c r="Y443" s="409"/>
      <c r="Z443" s="409"/>
      <c r="AA443" s="409"/>
      <c r="AB443" s="409"/>
      <c r="AC443" s="409"/>
      <c r="AD443" s="409"/>
      <c r="AE443" s="409"/>
      <c r="AF443" s="409"/>
      <c r="AG443" s="409"/>
      <c r="AH443" s="409"/>
      <c r="AI443" s="409"/>
      <c r="AJ443" s="409"/>
      <c r="AK443" s="409"/>
      <c r="AL443" s="409"/>
      <c r="AM443" s="409"/>
      <c r="AN443" s="409"/>
      <c r="AO443" s="409"/>
      <c r="AP443" s="409"/>
      <c r="AQ443" s="409"/>
      <c r="AR443" s="409"/>
      <c r="AS443" s="409"/>
      <c r="AT443" s="409"/>
      <c r="AU443" s="409"/>
      <c r="AV443" s="409"/>
      <c r="AW443" s="393"/>
    </row>
    <row r="444" ht="15.6" spans="2:49">
      <c r="B444" s="383"/>
      <c r="C444" s="419"/>
      <c r="D444" s="420"/>
      <c r="E444" s="413"/>
      <c r="F444" s="413"/>
      <c r="G444" s="413"/>
      <c r="H444" s="413"/>
      <c r="I444" s="413"/>
      <c r="J444" s="413"/>
      <c r="K444" s="413"/>
      <c r="L444" s="415"/>
      <c r="M444" s="409"/>
      <c r="N444" s="409"/>
      <c r="O444" s="409"/>
      <c r="P444" s="409"/>
      <c r="Q444" s="409"/>
      <c r="R444" s="409"/>
      <c r="S444" s="409"/>
      <c r="T444" s="409"/>
      <c r="U444" s="409"/>
      <c r="V444" s="409"/>
      <c r="W444" s="409"/>
      <c r="X444" s="409"/>
      <c r="Y444" s="409"/>
      <c r="Z444" s="409"/>
      <c r="AA444" s="409"/>
      <c r="AB444" s="409"/>
      <c r="AC444" s="409"/>
      <c r="AD444" s="409"/>
      <c r="AE444" s="409"/>
      <c r="AF444" s="409"/>
      <c r="AG444" s="409"/>
      <c r="AH444" s="409"/>
      <c r="AI444" s="409"/>
      <c r="AJ444" s="409"/>
      <c r="AK444" s="409"/>
      <c r="AL444" s="409"/>
      <c r="AM444" s="409"/>
      <c r="AN444" s="409"/>
      <c r="AO444" s="409"/>
      <c r="AP444" s="409"/>
      <c r="AQ444" s="409"/>
      <c r="AR444" s="409"/>
      <c r="AS444" s="409"/>
      <c r="AT444" s="409"/>
      <c r="AU444" s="409"/>
      <c r="AV444" s="409"/>
      <c r="AW444" s="393"/>
    </row>
    <row r="445" ht="15.6" spans="2:49">
      <c r="B445" s="383"/>
      <c r="C445" s="416"/>
      <c r="D445" s="417"/>
      <c r="E445" s="406"/>
      <c r="F445" s="406"/>
      <c r="G445" s="406"/>
      <c r="H445" s="406"/>
      <c r="I445" s="406"/>
      <c r="J445" s="406"/>
      <c r="K445" s="406"/>
      <c r="L445" s="408"/>
      <c r="M445" s="409"/>
      <c r="N445" s="409"/>
      <c r="O445" s="409"/>
      <c r="P445" s="409"/>
      <c r="Q445" s="409"/>
      <c r="R445" s="409"/>
      <c r="S445" s="409"/>
      <c r="T445" s="409"/>
      <c r="U445" s="409"/>
      <c r="V445" s="409"/>
      <c r="W445" s="409"/>
      <c r="X445" s="409"/>
      <c r="Y445" s="409"/>
      <c r="Z445" s="409"/>
      <c r="AA445" s="409"/>
      <c r="AB445" s="409"/>
      <c r="AC445" s="409"/>
      <c r="AD445" s="409"/>
      <c r="AE445" s="409"/>
      <c r="AF445" s="409"/>
      <c r="AG445" s="409"/>
      <c r="AH445" s="409"/>
      <c r="AI445" s="409"/>
      <c r="AJ445" s="409"/>
      <c r="AK445" s="409"/>
      <c r="AL445" s="409"/>
      <c r="AM445" s="409"/>
      <c r="AN445" s="409"/>
      <c r="AO445" s="409"/>
      <c r="AP445" s="409"/>
      <c r="AQ445" s="409"/>
      <c r="AR445" s="409"/>
      <c r="AS445" s="409"/>
      <c r="AT445" s="409"/>
      <c r="AU445" s="409"/>
      <c r="AV445" s="409"/>
      <c r="AW445" s="393"/>
    </row>
    <row r="446" ht="15.6" spans="2:49">
      <c r="B446" s="383"/>
      <c r="C446" s="419"/>
      <c r="D446" s="420"/>
      <c r="E446" s="413"/>
      <c r="F446" s="413"/>
      <c r="G446" s="413"/>
      <c r="H446" s="413"/>
      <c r="I446" s="413"/>
      <c r="J446" s="413"/>
      <c r="K446" s="413"/>
      <c r="L446" s="415"/>
      <c r="M446" s="409"/>
      <c r="N446" s="409"/>
      <c r="O446" s="409"/>
      <c r="P446" s="409"/>
      <c r="Q446" s="409"/>
      <c r="R446" s="409"/>
      <c r="S446" s="409"/>
      <c r="T446" s="409"/>
      <c r="U446" s="409"/>
      <c r="V446" s="409"/>
      <c r="W446" s="409"/>
      <c r="X446" s="409"/>
      <c r="Y446" s="409"/>
      <c r="Z446" s="409"/>
      <c r="AA446" s="409"/>
      <c r="AB446" s="409"/>
      <c r="AC446" s="409"/>
      <c r="AD446" s="409"/>
      <c r="AE446" s="409"/>
      <c r="AF446" s="409"/>
      <c r="AG446" s="409"/>
      <c r="AH446" s="409"/>
      <c r="AI446" s="409"/>
      <c r="AJ446" s="409"/>
      <c r="AK446" s="409"/>
      <c r="AL446" s="409"/>
      <c r="AM446" s="409"/>
      <c r="AN446" s="409"/>
      <c r="AO446" s="409"/>
      <c r="AP446" s="409"/>
      <c r="AQ446" s="409"/>
      <c r="AR446" s="409"/>
      <c r="AS446" s="409"/>
      <c r="AT446" s="409"/>
      <c r="AU446" s="409"/>
      <c r="AV446" s="409"/>
      <c r="AW446" s="393"/>
    </row>
    <row r="447" ht="15.6" spans="2:49">
      <c r="B447" s="383"/>
      <c r="C447" s="416"/>
      <c r="D447" s="417"/>
      <c r="E447" s="406"/>
      <c r="F447" s="406"/>
      <c r="G447" s="406"/>
      <c r="H447" s="406"/>
      <c r="I447" s="406"/>
      <c r="J447" s="406"/>
      <c r="K447" s="406"/>
      <c r="L447" s="406"/>
      <c r="M447" s="409"/>
      <c r="N447" s="409"/>
      <c r="O447" s="409"/>
      <c r="P447" s="409"/>
      <c r="Q447" s="409"/>
      <c r="R447" s="409"/>
      <c r="S447" s="409"/>
      <c r="T447" s="409"/>
      <c r="U447" s="409"/>
      <c r="V447" s="409"/>
      <c r="W447" s="409"/>
      <c r="X447" s="409"/>
      <c r="Y447" s="409"/>
      <c r="Z447" s="409"/>
      <c r="AA447" s="409"/>
      <c r="AB447" s="409"/>
      <c r="AC447" s="409"/>
      <c r="AD447" s="409"/>
      <c r="AE447" s="409"/>
      <c r="AF447" s="409"/>
      <c r="AG447" s="409"/>
      <c r="AH447" s="409"/>
      <c r="AI447" s="409"/>
      <c r="AJ447" s="409"/>
      <c r="AK447" s="409"/>
      <c r="AL447" s="409"/>
      <c r="AM447" s="409"/>
      <c r="AN447" s="409"/>
      <c r="AO447" s="409"/>
      <c r="AP447" s="409"/>
      <c r="AQ447" s="409"/>
      <c r="AR447" s="409"/>
      <c r="AS447" s="409"/>
      <c r="AT447" s="409"/>
      <c r="AU447" s="409"/>
      <c r="AV447" s="409"/>
      <c r="AW447" s="393"/>
    </row>
    <row r="448" ht="15.6" spans="2:49">
      <c r="B448" s="383"/>
      <c r="C448" s="419"/>
      <c r="D448" s="420"/>
      <c r="E448" s="413"/>
      <c r="F448" s="413"/>
      <c r="G448" s="413"/>
      <c r="H448" s="413"/>
      <c r="I448" s="413"/>
      <c r="J448" s="413"/>
      <c r="K448" s="413"/>
      <c r="L448" s="413"/>
      <c r="M448" s="409"/>
      <c r="N448" s="409"/>
      <c r="O448" s="409"/>
      <c r="P448" s="409"/>
      <c r="Q448" s="409"/>
      <c r="R448" s="409"/>
      <c r="S448" s="409"/>
      <c r="T448" s="409"/>
      <c r="U448" s="409"/>
      <c r="V448" s="409"/>
      <c r="W448" s="409"/>
      <c r="X448" s="409"/>
      <c r="Y448" s="409"/>
      <c r="Z448" s="409"/>
      <c r="AA448" s="409"/>
      <c r="AB448" s="409"/>
      <c r="AC448" s="409"/>
      <c r="AD448" s="409"/>
      <c r="AE448" s="409"/>
      <c r="AF448" s="409"/>
      <c r="AG448" s="409"/>
      <c r="AH448" s="409"/>
      <c r="AI448" s="409"/>
      <c r="AJ448" s="409"/>
      <c r="AK448" s="409"/>
      <c r="AL448" s="409"/>
      <c r="AM448" s="409"/>
      <c r="AN448" s="409"/>
      <c r="AO448" s="409"/>
      <c r="AP448" s="409"/>
      <c r="AQ448" s="409"/>
      <c r="AR448" s="409"/>
      <c r="AS448" s="409"/>
      <c r="AT448" s="409"/>
      <c r="AU448" s="409"/>
      <c r="AV448" s="409"/>
      <c r="AW448" s="393"/>
    </row>
    <row r="449" ht="15.6" spans="2:49">
      <c r="B449" s="383"/>
      <c r="C449" s="422" t="s">
        <v>293</v>
      </c>
      <c r="D449" s="423"/>
      <c r="E449" s="423"/>
      <c r="F449" s="423"/>
      <c r="G449" s="423"/>
      <c r="H449" s="423"/>
      <c r="I449" s="423"/>
      <c r="J449" s="424" t="s">
        <v>285</v>
      </c>
      <c r="K449" s="425"/>
      <c r="L449" s="426">
        <f>ROUND(SUM(L433:L448),2)</f>
        <v>80.3</v>
      </c>
      <c r="M449" s="409"/>
      <c r="N449" s="409"/>
      <c r="O449" s="409"/>
      <c r="P449" s="409"/>
      <c r="Q449" s="409"/>
      <c r="R449" s="409"/>
      <c r="S449" s="409"/>
      <c r="T449" s="409"/>
      <c r="U449" s="409"/>
      <c r="V449" s="409"/>
      <c r="W449" s="409"/>
      <c r="X449" s="409"/>
      <c r="Y449" s="409"/>
      <c r="Z449" s="409"/>
      <c r="AA449" s="409"/>
      <c r="AB449" s="409"/>
      <c r="AC449" s="409"/>
      <c r="AD449" s="409"/>
      <c r="AE449" s="409"/>
      <c r="AF449" s="409"/>
      <c r="AG449" s="409"/>
      <c r="AH449" s="409"/>
      <c r="AI449" s="409"/>
      <c r="AJ449" s="409"/>
      <c r="AK449" s="409"/>
      <c r="AL449" s="409"/>
      <c r="AM449" s="409"/>
      <c r="AN449" s="409"/>
      <c r="AO449" s="409"/>
      <c r="AP449" s="409"/>
      <c r="AQ449" s="409"/>
      <c r="AR449" s="409"/>
      <c r="AS449" s="409"/>
      <c r="AT449" s="409"/>
      <c r="AU449" s="409"/>
      <c r="AV449" s="409"/>
      <c r="AW449" s="393"/>
    </row>
    <row r="450" ht="15.6" spans="2:49">
      <c r="B450" s="383"/>
      <c r="C450" s="416"/>
      <c r="D450" s="427"/>
      <c r="E450" s="427"/>
      <c r="F450" s="427"/>
      <c r="G450" s="427"/>
      <c r="H450" s="427"/>
      <c r="I450" s="427"/>
      <c r="J450" s="427"/>
      <c r="K450" s="427"/>
      <c r="L450" s="417"/>
      <c r="M450" s="409"/>
      <c r="N450" s="409"/>
      <c r="O450" s="409"/>
      <c r="P450" s="409"/>
      <c r="Q450" s="409"/>
      <c r="R450" s="409"/>
      <c r="S450" s="409"/>
      <c r="T450" s="409"/>
      <c r="U450" s="409"/>
      <c r="V450" s="409"/>
      <c r="W450" s="409"/>
      <c r="X450" s="409"/>
      <c r="Y450" s="409"/>
      <c r="Z450" s="409"/>
      <c r="AA450" s="409"/>
      <c r="AB450" s="409"/>
      <c r="AC450" s="409"/>
      <c r="AD450" s="409"/>
      <c r="AE450" s="409"/>
      <c r="AF450" s="409"/>
      <c r="AG450" s="409"/>
      <c r="AH450" s="409"/>
      <c r="AI450" s="409"/>
      <c r="AJ450" s="409"/>
      <c r="AK450" s="409"/>
      <c r="AL450" s="409"/>
      <c r="AM450" s="409"/>
      <c r="AN450" s="409"/>
      <c r="AO450" s="409"/>
      <c r="AP450" s="409"/>
      <c r="AQ450" s="409"/>
      <c r="AR450" s="409"/>
      <c r="AS450" s="409"/>
      <c r="AT450" s="409"/>
      <c r="AU450" s="409"/>
      <c r="AV450" s="409"/>
      <c r="AW450" s="393"/>
    </row>
    <row r="451" ht="15.6" spans="2:49">
      <c r="B451" s="383"/>
      <c r="C451" s="419"/>
      <c r="D451" s="428"/>
      <c r="E451" s="428"/>
      <c r="F451" s="428"/>
      <c r="G451" s="428"/>
      <c r="H451" s="428"/>
      <c r="I451" s="428"/>
      <c r="J451" s="428"/>
      <c r="K451" s="428"/>
      <c r="L451" s="420"/>
      <c r="M451" s="409"/>
      <c r="N451" s="409"/>
      <c r="O451" s="409"/>
      <c r="P451" s="409"/>
      <c r="Q451" s="409"/>
      <c r="R451" s="409"/>
      <c r="S451" s="409"/>
      <c r="T451" s="409"/>
      <c r="U451" s="409"/>
      <c r="V451" s="409"/>
      <c r="W451" s="409"/>
      <c r="X451" s="409"/>
      <c r="Y451" s="409"/>
      <c r="Z451" s="409"/>
      <c r="AA451" s="409"/>
      <c r="AB451" s="409"/>
      <c r="AC451" s="409"/>
      <c r="AD451" s="409"/>
      <c r="AE451" s="409"/>
      <c r="AF451" s="409"/>
      <c r="AG451" s="409"/>
      <c r="AH451" s="409"/>
      <c r="AI451" s="409"/>
      <c r="AJ451" s="409"/>
      <c r="AK451" s="409"/>
      <c r="AL451" s="409"/>
      <c r="AM451" s="409"/>
      <c r="AN451" s="409"/>
      <c r="AO451" s="409"/>
      <c r="AP451" s="409"/>
      <c r="AQ451" s="409"/>
      <c r="AR451" s="409"/>
      <c r="AS451" s="409"/>
      <c r="AT451" s="409"/>
      <c r="AU451" s="409"/>
      <c r="AV451" s="409"/>
      <c r="AW451" s="393"/>
    </row>
    <row r="452" ht="15.6" spans="2:49">
      <c r="B452" s="383"/>
      <c r="C452" s="429" t="s">
        <v>294</v>
      </c>
      <c r="D452" s="448"/>
      <c r="E452" s="448"/>
      <c r="F452" s="448"/>
      <c r="G452" s="448"/>
      <c r="H452" s="448"/>
      <c r="I452" s="448"/>
      <c r="J452" s="448"/>
      <c r="K452" s="448"/>
      <c r="L452" s="448"/>
      <c r="M452" s="448"/>
      <c r="N452" s="448"/>
      <c r="O452" s="448"/>
      <c r="P452" s="448"/>
      <c r="Q452" s="448"/>
      <c r="R452" s="448"/>
      <c r="S452" s="448"/>
      <c r="T452" s="448"/>
      <c r="U452" s="448"/>
      <c r="V452" s="448"/>
      <c r="W452" s="448"/>
      <c r="X452" s="448"/>
      <c r="Y452" s="448"/>
      <c r="Z452" s="448"/>
      <c r="AA452" s="448"/>
      <c r="AB452" s="448"/>
      <c r="AC452" s="448"/>
      <c r="AD452" s="448"/>
      <c r="AE452" s="448"/>
      <c r="AF452" s="448"/>
      <c r="AG452" s="448"/>
      <c r="AH452" s="448"/>
      <c r="AI452" s="448"/>
      <c r="AJ452" s="448"/>
      <c r="AK452" s="448"/>
      <c r="AL452" s="448"/>
      <c r="AM452" s="448"/>
      <c r="AN452" s="448"/>
      <c r="AO452" s="448"/>
      <c r="AP452" s="448"/>
      <c r="AQ452" s="448"/>
      <c r="AR452" s="448"/>
      <c r="AS452" s="448"/>
      <c r="AT452" s="448"/>
      <c r="AU452" s="448"/>
      <c r="AV452" s="449"/>
      <c r="AW452" s="393"/>
    </row>
    <row r="453" ht="15.6" spans="2:49">
      <c r="B453" s="383"/>
      <c r="C453" s="432"/>
      <c r="D453" s="433"/>
      <c r="E453" s="433"/>
      <c r="F453" s="433"/>
      <c r="G453" s="433"/>
      <c r="H453" s="433"/>
      <c r="I453" s="433"/>
      <c r="J453" s="433"/>
      <c r="K453" s="433"/>
      <c r="L453" s="433"/>
      <c r="M453" s="433"/>
      <c r="N453" s="433"/>
      <c r="O453" s="433"/>
      <c r="P453" s="433"/>
      <c r="Q453" s="433"/>
      <c r="R453" s="433"/>
      <c r="S453" s="433"/>
      <c r="T453" s="433"/>
      <c r="U453" s="433"/>
      <c r="V453" s="433"/>
      <c r="W453" s="433"/>
      <c r="X453" s="433"/>
      <c r="Y453" s="433"/>
      <c r="Z453" s="433"/>
      <c r="AA453" s="433"/>
      <c r="AB453" s="433"/>
      <c r="AC453" s="433"/>
      <c r="AD453" s="433"/>
      <c r="AE453" s="433"/>
      <c r="AF453" s="433"/>
      <c r="AG453" s="434"/>
      <c r="AH453" s="435"/>
      <c r="AI453" s="348"/>
      <c r="AJ453" s="348"/>
      <c r="AK453" s="348"/>
      <c r="AL453" s="348"/>
      <c r="AM453" s="348"/>
      <c r="AN453" s="348"/>
      <c r="AO453" s="348"/>
      <c r="AP453" s="348"/>
      <c r="AQ453" s="348"/>
      <c r="AR453" s="348"/>
      <c r="AS453" s="348"/>
      <c r="AT453" s="348"/>
      <c r="AU453" s="348"/>
      <c r="AV453" s="436"/>
      <c r="AW453" s="393"/>
    </row>
    <row r="454" spans="2:49">
      <c r="B454" s="437"/>
      <c r="AW454" s="438"/>
    </row>
    <row r="455" ht="99.75" customHeight="1" spans="2:49">
      <c r="B455" s="439" t="s">
        <v>295</v>
      </c>
      <c r="C455" s="450"/>
      <c r="D455" s="450"/>
      <c r="E455" s="450"/>
      <c r="F455" s="450"/>
      <c r="G455" s="450"/>
      <c r="H455" s="450"/>
      <c r="I455" s="450"/>
      <c r="J455" s="450"/>
      <c r="K455" s="450"/>
      <c r="L455" s="450"/>
      <c r="M455" s="450"/>
      <c r="N455" s="450"/>
      <c r="O455" s="450"/>
      <c r="P455" s="450"/>
      <c r="Q455" s="450"/>
      <c r="R455" s="450"/>
      <c r="S455" s="450"/>
      <c r="T455" s="450"/>
      <c r="U455" s="450"/>
      <c r="V455" s="450"/>
      <c r="W455" s="450"/>
      <c r="X455" s="450"/>
      <c r="Y455" s="450"/>
      <c r="Z455" s="450"/>
      <c r="AA455" s="450"/>
      <c r="AB455" s="450"/>
      <c r="AC455" s="450"/>
      <c r="AD455" s="450"/>
      <c r="AE455" s="450"/>
      <c r="AF455" s="450"/>
      <c r="AG455" s="450"/>
      <c r="AH455" s="450"/>
      <c r="AI455" s="450"/>
      <c r="AJ455" s="450"/>
      <c r="AK455" s="450"/>
      <c r="AL455" s="450"/>
      <c r="AM455" s="450"/>
      <c r="AN455" s="450"/>
      <c r="AO455" s="450"/>
      <c r="AP455" s="450"/>
      <c r="AQ455" s="450"/>
      <c r="AR455" s="450"/>
      <c r="AS455" s="450"/>
      <c r="AT455" s="450"/>
      <c r="AU455" s="450"/>
      <c r="AV455" s="450"/>
      <c r="AW455" s="451"/>
    </row>
    <row r="458" ht="15.6" spans="2:49">
      <c r="B458" s="325"/>
      <c r="C458" s="326"/>
      <c r="D458" s="327"/>
      <c r="E458" s="328" t="s">
        <v>0</v>
      </c>
      <c r="F458" s="329"/>
      <c r="G458" s="329"/>
      <c r="H458" s="329"/>
      <c r="I458" s="329"/>
      <c r="J458" s="329"/>
      <c r="K458" s="329"/>
      <c r="L458" s="329"/>
      <c r="M458" s="329"/>
      <c r="N458" s="329"/>
      <c r="O458" s="329"/>
      <c r="P458" s="329"/>
      <c r="Q458" s="329"/>
      <c r="R458" s="329"/>
      <c r="S458" s="329"/>
      <c r="T458" s="329"/>
      <c r="U458" s="329"/>
      <c r="V458" s="329"/>
      <c r="W458" s="329"/>
      <c r="X458" s="330"/>
      <c r="Y458" s="331" t="s">
        <v>270</v>
      </c>
      <c r="Z458" s="332"/>
      <c r="AA458" s="332"/>
      <c r="AB458" s="332"/>
      <c r="AC458" s="332"/>
      <c r="AD458" s="332"/>
      <c r="AE458" s="332"/>
      <c r="AF458" s="332"/>
      <c r="AG458" s="332"/>
      <c r="AH458" s="332"/>
      <c r="AI458" s="332"/>
      <c r="AJ458" s="332"/>
      <c r="AK458" s="332"/>
      <c r="AL458" s="332"/>
      <c r="AM458" s="332"/>
      <c r="AN458" s="332"/>
      <c r="AO458" s="332"/>
      <c r="AP458" s="332"/>
      <c r="AQ458" s="332"/>
      <c r="AR458" s="332"/>
      <c r="AS458" s="332"/>
      <c r="AT458" s="332"/>
      <c r="AU458" s="332"/>
      <c r="AV458" s="332"/>
      <c r="AW458" s="333"/>
    </row>
    <row r="459" ht="15.6" spans="2:49">
      <c r="B459" s="334"/>
      <c r="C459" s="335"/>
      <c r="D459" s="336"/>
      <c r="E459" s="337"/>
      <c r="F459" s="338"/>
      <c r="G459" s="338"/>
      <c r="H459" s="338"/>
      <c r="I459" s="338"/>
      <c r="J459" s="338"/>
      <c r="K459" s="338"/>
      <c r="L459" s="338"/>
      <c r="M459" s="338"/>
      <c r="N459" s="338"/>
      <c r="O459" s="338"/>
      <c r="P459" s="338"/>
      <c r="Q459" s="338"/>
      <c r="R459" s="338"/>
      <c r="S459" s="338"/>
      <c r="T459" s="338"/>
      <c r="U459" s="338"/>
      <c r="V459" s="338"/>
      <c r="W459" s="338"/>
      <c r="X459" s="339"/>
      <c r="Y459" s="340" t="s">
        <v>2</v>
      </c>
      <c r="Z459" s="341"/>
      <c r="AA459" s="341"/>
      <c r="AB459" s="341"/>
      <c r="AC459" s="341"/>
      <c r="AD459" s="341"/>
      <c r="AE459" s="341"/>
      <c r="AF459" s="341"/>
      <c r="AG459" s="341"/>
      <c r="AH459" s="341"/>
      <c r="AI459" s="341"/>
      <c r="AJ459" s="341"/>
      <c r="AK459" s="341"/>
      <c r="AL459" s="341"/>
      <c r="AM459" s="341"/>
      <c r="AN459" s="341"/>
      <c r="AO459" s="341"/>
      <c r="AP459" s="341"/>
      <c r="AQ459" s="341"/>
      <c r="AR459" s="341"/>
      <c r="AS459" s="341"/>
      <c r="AT459" s="341"/>
      <c r="AU459" s="341"/>
      <c r="AV459" s="341"/>
      <c r="AW459" s="342"/>
    </row>
    <row r="460" ht="15.6" spans="2:49">
      <c r="B460" s="343" t="s">
        <v>3</v>
      </c>
      <c r="C460" s="344"/>
      <c r="D460" s="344"/>
      <c r="E460" s="344"/>
      <c r="F460" s="344"/>
      <c r="G460" s="344"/>
      <c r="H460" s="344"/>
      <c r="I460" s="344"/>
      <c r="J460" s="344"/>
      <c r="K460" s="344"/>
      <c r="L460" s="344"/>
      <c r="M460" s="344"/>
      <c r="N460" s="344"/>
      <c r="O460" s="344"/>
      <c r="P460" s="344"/>
      <c r="Q460" s="344"/>
      <c r="R460" s="344"/>
      <c r="S460" s="344"/>
      <c r="T460" s="344"/>
      <c r="U460" s="344"/>
      <c r="V460" s="344"/>
      <c r="W460" s="344"/>
      <c r="X460" s="345"/>
      <c r="Y460" s="340" t="s">
        <v>271</v>
      </c>
      <c r="Z460" s="341"/>
      <c r="AA460" s="341"/>
      <c r="AB460" s="341"/>
      <c r="AC460" s="341"/>
      <c r="AD460" s="341"/>
      <c r="AE460" s="341"/>
      <c r="AF460" s="341"/>
      <c r="AG460" s="341"/>
      <c r="AH460" s="341"/>
      <c r="AI460" s="341"/>
      <c r="AJ460" s="341"/>
      <c r="AK460" s="341"/>
      <c r="AL460" s="341"/>
      <c r="AM460" s="341"/>
      <c r="AN460" s="341"/>
      <c r="AO460" s="341"/>
      <c r="AP460" s="341"/>
      <c r="AQ460" s="341"/>
      <c r="AR460" s="341"/>
      <c r="AS460" s="341"/>
      <c r="AT460" s="341"/>
      <c r="AU460" s="341"/>
      <c r="AV460" s="341"/>
      <c r="AW460" s="342"/>
    </row>
    <row r="461" ht="15.6" spans="2:49">
      <c r="B461" s="343" t="s">
        <v>272</v>
      </c>
      <c r="C461" s="344"/>
      <c r="D461" s="344"/>
      <c r="E461" s="344"/>
      <c r="F461" s="344"/>
      <c r="G461" s="344"/>
      <c r="H461" s="344"/>
      <c r="I461" s="344"/>
      <c r="J461" s="344"/>
      <c r="K461" s="344"/>
      <c r="L461" s="344"/>
      <c r="M461" s="344"/>
      <c r="N461" s="344"/>
      <c r="O461" s="344"/>
      <c r="P461" s="344"/>
      <c r="Q461" s="344"/>
      <c r="R461" s="344"/>
      <c r="S461" s="344"/>
      <c r="T461" s="344"/>
      <c r="U461" s="344"/>
      <c r="V461" s="344"/>
      <c r="W461" s="344"/>
      <c r="X461" s="344"/>
      <c r="Y461" s="344"/>
      <c r="Z461" s="344"/>
      <c r="AA461" s="344"/>
      <c r="AB461" s="344"/>
      <c r="AC461" s="344"/>
      <c r="AD461" s="344"/>
      <c r="AE461" s="344"/>
      <c r="AF461" s="344"/>
      <c r="AG461" s="344"/>
      <c r="AH461" s="344"/>
      <c r="AI461" s="344"/>
      <c r="AJ461" s="344"/>
      <c r="AK461" s="344"/>
      <c r="AL461" s="344"/>
      <c r="AM461" s="344"/>
      <c r="AN461" s="344"/>
      <c r="AO461" s="344"/>
      <c r="AP461" s="344"/>
      <c r="AQ461" s="344"/>
      <c r="AR461" s="344"/>
      <c r="AS461" s="344"/>
      <c r="AT461" s="344"/>
      <c r="AU461" s="344"/>
      <c r="AV461" s="344"/>
      <c r="AW461" s="346"/>
    </row>
    <row r="462" ht="15.6" spans="2:49">
      <c r="B462" s="347"/>
      <c r="C462" s="348"/>
      <c r="D462" s="348"/>
      <c r="E462" s="348"/>
      <c r="F462" s="348"/>
      <c r="G462" s="348"/>
      <c r="H462" s="348"/>
      <c r="I462" s="348"/>
      <c r="J462" s="348"/>
      <c r="K462" s="348"/>
      <c r="L462" s="348"/>
      <c r="M462" s="348"/>
      <c r="N462" s="348"/>
      <c r="O462" s="348"/>
      <c r="P462" s="348"/>
      <c r="Q462" s="348"/>
      <c r="R462" s="348"/>
      <c r="S462" s="348"/>
      <c r="T462" s="348"/>
      <c r="U462" s="348"/>
      <c r="V462" s="348"/>
      <c r="W462" s="348"/>
      <c r="X462" s="348"/>
      <c r="Y462" s="348"/>
      <c r="Z462" s="348"/>
      <c r="AA462" s="348"/>
      <c r="AB462" s="348"/>
      <c r="AC462" s="348"/>
      <c r="AD462" s="348"/>
      <c r="AE462" s="348"/>
      <c r="AF462" s="348"/>
      <c r="AG462" s="348"/>
      <c r="AH462" s="348"/>
      <c r="AI462" s="348"/>
      <c r="AJ462" s="348"/>
      <c r="AK462" s="348"/>
      <c r="AL462" s="348"/>
      <c r="AM462" s="348"/>
      <c r="AN462" s="348"/>
      <c r="AO462" s="348"/>
      <c r="AP462" s="348"/>
      <c r="AQ462" s="348"/>
      <c r="AR462" s="348"/>
      <c r="AS462" s="348"/>
      <c r="AT462" s="348"/>
      <c r="AU462" s="348"/>
      <c r="AV462" s="348"/>
      <c r="AW462" s="349"/>
    </row>
    <row r="463" ht="15.6" customHeight="1" spans="2:49">
      <c r="B463" s="350" t="s">
        <v>273</v>
      </c>
      <c r="C463" s="351"/>
      <c r="D463" s="352" t="s">
        <v>6</v>
      </c>
      <c r="E463" s="353"/>
      <c r="F463" s="353"/>
      <c r="G463" s="353"/>
      <c r="H463" s="353"/>
      <c r="I463" s="353"/>
      <c r="J463" s="353"/>
      <c r="K463" s="353"/>
      <c r="L463" s="353"/>
      <c r="M463" s="353"/>
      <c r="N463" s="353"/>
      <c r="O463" s="353"/>
      <c r="P463" s="353"/>
      <c r="Q463" s="353"/>
      <c r="R463" s="353"/>
      <c r="S463" s="353"/>
      <c r="T463" s="353"/>
      <c r="U463" s="353"/>
      <c r="V463" s="353"/>
      <c r="W463" s="353"/>
      <c r="X463" s="353"/>
      <c r="Y463" s="353"/>
      <c r="Z463" s="353"/>
      <c r="AA463" s="353"/>
      <c r="AB463" s="353"/>
      <c r="AC463" s="353"/>
      <c r="AD463" s="353"/>
      <c r="AE463" s="353"/>
      <c r="AF463" s="353"/>
      <c r="AG463" s="353"/>
      <c r="AH463" s="353"/>
      <c r="AI463" s="353"/>
      <c r="AJ463" s="353"/>
      <c r="AK463" s="353"/>
      <c r="AL463" s="353"/>
      <c r="AM463" s="353"/>
      <c r="AN463" s="353"/>
      <c r="AO463" s="353"/>
      <c r="AP463" s="353"/>
      <c r="AQ463" s="353"/>
      <c r="AR463" s="353"/>
      <c r="AS463" s="353"/>
      <c r="AT463" s="353"/>
      <c r="AU463" s="353"/>
      <c r="AV463" s="353"/>
      <c r="AW463" s="354"/>
    </row>
    <row r="464" ht="15.6" spans="2:49">
      <c r="B464" s="347"/>
      <c r="C464" s="348"/>
      <c r="D464" s="348"/>
      <c r="E464" s="348"/>
      <c r="F464" s="348"/>
      <c r="G464" s="348"/>
      <c r="H464" s="348"/>
      <c r="I464" s="348"/>
      <c r="J464" s="348"/>
      <c r="K464" s="348"/>
      <c r="L464" s="348"/>
      <c r="M464" s="348"/>
      <c r="N464" s="348"/>
      <c r="O464" s="348"/>
      <c r="P464" s="348"/>
      <c r="Q464" s="348"/>
      <c r="R464" s="348"/>
      <c r="S464" s="348"/>
      <c r="T464" s="348"/>
      <c r="U464" s="348"/>
      <c r="V464" s="348"/>
      <c r="W464" s="348"/>
      <c r="X464" s="348"/>
      <c r="Y464" s="348"/>
      <c r="Z464" s="348"/>
      <c r="AA464" s="348"/>
      <c r="AB464" s="348"/>
      <c r="AC464" s="348"/>
      <c r="AD464" s="348"/>
      <c r="AE464" s="348"/>
      <c r="AF464" s="348"/>
      <c r="AG464" s="348"/>
      <c r="AH464" s="348"/>
      <c r="AI464" s="348"/>
      <c r="AJ464" s="348"/>
      <c r="AK464" s="348"/>
      <c r="AL464" s="348"/>
      <c r="AM464" s="348"/>
      <c r="AN464" s="348"/>
      <c r="AO464" s="348"/>
      <c r="AP464" s="348"/>
      <c r="AQ464" s="348"/>
      <c r="AR464" s="348"/>
      <c r="AS464" s="348"/>
      <c r="AT464" s="348"/>
      <c r="AU464" s="348"/>
      <c r="AV464" s="348"/>
      <c r="AW464" s="349"/>
    </row>
    <row r="465" ht="15.6" spans="2:49">
      <c r="B465" s="355"/>
      <c r="C465" s="356" t="s">
        <v>274</v>
      </c>
      <c r="D465" s="357"/>
      <c r="E465" s="357"/>
      <c r="F465" s="357"/>
      <c r="G465" s="357"/>
      <c r="H465" s="357"/>
      <c r="I465" s="357"/>
      <c r="J465" s="357"/>
      <c r="K465" s="357"/>
      <c r="L465" s="357"/>
      <c r="M465" s="357"/>
      <c r="N465" s="357"/>
      <c r="O465" s="357"/>
      <c r="P465" s="357"/>
      <c r="Q465" s="357"/>
      <c r="R465" s="357"/>
      <c r="S465" s="357"/>
      <c r="T465" s="357"/>
      <c r="U465" s="357"/>
      <c r="V465" s="357"/>
      <c r="W465" s="357"/>
      <c r="X465" s="357"/>
      <c r="Y465" s="357"/>
      <c r="Z465" s="357"/>
      <c r="AA465" s="357"/>
      <c r="AB465" s="357"/>
      <c r="AC465" s="357"/>
      <c r="AD465" s="357"/>
      <c r="AE465" s="357"/>
      <c r="AF465" s="357"/>
      <c r="AG465" s="357"/>
      <c r="AH465" s="357"/>
      <c r="AI465" s="357"/>
      <c r="AJ465" s="357"/>
      <c r="AK465" s="357"/>
      <c r="AL465" s="357"/>
      <c r="AM465" s="357"/>
      <c r="AN465" s="357"/>
      <c r="AO465" s="357"/>
      <c r="AP465" s="357"/>
      <c r="AQ465" s="357"/>
      <c r="AR465" s="357"/>
      <c r="AS465" s="357"/>
      <c r="AT465" s="357"/>
      <c r="AU465" s="357"/>
      <c r="AV465" s="358"/>
      <c r="AW465" s="359"/>
    </row>
    <row r="466" ht="15.75" customHeight="1" spans="2:49">
      <c r="B466" s="360"/>
      <c r="C466" s="361" t="s">
        <v>275</v>
      </c>
      <c r="D466" s="362"/>
      <c r="E466" s="363" t="s">
        <v>311</v>
      </c>
      <c r="F466" s="364"/>
      <c r="G466" s="364"/>
      <c r="H466" s="364"/>
      <c r="I466" s="364"/>
      <c r="J466" s="364"/>
      <c r="K466" s="364"/>
      <c r="L466" s="364"/>
      <c r="M466" s="364"/>
      <c r="N466" s="364"/>
      <c r="O466" s="364"/>
      <c r="P466" s="364"/>
      <c r="Q466" s="364"/>
      <c r="R466" s="364"/>
      <c r="S466" s="364"/>
      <c r="T466" s="364"/>
      <c r="U466" s="364"/>
      <c r="V466" s="364"/>
      <c r="W466" s="364"/>
      <c r="X466" s="364"/>
      <c r="Y466" s="364"/>
      <c r="Z466" s="364"/>
      <c r="AA466" s="364"/>
      <c r="AB466" s="364"/>
      <c r="AC466" s="364"/>
      <c r="AD466" s="364"/>
      <c r="AE466" s="364"/>
      <c r="AF466" s="364"/>
      <c r="AG466" s="364"/>
      <c r="AH466" s="365"/>
      <c r="AI466" s="366" t="s">
        <v>277</v>
      </c>
      <c r="AJ466" s="367"/>
      <c r="AK466" s="367"/>
      <c r="AL466" s="367"/>
      <c r="AM466" s="367"/>
      <c r="AN466" s="367"/>
      <c r="AO466" s="368"/>
      <c r="AP466" s="369" t="s">
        <v>41</v>
      </c>
      <c r="AQ466" s="370"/>
      <c r="AR466" s="370"/>
      <c r="AS466" s="370"/>
      <c r="AT466" s="370"/>
      <c r="AU466" s="370"/>
      <c r="AV466" s="371"/>
      <c r="AW466" s="372"/>
    </row>
    <row r="467" ht="15.6" spans="2:49">
      <c r="B467" s="360"/>
      <c r="C467" s="373" t="s">
        <v>278</v>
      </c>
      <c r="D467" s="374"/>
      <c r="E467" s="375" t="str">
        <f>'PRESUPUESTO GEN'!D26</f>
        <v> SUMIDERO LATERAL EN LADRILLO. DIMENSIONES INTERNAS 0.40 X 0.80 M. H = 1.10 M. (INCLUYE REJILLA PLÁSTICA TRÁFICO PESADO).</v>
      </c>
      <c r="F467" s="442"/>
      <c r="G467" s="442"/>
      <c r="H467" s="442"/>
      <c r="I467" s="442"/>
      <c r="J467" s="442"/>
      <c r="K467" s="442"/>
      <c r="L467" s="442"/>
      <c r="M467" s="442"/>
      <c r="N467" s="442"/>
      <c r="O467" s="442"/>
      <c r="P467" s="442"/>
      <c r="Q467" s="442"/>
      <c r="R467" s="442"/>
      <c r="S467" s="442"/>
      <c r="T467" s="442"/>
      <c r="U467" s="442"/>
      <c r="V467" s="442"/>
      <c r="W467" s="442"/>
      <c r="X467" s="442"/>
      <c r="Y467" s="442"/>
      <c r="Z467" s="442"/>
      <c r="AA467" s="442"/>
      <c r="AB467" s="442"/>
      <c r="AC467" s="442"/>
      <c r="AD467" s="442"/>
      <c r="AE467" s="442"/>
      <c r="AF467" s="442"/>
      <c r="AG467" s="442"/>
      <c r="AH467" s="443"/>
      <c r="AI467" s="366" t="s">
        <v>279</v>
      </c>
      <c r="AJ467" s="367"/>
      <c r="AK467" s="367"/>
      <c r="AL467" s="367"/>
      <c r="AM467" s="367"/>
      <c r="AN467" s="367"/>
      <c r="AO467" s="368"/>
      <c r="AP467" s="378">
        <f>L487</f>
        <v>8</v>
      </c>
      <c r="AQ467" s="379"/>
      <c r="AR467" s="379"/>
      <c r="AS467" s="379"/>
      <c r="AT467" s="379"/>
      <c r="AU467" s="379"/>
      <c r="AV467" s="380"/>
      <c r="AW467" s="372"/>
    </row>
    <row r="468" ht="15.6" spans="2:49">
      <c r="B468" s="381"/>
      <c r="C468" s="348"/>
      <c r="D468" s="348"/>
      <c r="E468" s="348"/>
      <c r="F468" s="348"/>
      <c r="G468" s="348"/>
      <c r="H468" s="348"/>
      <c r="I468" s="348"/>
      <c r="J468" s="348"/>
      <c r="K468" s="348"/>
      <c r="L468" s="348"/>
      <c r="M468" s="348"/>
      <c r="N468" s="348"/>
      <c r="O468" s="348"/>
      <c r="P468" s="348"/>
      <c r="Q468" s="348"/>
      <c r="R468" s="348"/>
      <c r="S468" s="348"/>
      <c r="T468" s="348"/>
      <c r="U468" s="348"/>
      <c r="V468" s="348"/>
      <c r="W468" s="348"/>
      <c r="X468" s="348"/>
      <c r="Y468" s="348"/>
      <c r="Z468" s="348"/>
      <c r="AA468" s="348"/>
      <c r="AB468" s="348"/>
      <c r="AC468" s="348"/>
      <c r="AD468" s="348"/>
      <c r="AE468" s="348"/>
      <c r="AF468" s="348"/>
      <c r="AG468" s="348"/>
      <c r="AH468" s="348"/>
      <c r="AI468" s="348"/>
      <c r="AJ468" s="348"/>
      <c r="AK468" s="348"/>
      <c r="AL468" s="348"/>
      <c r="AM468" s="348"/>
      <c r="AN468" s="348"/>
      <c r="AO468" s="348"/>
      <c r="AP468" s="348"/>
      <c r="AQ468" s="348"/>
      <c r="AR468" s="348"/>
      <c r="AS468" s="348"/>
      <c r="AT468" s="348"/>
      <c r="AU468" s="348"/>
      <c r="AV468" s="348"/>
      <c r="AW468" s="382"/>
    </row>
    <row r="469" ht="15.6" spans="2:49">
      <c r="B469" s="383"/>
      <c r="C469" s="384" t="s">
        <v>280</v>
      </c>
      <c r="D469" s="385"/>
      <c r="E469" s="386" t="s">
        <v>281</v>
      </c>
      <c r="F469" s="387"/>
      <c r="G469" s="387"/>
      <c r="H469" s="388"/>
      <c r="I469" s="389" t="s">
        <v>282</v>
      </c>
      <c r="J469" s="390" t="s">
        <v>283</v>
      </c>
      <c r="K469" s="389" t="s">
        <v>284</v>
      </c>
      <c r="L469" s="391" t="s">
        <v>285</v>
      </c>
      <c r="M469" s="384" t="s">
        <v>286</v>
      </c>
      <c r="N469" s="392"/>
      <c r="O469" s="392"/>
      <c r="P469" s="392"/>
      <c r="Q469" s="392"/>
      <c r="R469" s="392"/>
      <c r="S469" s="392"/>
      <c r="T469" s="392"/>
      <c r="U469" s="392"/>
      <c r="V469" s="392"/>
      <c r="W469" s="392"/>
      <c r="X469" s="392"/>
      <c r="Y469" s="392"/>
      <c r="Z469" s="392"/>
      <c r="AA469" s="392"/>
      <c r="AB469" s="392"/>
      <c r="AC469" s="392"/>
      <c r="AD469" s="392"/>
      <c r="AE469" s="392"/>
      <c r="AF469" s="392"/>
      <c r="AG469" s="392"/>
      <c r="AH469" s="392"/>
      <c r="AI469" s="392"/>
      <c r="AJ469" s="392"/>
      <c r="AK469" s="392"/>
      <c r="AL469" s="392"/>
      <c r="AM469" s="392"/>
      <c r="AN469" s="392"/>
      <c r="AO469" s="392"/>
      <c r="AP469" s="392"/>
      <c r="AQ469" s="392"/>
      <c r="AR469" s="392"/>
      <c r="AS469" s="392"/>
      <c r="AT469" s="392"/>
      <c r="AU469" s="392"/>
      <c r="AV469" s="385"/>
      <c r="AW469" s="393"/>
    </row>
    <row r="470" ht="31.2" spans="2:49">
      <c r="B470" s="383"/>
      <c r="C470" s="394"/>
      <c r="D470" s="395"/>
      <c r="E470" s="396" t="s">
        <v>287</v>
      </c>
      <c r="F470" s="397" t="s">
        <v>288</v>
      </c>
      <c r="G470" s="397" t="s">
        <v>289</v>
      </c>
      <c r="H470" s="398" t="s">
        <v>290</v>
      </c>
      <c r="I470" s="399"/>
      <c r="J470" s="400"/>
      <c r="K470" s="399"/>
      <c r="L470" s="401"/>
      <c r="M470" s="394"/>
      <c r="N470" s="402"/>
      <c r="O470" s="402"/>
      <c r="P470" s="402"/>
      <c r="Q470" s="402"/>
      <c r="R470" s="402"/>
      <c r="S470" s="402"/>
      <c r="T470" s="402"/>
      <c r="U470" s="402"/>
      <c r="V470" s="402"/>
      <c r="W470" s="402"/>
      <c r="X470" s="402"/>
      <c r="Y470" s="402"/>
      <c r="Z470" s="402"/>
      <c r="AA470" s="402"/>
      <c r="AB470" s="402"/>
      <c r="AC470" s="402"/>
      <c r="AD470" s="402"/>
      <c r="AE470" s="402"/>
      <c r="AF470" s="402"/>
      <c r="AG470" s="402"/>
      <c r="AH470" s="402"/>
      <c r="AI470" s="402"/>
      <c r="AJ470" s="402"/>
      <c r="AK470" s="402"/>
      <c r="AL470" s="402"/>
      <c r="AM470" s="402"/>
      <c r="AN470" s="402"/>
      <c r="AO470" s="402"/>
      <c r="AP470" s="402"/>
      <c r="AQ470" s="402"/>
      <c r="AR470" s="402"/>
      <c r="AS470" s="402"/>
      <c r="AT470" s="402"/>
      <c r="AU470" s="402"/>
      <c r="AV470" s="395"/>
      <c r="AW470" s="393"/>
    </row>
    <row r="471" ht="15.6" spans="2:49">
      <c r="B471" s="383"/>
      <c r="C471" s="416" t="s">
        <v>314</v>
      </c>
      <c r="D471" s="417"/>
      <c r="E471" s="445"/>
      <c r="F471" s="408"/>
      <c r="G471" s="408"/>
      <c r="H471" s="408"/>
      <c r="I471" s="453">
        <v>8</v>
      </c>
      <c r="J471" s="408">
        <v>8</v>
      </c>
      <c r="K471" s="408" t="s">
        <v>41</v>
      </c>
      <c r="L471" s="445">
        <v>8</v>
      </c>
      <c r="M471" s="409"/>
      <c r="N471" s="409"/>
      <c r="O471" s="409"/>
      <c r="P471" s="409"/>
      <c r="Q471" s="409"/>
      <c r="R471" s="409"/>
      <c r="S471" s="409"/>
      <c r="T471" s="409"/>
      <c r="U471" s="409"/>
      <c r="V471" s="409"/>
      <c r="W471" s="409"/>
      <c r="X471" s="409"/>
      <c r="Y471" s="409"/>
      <c r="Z471" s="409"/>
      <c r="AA471" s="409"/>
      <c r="AB471" s="409"/>
      <c r="AC471" s="409"/>
      <c r="AD471" s="409"/>
      <c r="AE471" s="409"/>
      <c r="AF471" s="409"/>
      <c r="AG471" s="409"/>
      <c r="AH471" s="409"/>
      <c r="AI471" s="409"/>
      <c r="AJ471" s="409"/>
      <c r="AK471" s="409"/>
      <c r="AL471" s="409"/>
      <c r="AM471" s="409"/>
      <c r="AN471" s="409"/>
      <c r="AO471" s="409"/>
      <c r="AP471" s="409"/>
      <c r="AQ471" s="409"/>
      <c r="AR471" s="409"/>
      <c r="AS471" s="409"/>
      <c r="AT471" s="409"/>
      <c r="AU471" s="409"/>
      <c r="AV471" s="409"/>
      <c r="AW471" s="393"/>
    </row>
    <row r="472" ht="15.6" spans="2:49">
      <c r="B472" s="383"/>
      <c r="C472" s="419"/>
      <c r="D472" s="420"/>
      <c r="E472" s="447"/>
      <c r="F472" s="415"/>
      <c r="G472" s="415"/>
      <c r="H472" s="415"/>
      <c r="I472" s="446"/>
      <c r="J472" s="415"/>
      <c r="K472" s="415"/>
      <c r="L472" s="447"/>
      <c r="M472" s="409"/>
      <c r="N472" s="409"/>
      <c r="O472" s="409"/>
      <c r="P472" s="409"/>
      <c r="Q472" s="409"/>
      <c r="R472" s="409"/>
      <c r="S472" s="409"/>
      <c r="T472" s="409"/>
      <c r="U472" s="409"/>
      <c r="V472" s="409"/>
      <c r="W472" s="409"/>
      <c r="X472" s="409"/>
      <c r="Y472" s="409"/>
      <c r="Z472" s="409"/>
      <c r="AA472" s="409"/>
      <c r="AB472" s="409"/>
      <c r="AC472" s="409"/>
      <c r="AD472" s="409"/>
      <c r="AE472" s="409"/>
      <c r="AF472" s="409"/>
      <c r="AG472" s="409"/>
      <c r="AH472" s="409"/>
      <c r="AI472" s="409"/>
      <c r="AJ472" s="409"/>
      <c r="AK472" s="409"/>
      <c r="AL472" s="409"/>
      <c r="AM472" s="409"/>
      <c r="AN472" s="409"/>
      <c r="AO472" s="409"/>
      <c r="AP472" s="409"/>
      <c r="AQ472" s="409"/>
      <c r="AR472" s="409"/>
      <c r="AS472" s="409"/>
      <c r="AT472" s="409"/>
      <c r="AU472" s="409"/>
      <c r="AV472" s="409"/>
      <c r="AW472" s="393"/>
    </row>
    <row r="473" ht="15.6" spans="2:49">
      <c r="B473" s="383"/>
      <c r="C473" s="416"/>
      <c r="D473" s="417"/>
      <c r="E473" s="445"/>
      <c r="F473" s="408"/>
      <c r="G473" s="408"/>
      <c r="H473" s="406"/>
      <c r="I473" s="453"/>
      <c r="J473" s="408"/>
      <c r="K473" s="408"/>
      <c r="L473" s="445"/>
      <c r="M473" s="409"/>
      <c r="N473" s="409"/>
      <c r="O473" s="409"/>
      <c r="P473" s="409"/>
      <c r="Q473" s="409"/>
      <c r="R473" s="409"/>
      <c r="S473" s="409"/>
      <c r="T473" s="409"/>
      <c r="U473" s="409"/>
      <c r="V473" s="409"/>
      <c r="W473" s="409"/>
      <c r="X473" s="409"/>
      <c r="Y473" s="409"/>
      <c r="Z473" s="409"/>
      <c r="AA473" s="409"/>
      <c r="AB473" s="409"/>
      <c r="AC473" s="409"/>
      <c r="AD473" s="409"/>
      <c r="AE473" s="409"/>
      <c r="AF473" s="409"/>
      <c r="AG473" s="409"/>
      <c r="AH473" s="409"/>
      <c r="AI473" s="409"/>
      <c r="AJ473" s="409"/>
      <c r="AK473" s="409"/>
      <c r="AL473" s="409"/>
      <c r="AM473" s="409"/>
      <c r="AN473" s="409"/>
      <c r="AO473" s="409"/>
      <c r="AP473" s="409"/>
      <c r="AQ473" s="409"/>
      <c r="AR473" s="409"/>
      <c r="AS473" s="409"/>
      <c r="AT473" s="409"/>
      <c r="AU473" s="409"/>
      <c r="AV473" s="409"/>
      <c r="AW473" s="393"/>
    </row>
    <row r="474" ht="15.6" spans="2:49">
      <c r="B474" s="383"/>
      <c r="C474" s="419"/>
      <c r="D474" s="420"/>
      <c r="E474" s="447"/>
      <c r="F474" s="415"/>
      <c r="G474" s="415"/>
      <c r="H474" s="413"/>
      <c r="I474" s="446"/>
      <c r="J474" s="415"/>
      <c r="K474" s="415"/>
      <c r="L474" s="447"/>
      <c r="M474" s="409"/>
      <c r="N474" s="409"/>
      <c r="O474" s="409"/>
      <c r="P474" s="409"/>
      <c r="Q474" s="409"/>
      <c r="R474" s="409"/>
      <c r="S474" s="409"/>
      <c r="T474" s="409"/>
      <c r="U474" s="409"/>
      <c r="V474" s="409"/>
      <c r="W474" s="409"/>
      <c r="X474" s="409"/>
      <c r="Y474" s="409"/>
      <c r="Z474" s="409"/>
      <c r="AA474" s="409"/>
      <c r="AB474" s="409"/>
      <c r="AC474" s="409"/>
      <c r="AD474" s="409"/>
      <c r="AE474" s="409"/>
      <c r="AF474" s="409"/>
      <c r="AG474" s="409"/>
      <c r="AH474" s="409"/>
      <c r="AI474" s="409"/>
      <c r="AJ474" s="409"/>
      <c r="AK474" s="409"/>
      <c r="AL474" s="409"/>
      <c r="AM474" s="409"/>
      <c r="AN474" s="409"/>
      <c r="AO474" s="409"/>
      <c r="AP474" s="409"/>
      <c r="AQ474" s="409"/>
      <c r="AR474" s="409"/>
      <c r="AS474" s="409"/>
      <c r="AT474" s="409"/>
      <c r="AU474" s="409"/>
      <c r="AV474" s="409"/>
      <c r="AW474" s="393"/>
    </row>
    <row r="475" ht="15.6" spans="2:49">
      <c r="B475" s="383"/>
      <c r="C475" s="416"/>
      <c r="D475" s="417"/>
      <c r="E475" s="406"/>
      <c r="F475" s="406"/>
      <c r="G475" s="406"/>
      <c r="H475" s="406"/>
      <c r="I475" s="453"/>
      <c r="J475" s="408"/>
      <c r="K475" s="408"/>
      <c r="L475" s="445"/>
      <c r="M475" s="409"/>
      <c r="N475" s="409"/>
      <c r="O475" s="409"/>
      <c r="P475" s="409"/>
      <c r="Q475" s="409"/>
      <c r="R475" s="409"/>
      <c r="S475" s="409"/>
      <c r="T475" s="409"/>
      <c r="U475" s="409"/>
      <c r="V475" s="409"/>
      <c r="W475" s="409"/>
      <c r="X475" s="409"/>
      <c r="Y475" s="409"/>
      <c r="Z475" s="409"/>
      <c r="AA475" s="409"/>
      <c r="AB475" s="409"/>
      <c r="AC475" s="409"/>
      <c r="AD475" s="409"/>
      <c r="AE475" s="409"/>
      <c r="AF475" s="409"/>
      <c r="AG475" s="409"/>
      <c r="AH475" s="409"/>
      <c r="AI475" s="409"/>
      <c r="AJ475" s="409"/>
      <c r="AK475" s="409"/>
      <c r="AL475" s="409"/>
      <c r="AM475" s="409"/>
      <c r="AN475" s="409"/>
      <c r="AO475" s="409"/>
      <c r="AP475" s="409"/>
      <c r="AQ475" s="409"/>
      <c r="AR475" s="409"/>
      <c r="AS475" s="409"/>
      <c r="AT475" s="409"/>
      <c r="AU475" s="409"/>
      <c r="AV475" s="409"/>
      <c r="AW475" s="393"/>
    </row>
    <row r="476" ht="15.6" spans="2:49">
      <c r="B476" s="383"/>
      <c r="C476" s="419"/>
      <c r="D476" s="420"/>
      <c r="E476" s="413"/>
      <c r="F476" s="413"/>
      <c r="G476" s="413"/>
      <c r="H476" s="413"/>
      <c r="I476" s="446"/>
      <c r="J476" s="415"/>
      <c r="K476" s="415"/>
      <c r="L476" s="447"/>
      <c r="M476" s="409"/>
      <c r="N476" s="409"/>
      <c r="O476" s="409"/>
      <c r="P476" s="409"/>
      <c r="Q476" s="409"/>
      <c r="R476" s="409"/>
      <c r="S476" s="409"/>
      <c r="T476" s="409"/>
      <c r="U476" s="409"/>
      <c r="V476" s="409"/>
      <c r="W476" s="409"/>
      <c r="X476" s="409"/>
      <c r="Y476" s="409"/>
      <c r="Z476" s="409"/>
      <c r="AA476" s="409"/>
      <c r="AB476" s="409"/>
      <c r="AC476" s="409"/>
      <c r="AD476" s="409"/>
      <c r="AE476" s="409"/>
      <c r="AF476" s="409"/>
      <c r="AG476" s="409"/>
      <c r="AH476" s="409"/>
      <c r="AI476" s="409"/>
      <c r="AJ476" s="409"/>
      <c r="AK476" s="409"/>
      <c r="AL476" s="409"/>
      <c r="AM476" s="409"/>
      <c r="AN476" s="409"/>
      <c r="AO476" s="409"/>
      <c r="AP476" s="409"/>
      <c r="AQ476" s="409"/>
      <c r="AR476" s="409"/>
      <c r="AS476" s="409"/>
      <c r="AT476" s="409"/>
      <c r="AU476" s="409"/>
      <c r="AV476" s="409"/>
      <c r="AW476" s="393"/>
    </row>
    <row r="477" ht="15.6" spans="2:49">
      <c r="B477" s="383"/>
      <c r="C477" s="416"/>
      <c r="D477" s="417"/>
      <c r="E477" s="406"/>
      <c r="F477" s="406"/>
      <c r="G477" s="406"/>
      <c r="H477" s="406"/>
      <c r="I477" s="406"/>
      <c r="J477" s="408"/>
      <c r="K477" s="408"/>
      <c r="L477" s="445"/>
      <c r="M477" s="409"/>
      <c r="N477" s="409"/>
      <c r="O477" s="409"/>
      <c r="P477" s="409"/>
      <c r="Q477" s="409"/>
      <c r="R477" s="409"/>
      <c r="S477" s="409"/>
      <c r="T477" s="409"/>
      <c r="U477" s="409"/>
      <c r="V477" s="409"/>
      <c r="W477" s="409"/>
      <c r="X477" s="409"/>
      <c r="Y477" s="409"/>
      <c r="Z477" s="409"/>
      <c r="AA477" s="409"/>
      <c r="AB477" s="409"/>
      <c r="AC477" s="409"/>
      <c r="AD477" s="409"/>
      <c r="AE477" s="409"/>
      <c r="AF477" s="409"/>
      <c r="AG477" s="409"/>
      <c r="AH477" s="409"/>
      <c r="AI477" s="409"/>
      <c r="AJ477" s="409"/>
      <c r="AK477" s="409"/>
      <c r="AL477" s="409"/>
      <c r="AM477" s="409"/>
      <c r="AN477" s="409"/>
      <c r="AO477" s="409"/>
      <c r="AP477" s="409"/>
      <c r="AQ477" s="409"/>
      <c r="AR477" s="409"/>
      <c r="AS477" s="409"/>
      <c r="AT477" s="409"/>
      <c r="AU477" s="409"/>
      <c r="AV477" s="409"/>
      <c r="AW477" s="393"/>
    </row>
    <row r="478" ht="15.6" spans="2:49">
      <c r="B478" s="383"/>
      <c r="C478" s="419"/>
      <c r="D478" s="420"/>
      <c r="E478" s="413"/>
      <c r="F478" s="413"/>
      <c r="G478" s="413"/>
      <c r="H478" s="413"/>
      <c r="I478" s="413"/>
      <c r="J478" s="415"/>
      <c r="K478" s="415"/>
      <c r="L478" s="447"/>
      <c r="M478" s="409"/>
      <c r="N478" s="409"/>
      <c r="O478" s="409"/>
      <c r="P478" s="409"/>
      <c r="Q478" s="409"/>
      <c r="R478" s="409"/>
      <c r="S478" s="409"/>
      <c r="T478" s="409"/>
      <c r="U478" s="409"/>
      <c r="V478" s="409"/>
      <c r="W478" s="409"/>
      <c r="X478" s="409"/>
      <c r="Y478" s="409"/>
      <c r="Z478" s="409"/>
      <c r="AA478" s="409"/>
      <c r="AB478" s="409"/>
      <c r="AC478" s="409"/>
      <c r="AD478" s="409"/>
      <c r="AE478" s="409"/>
      <c r="AF478" s="409"/>
      <c r="AG478" s="409"/>
      <c r="AH478" s="409"/>
      <c r="AI478" s="409"/>
      <c r="AJ478" s="409"/>
      <c r="AK478" s="409"/>
      <c r="AL478" s="409"/>
      <c r="AM478" s="409"/>
      <c r="AN478" s="409"/>
      <c r="AO478" s="409"/>
      <c r="AP478" s="409"/>
      <c r="AQ478" s="409"/>
      <c r="AR478" s="409"/>
      <c r="AS478" s="409"/>
      <c r="AT478" s="409"/>
      <c r="AU478" s="409"/>
      <c r="AV478" s="409"/>
      <c r="AW478" s="393"/>
    </row>
    <row r="479" ht="15.6" spans="2:49">
      <c r="B479" s="383"/>
      <c r="C479" s="416"/>
      <c r="D479" s="417"/>
      <c r="E479" s="406"/>
      <c r="F479" s="406"/>
      <c r="G479" s="406"/>
      <c r="H479" s="406"/>
      <c r="I479" s="406"/>
      <c r="J479" s="406"/>
      <c r="K479" s="406"/>
      <c r="L479" s="408"/>
      <c r="M479" s="409"/>
      <c r="N479" s="409"/>
      <c r="O479" s="409"/>
      <c r="P479" s="409"/>
      <c r="Q479" s="409"/>
      <c r="R479" s="409"/>
      <c r="S479" s="409"/>
      <c r="T479" s="409"/>
      <c r="U479" s="409"/>
      <c r="V479" s="409"/>
      <c r="W479" s="409"/>
      <c r="X479" s="409"/>
      <c r="Y479" s="409"/>
      <c r="Z479" s="409"/>
      <c r="AA479" s="409"/>
      <c r="AB479" s="409"/>
      <c r="AC479" s="409"/>
      <c r="AD479" s="409"/>
      <c r="AE479" s="409"/>
      <c r="AF479" s="409"/>
      <c r="AG479" s="409"/>
      <c r="AH479" s="409"/>
      <c r="AI479" s="409"/>
      <c r="AJ479" s="409"/>
      <c r="AK479" s="409"/>
      <c r="AL479" s="409"/>
      <c r="AM479" s="409"/>
      <c r="AN479" s="409"/>
      <c r="AO479" s="409"/>
      <c r="AP479" s="409"/>
      <c r="AQ479" s="409"/>
      <c r="AR479" s="409"/>
      <c r="AS479" s="409"/>
      <c r="AT479" s="409"/>
      <c r="AU479" s="409"/>
      <c r="AV479" s="409"/>
      <c r="AW479" s="393"/>
    </row>
    <row r="480" ht="15.6" spans="2:49">
      <c r="B480" s="383"/>
      <c r="C480" s="419"/>
      <c r="D480" s="420"/>
      <c r="E480" s="413"/>
      <c r="F480" s="413"/>
      <c r="G480" s="413"/>
      <c r="H480" s="413"/>
      <c r="I480" s="413"/>
      <c r="J480" s="413"/>
      <c r="K480" s="413"/>
      <c r="L480" s="415"/>
      <c r="M480" s="409"/>
      <c r="N480" s="409"/>
      <c r="O480" s="409"/>
      <c r="P480" s="409"/>
      <c r="Q480" s="409"/>
      <c r="R480" s="409"/>
      <c r="S480" s="409"/>
      <c r="T480" s="409"/>
      <c r="U480" s="409"/>
      <c r="V480" s="409"/>
      <c r="W480" s="409"/>
      <c r="X480" s="409"/>
      <c r="Y480" s="409"/>
      <c r="Z480" s="409"/>
      <c r="AA480" s="409"/>
      <c r="AB480" s="409"/>
      <c r="AC480" s="409"/>
      <c r="AD480" s="409"/>
      <c r="AE480" s="409"/>
      <c r="AF480" s="409"/>
      <c r="AG480" s="409"/>
      <c r="AH480" s="409"/>
      <c r="AI480" s="409"/>
      <c r="AJ480" s="409"/>
      <c r="AK480" s="409"/>
      <c r="AL480" s="409"/>
      <c r="AM480" s="409"/>
      <c r="AN480" s="409"/>
      <c r="AO480" s="409"/>
      <c r="AP480" s="409"/>
      <c r="AQ480" s="409"/>
      <c r="AR480" s="409"/>
      <c r="AS480" s="409"/>
      <c r="AT480" s="409"/>
      <c r="AU480" s="409"/>
      <c r="AV480" s="409"/>
      <c r="AW480" s="393"/>
    </row>
    <row r="481" ht="15.6" spans="2:49">
      <c r="B481" s="383"/>
      <c r="C481" s="416"/>
      <c r="D481" s="417"/>
      <c r="E481" s="406"/>
      <c r="F481" s="406"/>
      <c r="G481" s="406"/>
      <c r="H481" s="406"/>
      <c r="I481" s="406"/>
      <c r="J481" s="406"/>
      <c r="K481" s="406"/>
      <c r="L481" s="408"/>
      <c r="M481" s="409"/>
      <c r="N481" s="409"/>
      <c r="O481" s="409"/>
      <c r="P481" s="409"/>
      <c r="Q481" s="409"/>
      <c r="R481" s="409"/>
      <c r="S481" s="409"/>
      <c r="T481" s="409"/>
      <c r="U481" s="409"/>
      <c r="V481" s="409"/>
      <c r="W481" s="409"/>
      <c r="X481" s="409"/>
      <c r="Y481" s="409"/>
      <c r="Z481" s="409"/>
      <c r="AA481" s="409"/>
      <c r="AB481" s="409"/>
      <c r="AC481" s="409"/>
      <c r="AD481" s="409"/>
      <c r="AE481" s="409"/>
      <c r="AF481" s="409"/>
      <c r="AG481" s="409"/>
      <c r="AH481" s="409"/>
      <c r="AI481" s="409"/>
      <c r="AJ481" s="409"/>
      <c r="AK481" s="409"/>
      <c r="AL481" s="409"/>
      <c r="AM481" s="409"/>
      <c r="AN481" s="409"/>
      <c r="AO481" s="409"/>
      <c r="AP481" s="409"/>
      <c r="AQ481" s="409"/>
      <c r="AR481" s="409"/>
      <c r="AS481" s="409"/>
      <c r="AT481" s="409"/>
      <c r="AU481" s="409"/>
      <c r="AV481" s="409"/>
      <c r="AW481" s="393"/>
    </row>
    <row r="482" ht="15.6" spans="2:49">
      <c r="B482" s="383"/>
      <c r="C482" s="419"/>
      <c r="D482" s="420"/>
      <c r="E482" s="413"/>
      <c r="F482" s="413"/>
      <c r="G482" s="413"/>
      <c r="H482" s="413"/>
      <c r="I482" s="413"/>
      <c r="J482" s="413"/>
      <c r="K482" s="413"/>
      <c r="L482" s="415"/>
      <c r="M482" s="409"/>
      <c r="N482" s="409"/>
      <c r="O482" s="409"/>
      <c r="P482" s="409"/>
      <c r="Q482" s="409"/>
      <c r="R482" s="409"/>
      <c r="S482" s="409"/>
      <c r="T482" s="409"/>
      <c r="U482" s="409"/>
      <c r="V482" s="409"/>
      <c r="W482" s="409"/>
      <c r="X482" s="409"/>
      <c r="Y482" s="409"/>
      <c r="Z482" s="409"/>
      <c r="AA482" s="409"/>
      <c r="AB482" s="409"/>
      <c r="AC482" s="409"/>
      <c r="AD482" s="409"/>
      <c r="AE482" s="409"/>
      <c r="AF482" s="409"/>
      <c r="AG482" s="409"/>
      <c r="AH482" s="409"/>
      <c r="AI482" s="409"/>
      <c r="AJ482" s="409"/>
      <c r="AK482" s="409"/>
      <c r="AL482" s="409"/>
      <c r="AM482" s="409"/>
      <c r="AN482" s="409"/>
      <c r="AO482" s="409"/>
      <c r="AP482" s="409"/>
      <c r="AQ482" s="409"/>
      <c r="AR482" s="409"/>
      <c r="AS482" s="409"/>
      <c r="AT482" s="409"/>
      <c r="AU482" s="409"/>
      <c r="AV482" s="409"/>
      <c r="AW482" s="393"/>
    </row>
    <row r="483" ht="15.6" spans="2:49">
      <c r="B483" s="383"/>
      <c r="C483" s="416"/>
      <c r="D483" s="417"/>
      <c r="E483" s="406"/>
      <c r="F483" s="406"/>
      <c r="G483" s="406"/>
      <c r="H483" s="406"/>
      <c r="I483" s="406"/>
      <c r="J483" s="406"/>
      <c r="K483" s="406"/>
      <c r="L483" s="408"/>
      <c r="M483" s="409"/>
      <c r="N483" s="409"/>
      <c r="O483" s="409"/>
      <c r="P483" s="409"/>
      <c r="Q483" s="409"/>
      <c r="R483" s="409"/>
      <c r="S483" s="409"/>
      <c r="T483" s="409"/>
      <c r="U483" s="409"/>
      <c r="V483" s="409"/>
      <c r="W483" s="409"/>
      <c r="X483" s="409"/>
      <c r="Y483" s="409"/>
      <c r="Z483" s="409"/>
      <c r="AA483" s="409"/>
      <c r="AB483" s="409"/>
      <c r="AC483" s="409"/>
      <c r="AD483" s="409"/>
      <c r="AE483" s="409"/>
      <c r="AF483" s="409"/>
      <c r="AG483" s="409"/>
      <c r="AH483" s="409"/>
      <c r="AI483" s="409"/>
      <c r="AJ483" s="409"/>
      <c r="AK483" s="409"/>
      <c r="AL483" s="409"/>
      <c r="AM483" s="409"/>
      <c r="AN483" s="409"/>
      <c r="AO483" s="409"/>
      <c r="AP483" s="409"/>
      <c r="AQ483" s="409"/>
      <c r="AR483" s="409"/>
      <c r="AS483" s="409"/>
      <c r="AT483" s="409"/>
      <c r="AU483" s="409"/>
      <c r="AV483" s="409"/>
      <c r="AW483" s="393"/>
    </row>
    <row r="484" ht="15.6" spans="2:49">
      <c r="B484" s="383"/>
      <c r="C484" s="419"/>
      <c r="D484" s="420"/>
      <c r="E484" s="413"/>
      <c r="F484" s="413"/>
      <c r="G484" s="413"/>
      <c r="H484" s="413"/>
      <c r="I484" s="413"/>
      <c r="J484" s="413"/>
      <c r="K484" s="413"/>
      <c r="L484" s="415"/>
      <c r="M484" s="409"/>
      <c r="N484" s="409"/>
      <c r="O484" s="409"/>
      <c r="P484" s="409"/>
      <c r="Q484" s="409"/>
      <c r="R484" s="409"/>
      <c r="S484" s="409"/>
      <c r="T484" s="409"/>
      <c r="U484" s="409"/>
      <c r="V484" s="409"/>
      <c r="W484" s="409"/>
      <c r="X484" s="409"/>
      <c r="Y484" s="409"/>
      <c r="Z484" s="409"/>
      <c r="AA484" s="409"/>
      <c r="AB484" s="409"/>
      <c r="AC484" s="409"/>
      <c r="AD484" s="409"/>
      <c r="AE484" s="409"/>
      <c r="AF484" s="409"/>
      <c r="AG484" s="409"/>
      <c r="AH484" s="409"/>
      <c r="AI484" s="409"/>
      <c r="AJ484" s="409"/>
      <c r="AK484" s="409"/>
      <c r="AL484" s="409"/>
      <c r="AM484" s="409"/>
      <c r="AN484" s="409"/>
      <c r="AO484" s="409"/>
      <c r="AP484" s="409"/>
      <c r="AQ484" s="409"/>
      <c r="AR484" s="409"/>
      <c r="AS484" s="409"/>
      <c r="AT484" s="409"/>
      <c r="AU484" s="409"/>
      <c r="AV484" s="409"/>
      <c r="AW484" s="393"/>
    </row>
    <row r="485" ht="15.6" spans="2:49">
      <c r="B485" s="383"/>
      <c r="C485" s="416"/>
      <c r="D485" s="417"/>
      <c r="E485" s="406"/>
      <c r="F485" s="406"/>
      <c r="G485" s="406"/>
      <c r="H485" s="406"/>
      <c r="I485" s="406"/>
      <c r="J485" s="406"/>
      <c r="K485" s="406"/>
      <c r="L485" s="406"/>
      <c r="M485" s="409"/>
      <c r="N485" s="409"/>
      <c r="O485" s="409"/>
      <c r="P485" s="409"/>
      <c r="Q485" s="409"/>
      <c r="R485" s="409"/>
      <c r="S485" s="409"/>
      <c r="T485" s="409"/>
      <c r="U485" s="409"/>
      <c r="V485" s="409"/>
      <c r="W485" s="409"/>
      <c r="X485" s="409"/>
      <c r="Y485" s="409"/>
      <c r="Z485" s="409"/>
      <c r="AA485" s="409"/>
      <c r="AB485" s="409"/>
      <c r="AC485" s="409"/>
      <c r="AD485" s="409"/>
      <c r="AE485" s="409"/>
      <c r="AF485" s="409"/>
      <c r="AG485" s="409"/>
      <c r="AH485" s="409"/>
      <c r="AI485" s="409"/>
      <c r="AJ485" s="409"/>
      <c r="AK485" s="409"/>
      <c r="AL485" s="409"/>
      <c r="AM485" s="409"/>
      <c r="AN485" s="409"/>
      <c r="AO485" s="409"/>
      <c r="AP485" s="409"/>
      <c r="AQ485" s="409"/>
      <c r="AR485" s="409"/>
      <c r="AS485" s="409"/>
      <c r="AT485" s="409"/>
      <c r="AU485" s="409"/>
      <c r="AV485" s="409"/>
      <c r="AW485" s="393"/>
    </row>
    <row r="486" ht="15.6" spans="2:49">
      <c r="B486" s="383"/>
      <c r="C486" s="419"/>
      <c r="D486" s="420"/>
      <c r="E486" s="413"/>
      <c r="F486" s="413"/>
      <c r="G486" s="413"/>
      <c r="H486" s="413"/>
      <c r="I486" s="413"/>
      <c r="J486" s="413"/>
      <c r="K486" s="413"/>
      <c r="L486" s="413"/>
      <c r="M486" s="409"/>
      <c r="N486" s="409"/>
      <c r="O486" s="409"/>
      <c r="P486" s="409"/>
      <c r="Q486" s="409"/>
      <c r="R486" s="409"/>
      <c r="S486" s="409"/>
      <c r="T486" s="409"/>
      <c r="U486" s="409"/>
      <c r="V486" s="409"/>
      <c r="W486" s="409"/>
      <c r="X486" s="409"/>
      <c r="Y486" s="409"/>
      <c r="Z486" s="409"/>
      <c r="AA486" s="409"/>
      <c r="AB486" s="409"/>
      <c r="AC486" s="409"/>
      <c r="AD486" s="409"/>
      <c r="AE486" s="409"/>
      <c r="AF486" s="409"/>
      <c r="AG486" s="409"/>
      <c r="AH486" s="409"/>
      <c r="AI486" s="409"/>
      <c r="AJ486" s="409"/>
      <c r="AK486" s="409"/>
      <c r="AL486" s="409"/>
      <c r="AM486" s="409"/>
      <c r="AN486" s="409"/>
      <c r="AO486" s="409"/>
      <c r="AP486" s="409"/>
      <c r="AQ486" s="409"/>
      <c r="AR486" s="409"/>
      <c r="AS486" s="409"/>
      <c r="AT486" s="409"/>
      <c r="AU486" s="409"/>
      <c r="AV486" s="409"/>
      <c r="AW486" s="393"/>
    </row>
    <row r="487" ht="15.6" spans="2:49">
      <c r="B487" s="383"/>
      <c r="C487" s="422" t="s">
        <v>293</v>
      </c>
      <c r="D487" s="423"/>
      <c r="E487" s="423"/>
      <c r="F487" s="423"/>
      <c r="G487" s="423"/>
      <c r="H487" s="423"/>
      <c r="I487" s="423"/>
      <c r="J487" s="424" t="s">
        <v>285</v>
      </c>
      <c r="K487" s="425"/>
      <c r="L487" s="426">
        <f>ROUND(SUM(L471:L486),2)</f>
        <v>8</v>
      </c>
      <c r="M487" s="409"/>
      <c r="N487" s="409"/>
      <c r="O487" s="409"/>
      <c r="P487" s="409"/>
      <c r="Q487" s="409"/>
      <c r="R487" s="409"/>
      <c r="S487" s="409"/>
      <c r="T487" s="409"/>
      <c r="U487" s="409"/>
      <c r="V487" s="409"/>
      <c r="W487" s="409"/>
      <c r="X487" s="409"/>
      <c r="Y487" s="409"/>
      <c r="Z487" s="409"/>
      <c r="AA487" s="409"/>
      <c r="AB487" s="409"/>
      <c r="AC487" s="409"/>
      <c r="AD487" s="409"/>
      <c r="AE487" s="409"/>
      <c r="AF487" s="409"/>
      <c r="AG487" s="409"/>
      <c r="AH487" s="409"/>
      <c r="AI487" s="409"/>
      <c r="AJ487" s="409"/>
      <c r="AK487" s="409"/>
      <c r="AL487" s="409"/>
      <c r="AM487" s="409"/>
      <c r="AN487" s="409"/>
      <c r="AO487" s="409"/>
      <c r="AP487" s="409"/>
      <c r="AQ487" s="409"/>
      <c r="AR487" s="409"/>
      <c r="AS487" s="409"/>
      <c r="AT487" s="409"/>
      <c r="AU487" s="409"/>
      <c r="AV487" s="409"/>
      <c r="AW487" s="393"/>
    </row>
    <row r="488" ht="15.6" spans="2:49">
      <c r="B488" s="383"/>
      <c r="C488" s="416"/>
      <c r="D488" s="427"/>
      <c r="E488" s="427"/>
      <c r="F488" s="427"/>
      <c r="G488" s="427"/>
      <c r="H488" s="427"/>
      <c r="I488" s="427"/>
      <c r="J488" s="427"/>
      <c r="K488" s="427"/>
      <c r="L488" s="417"/>
      <c r="M488" s="409"/>
      <c r="N488" s="409"/>
      <c r="O488" s="409"/>
      <c r="P488" s="409"/>
      <c r="Q488" s="409"/>
      <c r="R488" s="409"/>
      <c r="S488" s="409"/>
      <c r="T488" s="409"/>
      <c r="U488" s="409"/>
      <c r="V488" s="409"/>
      <c r="W488" s="409"/>
      <c r="X488" s="409"/>
      <c r="Y488" s="409"/>
      <c r="Z488" s="409"/>
      <c r="AA488" s="409"/>
      <c r="AB488" s="409"/>
      <c r="AC488" s="409"/>
      <c r="AD488" s="409"/>
      <c r="AE488" s="409"/>
      <c r="AF488" s="409"/>
      <c r="AG488" s="409"/>
      <c r="AH488" s="409"/>
      <c r="AI488" s="409"/>
      <c r="AJ488" s="409"/>
      <c r="AK488" s="409"/>
      <c r="AL488" s="409"/>
      <c r="AM488" s="409"/>
      <c r="AN488" s="409"/>
      <c r="AO488" s="409"/>
      <c r="AP488" s="409"/>
      <c r="AQ488" s="409"/>
      <c r="AR488" s="409"/>
      <c r="AS488" s="409"/>
      <c r="AT488" s="409"/>
      <c r="AU488" s="409"/>
      <c r="AV488" s="409"/>
      <c r="AW488" s="393"/>
    </row>
    <row r="489" ht="15.6" spans="2:49">
      <c r="B489" s="383"/>
      <c r="C489" s="419"/>
      <c r="D489" s="428"/>
      <c r="E489" s="428"/>
      <c r="F489" s="428"/>
      <c r="G489" s="428"/>
      <c r="H489" s="428"/>
      <c r="I489" s="428"/>
      <c r="J489" s="428"/>
      <c r="K489" s="428"/>
      <c r="L489" s="420"/>
      <c r="M489" s="409"/>
      <c r="N489" s="409"/>
      <c r="O489" s="409"/>
      <c r="P489" s="409"/>
      <c r="Q489" s="409"/>
      <c r="R489" s="409"/>
      <c r="S489" s="409"/>
      <c r="T489" s="409"/>
      <c r="U489" s="409"/>
      <c r="V489" s="409"/>
      <c r="W489" s="409"/>
      <c r="X489" s="409"/>
      <c r="Y489" s="409"/>
      <c r="Z489" s="409"/>
      <c r="AA489" s="409"/>
      <c r="AB489" s="409"/>
      <c r="AC489" s="409"/>
      <c r="AD489" s="409"/>
      <c r="AE489" s="409"/>
      <c r="AF489" s="409"/>
      <c r="AG489" s="409"/>
      <c r="AH489" s="409"/>
      <c r="AI489" s="409"/>
      <c r="AJ489" s="409"/>
      <c r="AK489" s="409"/>
      <c r="AL489" s="409"/>
      <c r="AM489" s="409"/>
      <c r="AN489" s="409"/>
      <c r="AO489" s="409"/>
      <c r="AP489" s="409"/>
      <c r="AQ489" s="409"/>
      <c r="AR489" s="409"/>
      <c r="AS489" s="409"/>
      <c r="AT489" s="409"/>
      <c r="AU489" s="409"/>
      <c r="AV489" s="409"/>
      <c r="AW489" s="393"/>
    </row>
    <row r="490" ht="15.6" spans="2:49">
      <c r="B490" s="383"/>
      <c r="C490" s="429" t="s">
        <v>294</v>
      </c>
      <c r="D490" s="448"/>
      <c r="E490" s="448"/>
      <c r="F490" s="448"/>
      <c r="G490" s="448"/>
      <c r="H490" s="448"/>
      <c r="I490" s="448"/>
      <c r="J490" s="448"/>
      <c r="K490" s="448"/>
      <c r="L490" s="448"/>
      <c r="M490" s="448"/>
      <c r="N490" s="448"/>
      <c r="O490" s="448"/>
      <c r="P490" s="448"/>
      <c r="Q490" s="448"/>
      <c r="R490" s="448"/>
      <c r="S490" s="448"/>
      <c r="T490" s="448"/>
      <c r="U490" s="448"/>
      <c r="V490" s="448"/>
      <c r="W490" s="448"/>
      <c r="X490" s="448"/>
      <c r="Y490" s="448"/>
      <c r="Z490" s="448"/>
      <c r="AA490" s="448"/>
      <c r="AB490" s="448"/>
      <c r="AC490" s="448"/>
      <c r="AD490" s="448"/>
      <c r="AE490" s="448"/>
      <c r="AF490" s="448"/>
      <c r="AG490" s="448"/>
      <c r="AH490" s="448"/>
      <c r="AI490" s="448"/>
      <c r="AJ490" s="448"/>
      <c r="AK490" s="448"/>
      <c r="AL490" s="448"/>
      <c r="AM490" s="448"/>
      <c r="AN490" s="448"/>
      <c r="AO490" s="448"/>
      <c r="AP490" s="448"/>
      <c r="AQ490" s="448"/>
      <c r="AR490" s="448"/>
      <c r="AS490" s="448"/>
      <c r="AT490" s="448"/>
      <c r="AU490" s="448"/>
      <c r="AV490" s="449"/>
      <c r="AW490" s="393"/>
    </row>
    <row r="491" ht="15.6" spans="2:49">
      <c r="B491" s="383"/>
      <c r="C491" s="432"/>
      <c r="D491" s="433"/>
      <c r="E491" s="433"/>
      <c r="F491" s="433"/>
      <c r="G491" s="433"/>
      <c r="H491" s="433"/>
      <c r="I491" s="433"/>
      <c r="J491" s="433"/>
      <c r="K491" s="433"/>
      <c r="L491" s="433"/>
      <c r="M491" s="433"/>
      <c r="N491" s="433"/>
      <c r="O491" s="433"/>
      <c r="P491" s="433"/>
      <c r="Q491" s="433"/>
      <c r="R491" s="433"/>
      <c r="S491" s="433"/>
      <c r="T491" s="433"/>
      <c r="U491" s="433"/>
      <c r="V491" s="433"/>
      <c r="W491" s="433"/>
      <c r="X491" s="433"/>
      <c r="Y491" s="433"/>
      <c r="Z491" s="433"/>
      <c r="AA491" s="433"/>
      <c r="AB491" s="433"/>
      <c r="AC491" s="433"/>
      <c r="AD491" s="433"/>
      <c r="AE491" s="433"/>
      <c r="AF491" s="433"/>
      <c r="AG491" s="434"/>
      <c r="AH491" s="435"/>
      <c r="AI491" s="348"/>
      <c r="AJ491" s="348"/>
      <c r="AK491" s="348"/>
      <c r="AL491" s="348"/>
      <c r="AM491" s="348"/>
      <c r="AN491" s="348"/>
      <c r="AO491" s="348"/>
      <c r="AP491" s="348"/>
      <c r="AQ491" s="348"/>
      <c r="AR491" s="348"/>
      <c r="AS491" s="348"/>
      <c r="AT491" s="348"/>
      <c r="AU491" s="348"/>
      <c r="AV491" s="436"/>
      <c r="AW491" s="393"/>
    </row>
    <row r="492" spans="2:49">
      <c r="B492" s="437"/>
      <c r="AW492" s="438"/>
    </row>
    <row r="493" ht="73.5" customHeight="1" spans="2:49">
      <c r="B493" s="439" t="s">
        <v>295</v>
      </c>
      <c r="C493" s="450"/>
      <c r="D493" s="450"/>
      <c r="E493" s="450"/>
      <c r="F493" s="450"/>
      <c r="G493" s="450"/>
      <c r="H493" s="450"/>
      <c r="I493" s="450"/>
      <c r="J493" s="450"/>
      <c r="K493" s="450"/>
      <c r="L493" s="450"/>
      <c r="M493" s="450"/>
      <c r="N493" s="450"/>
      <c r="O493" s="450"/>
      <c r="P493" s="450"/>
      <c r="Q493" s="450"/>
      <c r="R493" s="450"/>
      <c r="S493" s="450"/>
      <c r="T493" s="450"/>
      <c r="U493" s="450"/>
      <c r="V493" s="450"/>
      <c r="W493" s="450"/>
      <c r="X493" s="450"/>
      <c r="Y493" s="450"/>
      <c r="Z493" s="450"/>
      <c r="AA493" s="450"/>
      <c r="AB493" s="450"/>
      <c r="AC493" s="450"/>
      <c r="AD493" s="450"/>
      <c r="AE493" s="450"/>
      <c r="AF493" s="450"/>
      <c r="AG493" s="450"/>
      <c r="AH493" s="450"/>
      <c r="AI493" s="450"/>
      <c r="AJ493" s="450"/>
      <c r="AK493" s="450"/>
      <c r="AL493" s="450"/>
      <c r="AM493" s="450"/>
      <c r="AN493" s="450"/>
      <c r="AO493" s="450"/>
      <c r="AP493" s="450"/>
      <c r="AQ493" s="450"/>
      <c r="AR493" s="450"/>
      <c r="AS493" s="450"/>
      <c r="AT493" s="450"/>
      <c r="AU493" s="450"/>
      <c r="AV493" s="450"/>
      <c r="AW493" s="451"/>
    </row>
    <row r="496" ht="15.6" spans="2:49">
      <c r="B496" s="325"/>
      <c r="C496" s="326"/>
      <c r="D496" s="327"/>
      <c r="E496" s="328" t="s">
        <v>0</v>
      </c>
      <c r="F496" s="329"/>
      <c r="G496" s="329"/>
      <c r="H496" s="329"/>
      <c r="I496" s="329"/>
      <c r="J496" s="329"/>
      <c r="K496" s="329"/>
      <c r="L496" s="329"/>
      <c r="M496" s="329"/>
      <c r="N496" s="329"/>
      <c r="O496" s="329"/>
      <c r="P496" s="329"/>
      <c r="Q496" s="329"/>
      <c r="R496" s="329"/>
      <c r="S496" s="329"/>
      <c r="T496" s="329"/>
      <c r="U496" s="329"/>
      <c r="V496" s="329"/>
      <c r="W496" s="329"/>
      <c r="X496" s="330"/>
      <c r="Y496" s="331" t="s">
        <v>270</v>
      </c>
      <c r="Z496" s="332"/>
      <c r="AA496" s="332"/>
      <c r="AB496" s="332"/>
      <c r="AC496" s="332"/>
      <c r="AD496" s="332"/>
      <c r="AE496" s="332"/>
      <c r="AF496" s="332"/>
      <c r="AG496" s="332"/>
      <c r="AH496" s="332"/>
      <c r="AI496" s="332"/>
      <c r="AJ496" s="332"/>
      <c r="AK496" s="332"/>
      <c r="AL496" s="332"/>
      <c r="AM496" s="332"/>
      <c r="AN496" s="332"/>
      <c r="AO496" s="332"/>
      <c r="AP496" s="332"/>
      <c r="AQ496" s="332"/>
      <c r="AR496" s="332"/>
      <c r="AS496" s="332"/>
      <c r="AT496" s="332"/>
      <c r="AU496" s="332"/>
      <c r="AV496" s="332"/>
      <c r="AW496" s="333"/>
    </row>
    <row r="497" ht="15.6" spans="2:49">
      <c r="B497" s="334"/>
      <c r="C497" s="335"/>
      <c r="D497" s="336"/>
      <c r="E497" s="337"/>
      <c r="F497" s="338"/>
      <c r="G497" s="338"/>
      <c r="H497" s="338"/>
      <c r="I497" s="338"/>
      <c r="J497" s="338"/>
      <c r="K497" s="338"/>
      <c r="L497" s="338"/>
      <c r="M497" s="338"/>
      <c r="N497" s="338"/>
      <c r="O497" s="338"/>
      <c r="P497" s="338"/>
      <c r="Q497" s="338"/>
      <c r="R497" s="338"/>
      <c r="S497" s="338"/>
      <c r="T497" s="338"/>
      <c r="U497" s="338"/>
      <c r="V497" s="338"/>
      <c r="W497" s="338"/>
      <c r="X497" s="339"/>
      <c r="Y497" s="340" t="s">
        <v>2</v>
      </c>
      <c r="Z497" s="341"/>
      <c r="AA497" s="341"/>
      <c r="AB497" s="341"/>
      <c r="AC497" s="341"/>
      <c r="AD497" s="341"/>
      <c r="AE497" s="341"/>
      <c r="AF497" s="341"/>
      <c r="AG497" s="341"/>
      <c r="AH497" s="341"/>
      <c r="AI497" s="341"/>
      <c r="AJ497" s="341"/>
      <c r="AK497" s="341"/>
      <c r="AL497" s="341"/>
      <c r="AM497" s="341"/>
      <c r="AN497" s="341"/>
      <c r="AO497" s="341"/>
      <c r="AP497" s="341"/>
      <c r="AQ497" s="341"/>
      <c r="AR497" s="341"/>
      <c r="AS497" s="341"/>
      <c r="AT497" s="341"/>
      <c r="AU497" s="341"/>
      <c r="AV497" s="341"/>
      <c r="AW497" s="342"/>
    </row>
    <row r="498" ht="15.6" spans="2:49">
      <c r="B498" s="343" t="s">
        <v>3</v>
      </c>
      <c r="C498" s="344"/>
      <c r="D498" s="344"/>
      <c r="E498" s="344"/>
      <c r="F498" s="344"/>
      <c r="G498" s="344"/>
      <c r="H498" s="344"/>
      <c r="I498" s="344"/>
      <c r="J498" s="344"/>
      <c r="K498" s="344"/>
      <c r="L498" s="344"/>
      <c r="M498" s="344"/>
      <c r="N498" s="344"/>
      <c r="O498" s="344"/>
      <c r="P498" s="344"/>
      <c r="Q498" s="344"/>
      <c r="R498" s="344"/>
      <c r="S498" s="344"/>
      <c r="T498" s="344"/>
      <c r="U498" s="344"/>
      <c r="V498" s="344"/>
      <c r="W498" s="344"/>
      <c r="X498" s="345"/>
      <c r="Y498" s="340" t="s">
        <v>271</v>
      </c>
      <c r="Z498" s="341"/>
      <c r="AA498" s="341"/>
      <c r="AB498" s="341"/>
      <c r="AC498" s="341"/>
      <c r="AD498" s="341"/>
      <c r="AE498" s="341"/>
      <c r="AF498" s="341"/>
      <c r="AG498" s="341"/>
      <c r="AH498" s="341"/>
      <c r="AI498" s="341"/>
      <c r="AJ498" s="341"/>
      <c r="AK498" s="341"/>
      <c r="AL498" s="341"/>
      <c r="AM498" s="341"/>
      <c r="AN498" s="341"/>
      <c r="AO498" s="341"/>
      <c r="AP498" s="341"/>
      <c r="AQ498" s="341"/>
      <c r="AR498" s="341"/>
      <c r="AS498" s="341"/>
      <c r="AT498" s="341"/>
      <c r="AU498" s="341"/>
      <c r="AV498" s="341"/>
      <c r="AW498" s="342"/>
    </row>
    <row r="499" ht="15.6" spans="2:49">
      <c r="B499" s="343" t="s">
        <v>272</v>
      </c>
      <c r="C499" s="344"/>
      <c r="D499" s="344"/>
      <c r="E499" s="344"/>
      <c r="F499" s="344"/>
      <c r="G499" s="344"/>
      <c r="H499" s="344"/>
      <c r="I499" s="344"/>
      <c r="J499" s="344"/>
      <c r="K499" s="344"/>
      <c r="L499" s="344"/>
      <c r="M499" s="344"/>
      <c r="N499" s="344"/>
      <c r="O499" s="344"/>
      <c r="P499" s="344"/>
      <c r="Q499" s="344"/>
      <c r="R499" s="344"/>
      <c r="S499" s="344"/>
      <c r="T499" s="344"/>
      <c r="U499" s="344"/>
      <c r="V499" s="344"/>
      <c r="W499" s="344"/>
      <c r="X499" s="344"/>
      <c r="Y499" s="344"/>
      <c r="Z499" s="344"/>
      <c r="AA499" s="344"/>
      <c r="AB499" s="344"/>
      <c r="AC499" s="344"/>
      <c r="AD499" s="344"/>
      <c r="AE499" s="344"/>
      <c r="AF499" s="344"/>
      <c r="AG499" s="344"/>
      <c r="AH499" s="344"/>
      <c r="AI499" s="344"/>
      <c r="AJ499" s="344"/>
      <c r="AK499" s="344"/>
      <c r="AL499" s="344"/>
      <c r="AM499" s="344"/>
      <c r="AN499" s="344"/>
      <c r="AO499" s="344"/>
      <c r="AP499" s="344"/>
      <c r="AQ499" s="344"/>
      <c r="AR499" s="344"/>
      <c r="AS499" s="344"/>
      <c r="AT499" s="344"/>
      <c r="AU499" s="344"/>
      <c r="AV499" s="344"/>
      <c r="AW499" s="346"/>
    </row>
    <row r="500" ht="15.6" spans="2:49">
      <c r="B500" s="347"/>
      <c r="C500" s="348"/>
      <c r="D500" s="348"/>
      <c r="E500" s="348"/>
      <c r="F500" s="348"/>
      <c r="G500" s="348"/>
      <c r="H500" s="348"/>
      <c r="I500" s="348"/>
      <c r="J500" s="348"/>
      <c r="K500" s="348"/>
      <c r="L500" s="348"/>
      <c r="M500" s="348"/>
      <c r="N500" s="348"/>
      <c r="O500" s="348"/>
      <c r="P500" s="348"/>
      <c r="Q500" s="348"/>
      <c r="R500" s="348"/>
      <c r="S500" s="348"/>
      <c r="T500" s="348"/>
      <c r="U500" s="348"/>
      <c r="V500" s="348"/>
      <c r="W500" s="348"/>
      <c r="X500" s="348"/>
      <c r="Y500" s="348"/>
      <c r="Z500" s="348"/>
      <c r="AA500" s="348"/>
      <c r="AB500" s="348"/>
      <c r="AC500" s="348"/>
      <c r="AD500" s="348"/>
      <c r="AE500" s="348"/>
      <c r="AF500" s="348"/>
      <c r="AG500" s="348"/>
      <c r="AH500" s="348"/>
      <c r="AI500" s="348"/>
      <c r="AJ500" s="348"/>
      <c r="AK500" s="348"/>
      <c r="AL500" s="348"/>
      <c r="AM500" s="348"/>
      <c r="AN500" s="348"/>
      <c r="AO500" s="348"/>
      <c r="AP500" s="348"/>
      <c r="AQ500" s="348"/>
      <c r="AR500" s="348"/>
      <c r="AS500" s="348"/>
      <c r="AT500" s="348"/>
      <c r="AU500" s="348"/>
      <c r="AV500" s="348"/>
      <c r="AW500" s="349"/>
    </row>
    <row r="501" ht="15.6" customHeight="1" spans="2:49">
      <c r="B501" s="350" t="s">
        <v>273</v>
      </c>
      <c r="C501" s="351"/>
      <c r="D501" s="352" t="s">
        <v>6</v>
      </c>
      <c r="E501" s="353"/>
      <c r="F501" s="353"/>
      <c r="G501" s="353"/>
      <c r="H501" s="353"/>
      <c r="I501" s="353"/>
      <c r="J501" s="353"/>
      <c r="K501" s="353"/>
      <c r="L501" s="353"/>
      <c r="M501" s="353"/>
      <c r="N501" s="353"/>
      <c r="O501" s="353"/>
      <c r="P501" s="353"/>
      <c r="Q501" s="353"/>
      <c r="R501" s="353"/>
      <c r="S501" s="353"/>
      <c r="T501" s="353"/>
      <c r="U501" s="353"/>
      <c r="V501" s="353"/>
      <c r="W501" s="353"/>
      <c r="X501" s="353"/>
      <c r="Y501" s="353"/>
      <c r="Z501" s="353"/>
      <c r="AA501" s="353"/>
      <c r="AB501" s="353"/>
      <c r="AC501" s="353"/>
      <c r="AD501" s="353"/>
      <c r="AE501" s="353"/>
      <c r="AF501" s="353"/>
      <c r="AG501" s="353"/>
      <c r="AH501" s="353"/>
      <c r="AI501" s="353"/>
      <c r="AJ501" s="353"/>
      <c r="AK501" s="353"/>
      <c r="AL501" s="353"/>
      <c r="AM501" s="353"/>
      <c r="AN501" s="353"/>
      <c r="AO501" s="353"/>
      <c r="AP501" s="353"/>
      <c r="AQ501" s="353"/>
      <c r="AR501" s="353"/>
      <c r="AS501" s="353"/>
      <c r="AT501" s="353"/>
      <c r="AU501" s="353"/>
      <c r="AV501" s="353"/>
      <c r="AW501" s="354"/>
    </row>
    <row r="502" ht="15.6" spans="2:49">
      <c r="B502" s="347"/>
      <c r="C502" s="348"/>
      <c r="D502" s="348"/>
      <c r="E502" s="348"/>
      <c r="F502" s="348"/>
      <c r="G502" s="348"/>
      <c r="H502" s="348"/>
      <c r="I502" s="348"/>
      <c r="J502" s="348"/>
      <c r="K502" s="348"/>
      <c r="L502" s="348"/>
      <c r="M502" s="348"/>
      <c r="N502" s="348"/>
      <c r="O502" s="348"/>
      <c r="P502" s="348"/>
      <c r="Q502" s="348"/>
      <c r="R502" s="348"/>
      <c r="S502" s="348"/>
      <c r="T502" s="348"/>
      <c r="U502" s="348"/>
      <c r="V502" s="348"/>
      <c r="W502" s="348"/>
      <c r="X502" s="348"/>
      <c r="Y502" s="348"/>
      <c r="Z502" s="348"/>
      <c r="AA502" s="348"/>
      <c r="AB502" s="348"/>
      <c r="AC502" s="348"/>
      <c r="AD502" s="348"/>
      <c r="AE502" s="348"/>
      <c r="AF502" s="348"/>
      <c r="AG502" s="348"/>
      <c r="AH502" s="348"/>
      <c r="AI502" s="348"/>
      <c r="AJ502" s="348"/>
      <c r="AK502" s="348"/>
      <c r="AL502" s="348"/>
      <c r="AM502" s="348"/>
      <c r="AN502" s="348"/>
      <c r="AO502" s="348"/>
      <c r="AP502" s="348"/>
      <c r="AQ502" s="348"/>
      <c r="AR502" s="348"/>
      <c r="AS502" s="348"/>
      <c r="AT502" s="348"/>
      <c r="AU502" s="348"/>
      <c r="AV502" s="348"/>
      <c r="AW502" s="349"/>
    </row>
    <row r="503" ht="15.6" spans="2:49">
      <c r="B503" s="355"/>
      <c r="C503" s="356" t="s">
        <v>274</v>
      </c>
      <c r="D503" s="357"/>
      <c r="E503" s="357"/>
      <c r="F503" s="357"/>
      <c r="G503" s="357"/>
      <c r="H503" s="357"/>
      <c r="I503" s="357"/>
      <c r="J503" s="357"/>
      <c r="K503" s="357"/>
      <c r="L503" s="357"/>
      <c r="M503" s="357"/>
      <c r="N503" s="357"/>
      <c r="O503" s="357"/>
      <c r="P503" s="357"/>
      <c r="Q503" s="357"/>
      <c r="R503" s="357"/>
      <c r="S503" s="357"/>
      <c r="T503" s="357"/>
      <c r="U503" s="357"/>
      <c r="V503" s="357"/>
      <c r="W503" s="357"/>
      <c r="X503" s="357"/>
      <c r="Y503" s="357"/>
      <c r="Z503" s="357"/>
      <c r="AA503" s="357"/>
      <c r="AB503" s="357"/>
      <c r="AC503" s="357"/>
      <c r="AD503" s="357"/>
      <c r="AE503" s="357"/>
      <c r="AF503" s="357"/>
      <c r="AG503" s="357"/>
      <c r="AH503" s="357"/>
      <c r="AI503" s="357"/>
      <c r="AJ503" s="357"/>
      <c r="AK503" s="357"/>
      <c r="AL503" s="357"/>
      <c r="AM503" s="357"/>
      <c r="AN503" s="357"/>
      <c r="AO503" s="357"/>
      <c r="AP503" s="357"/>
      <c r="AQ503" s="357"/>
      <c r="AR503" s="357"/>
      <c r="AS503" s="357"/>
      <c r="AT503" s="357"/>
      <c r="AU503" s="357"/>
      <c r="AV503" s="358"/>
      <c r="AW503" s="359"/>
    </row>
    <row r="504" ht="15.75" customHeight="1" spans="2:49">
      <c r="B504" s="360"/>
      <c r="C504" s="361" t="s">
        <v>275</v>
      </c>
      <c r="D504" s="362"/>
      <c r="E504" s="363" t="s">
        <v>311</v>
      </c>
      <c r="F504" s="364"/>
      <c r="G504" s="364"/>
      <c r="H504" s="364"/>
      <c r="I504" s="364"/>
      <c r="J504" s="364"/>
      <c r="K504" s="364"/>
      <c r="L504" s="364"/>
      <c r="M504" s="364"/>
      <c r="N504" s="364"/>
      <c r="O504" s="364"/>
      <c r="P504" s="364"/>
      <c r="Q504" s="364"/>
      <c r="R504" s="364"/>
      <c r="S504" s="364"/>
      <c r="T504" s="364"/>
      <c r="U504" s="364"/>
      <c r="V504" s="364"/>
      <c r="W504" s="364"/>
      <c r="X504" s="364"/>
      <c r="Y504" s="364"/>
      <c r="Z504" s="364"/>
      <c r="AA504" s="364"/>
      <c r="AB504" s="364"/>
      <c r="AC504" s="364"/>
      <c r="AD504" s="364"/>
      <c r="AE504" s="364"/>
      <c r="AF504" s="364"/>
      <c r="AG504" s="364"/>
      <c r="AH504" s="365"/>
      <c r="AI504" s="366" t="s">
        <v>277</v>
      </c>
      <c r="AJ504" s="367"/>
      <c r="AK504" s="367"/>
      <c r="AL504" s="367"/>
      <c r="AM504" s="367"/>
      <c r="AN504" s="367"/>
      <c r="AO504" s="368"/>
      <c r="AP504" s="369" t="s">
        <v>28</v>
      </c>
      <c r="AQ504" s="370"/>
      <c r="AR504" s="370"/>
      <c r="AS504" s="370"/>
      <c r="AT504" s="370"/>
      <c r="AU504" s="370"/>
      <c r="AV504" s="371"/>
      <c r="AW504" s="372"/>
    </row>
    <row r="505" ht="15.6" spans="2:49">
      <c r="B505" s="360"/>
      <c r="C505" s="373" t="s">
        <v>278</v>
      </c>
      <c r="D505" s="374"/>
      <c r="E505" s="375" t="str">
        <f>'PRESUPUESTO GEN'!D27</f>
        <v> SUMINISTRO E INSTALACIÓN TUBERÍA DE ALCANTARILLADO PVC D=12"</v>
      </c>
      <c r="F505" s="442"/>
      <c r="G505" s="442"/>
      <c r="H505" s="442"/>
      <c r="I505" s="442"/>
      <c r="J505" s="442"/>
      <c r="K505" s="442"/>
      <c r="L505" s="442"/>
      <c r="M505" s="442"/>
      <c r="N505" s="442"/>
      <c r="O505" s="442"/>
      <c r="P505" s="442"/>
      <c r="Q505" s="442"/>
      <c r="R505" s="442"/>
      <c r="S505" s="442"/>
      <c r="T505" s="442"/>
      <c r="U505" s="442"/>
      <c r="V505" s="442"/>
      <c r="W505" s="442"/>
      <c r="X505" s="442"/>
      <c r="Y505" s="442"/>
      <c r="Z505" s="442"/>
      <c r="AA505" s="442"/>
      <c r="AB505" s="442"/>
      <c r="AC505" s="442"/>
      <c r="AD505" s="442"/>
      <c r="AE505" s="442"/>
      <c r="AF505" s="442"/>
      <c r="AG505" s="442"/>
      <c r="AH505" s="443"/>
      <c r="AI505" s="366" t="s">
        <v>279</v>
      </c>
      <c r="AJ505" s="367"/>
      <c r="AK505" s="367"/>
      <c r="AL505" s="367"/>
      <c r="AM505" s="367"/>
      <c r="AN505" s="367"/>
      <c r="AO505" s="368"/>
      <c r="AP505" s="378">
        <f>L525</f>
        <v>81.9</v>
      </c>
      <c r="AQ505" s="379"/>
      <c r="AR505" s="379"/>
      <c r="AS505" s="379"/>
      <c r="AT505" s="379"/>
      <c r="AU505" s="379"/>
      <c r="AV505" s="380"/>
      <c r="AW505" s="372"/>
    </row>
    <row r="506" ht="15.6" spans="2:49">
      <c r="B506" s="381"/>
      <c r="C506" s="348"/>
      <c r="D506" s="348"/>
      <c r="E506" s="348"/>
      <c r="F506" s="348"/>
      <c r="G506" s="348"/>
      <c r="H506" s="348"/>
      <c r="I506" s="348"/>
      <c r="J506" s="348"/>
      <c r="K506" s="348"/>
      <c r="L506" s="348"/>
      <c r="M506" s="348"/>
      <c r="N506" s="348"/>
      <c r="O506" s="348"/>
      <c r="P506" s="348"/>
      <c r="Q506" s="348"/>
      <c r="R506" s="348"/>
      <c r="S506" s="348"/>
      <c r="T506" s="348"/>
      <c r="U506" s="348"/>
      <c r="V506" s="348"/>
      <c r="W506" s="348"/>
      <c r="X506" s="348"/>
      <c r="Y506" s="348"/>
      <c r="Z506" s="348"/>
      <c r="AA506" s="348"/>
      <c r="AB506" s="348"/>
      <c r="AC506" s="348"/>
      <c r="AD506" s="348"/>
      <c r="AE506" s="348"/>
      <c r="AF506" s="348"/>
      <c r="AG506" s="348"/>
      <c r="AH506" s="348"/>
      <c r="AI506" s="348"/>
      <c r="AJ506" s="348"/>
      <c r="AK506" s="348"/>
      <c r="AL506" s="348"/>
      <c r="AM506" s="348"/>
      <c r="AN506" s="348"/>
      <c r="AO506" s="348"/>
      <c r="AP506" s="348"/>
      <c r="AQ506" s="348"/>
      <c r="AR506" s="348"/>
      <c r="AS506" s="348"/>
      <c r="AT506" s="348"/>
      <c r="AU506" s="348"/>
      <c r="AV506" s="348"/>
      <c r="AW506" s="382"/>
    </row>
    <row r="507" ht="15.6" spans="2:49">
      <c r="B507" s="383"/>
      <c r="C507" s="384" t="s">
        <v>280</v>
      </c>
      <c r="D507" s="385"/>
      <c r="E507" s="386" t="s">
        <v>281</v>
      </c>
      <c r="F507" s="387"/>
      <c r="G507" s="387"/>
      <c r="H507" s="388"/>
      <c r="I507" s="389" t="s">
        <v>282</v>
      </c>
      <c r="J507" s="390" t="s">
        <v>283</v>
      </c>
      <c r="K507" s="389" t="s">
        <v>284</v>
      </c>
      <c r="L507" s="391" t="s">
        <v>285</v>
      </c>
      <c r="M507" s="384" t="s">
        <v>286</v>
      </c>
      <c r="N507" s="392"/>
      <c r="O507" s="392"/>
      <c r="P507" s="392"/>
      <c r="Q507" s="392"/>
      <c r="R507" s="392"/>
      <c r="S507" s="392"/>
      <c r="T507" s="392"/>
      <c r="U507" s="392"/>
      <c r="V507" s="392"/>
      <c r="W507" s="392"/>
      <c r="X507" s="392"/>
      <c r="Y507" s="392"/>
      <c r="Z507" s="392"/>
      <c r="AA507" s="392"/>
      <c r="AB507" s="392"/>
      <c r="AC507" s="392"/>
      <c r="AD507" s="392"/>
      <c r="AE507" s="392"/>
      <c r="AF507" s="392"/>
      <c r="AG507" s="392"/>
      <c r="AH507" s="392"/>
      <c r="AI507" s="392"/>
      <c r="AJ507" s="392"/>
      <c r="AK507" s="392"/>
      <c r="AL507" s="392"/>
      <c r="AM507" s="392"/>
      <c r="AN507" s="392"/>
      <c r="AO507" s="392"/>
      <c r="AP507" s="392"/>
      <c r="AQ507" s="392"/>
      <c r="AR507" s="392"/>
      <c r="AS507" s="392"/>
      <c r="AT507" s="392"/>
      <c r="AU507" s="392"/>
      <c r="AV507" s="385"/>
      <c r="AW507" s="393"/>
    </row>
    <row r="508" ht="31.2" spans="2:49">
      <c r="B508" s="383"/>
      <c r="C508" s="394"/>
      <c r="D508" s="395"/>
      <c r="E508" s="396" t="s">
        <v>287</v>
      </c>
      <c r="F508" s="397" t="s">
        <v>288</v>
      </c>
      <c r="G508" s="462" t="s">
        <v>315</v>
      </c>
      <c r="H508" s="463" t="s">
        <v>316</v>
      </c>
      <c r="I508" s="399"/>
      <c r="J508" s="400"/>
      <c r="K508" s="399"/>
      <c r="L508" s="401"/>
      <c r="M508" s="394"/>
      <c r="N508" s="402"/>
      <c r="O508" s="402"/>
      <c r="P508" s="402"/>
      <c r="Q508" s="402"/>
      <c r="R508" s="402"/>
      <c r="S508" s="402"/>
      <c r="T508" s="402"/>
      <c r="U508" s="402"/>
      <c r="V508" s="402"/>
      <c r="W508" s="402"/>
      <c r="X508" s="402"/>
      <c r="Y508" s="402"/>
      <c r="Z508" s="402"/>
      <c r="AA508" s="402"/>
      <c r="AB508" s="402"/>
      <c r="AC508" s="402"/>
      <c r="AD508" s="402"/>
      <c r="AE508" s="402"/>
      <c r="AF508" s="402"/>
      <c r="AG508" s="402"/>
      <c r="AH508" s="402"/>
      <c r="AI508" s="402"/>
      <c r="AJ508" s="402"/>
      <c r="AK508" s="402"/>
      <c r="AL508" s="402"/>
      <c r="AM508" s="402"/>
      <c r="AN508" s="402"/>
      <c r="AO508" s="402"/>
      <c r="AP508" s="402"/>
      <c r="AQ508" s="402"/>
      <c r="AR508" s="402"/>
      <c r="AS508" s="402"/>
      <c r="AT508" s="402"/>
      <c r="AU508" s="402"/>
      <c r="AV508" s="395"/>
      <c r="AW508" s="393"/>
    </row>
    <row r="509" ht="15.6" spans="2:49">
      <c r="B509" s="383"/>
      <c r="C509" s="416" t="s">
        <v>317</v>
      </c>
      <c r="D509" s="417"/>
      <c r="E509" s="445">
        <v>81.9</v>
      </c>
      <c r="F509" s="408"/>
      <c r="G509" s="408"/>
      <c r="H509" s="408"/>
      <c r="I509" s="453">
        <v>81.9</v>
      </c>
      <c r="J509" s="408">
        <v>1</v>
      </c>
      <c r="K509" s="408" t="s">
        <v>28</v>
      </c>
      <c r="L509" s="445">
        <f>I509*J509</f>
        <v>81.9</v>
      </c>
      <c r="M509" s="409"/>
      <c r="N509" s="409"/>
      <c r="O509" s="409"/>
      <c r="P509" s="409"/>
      <c r="Q509" s="409"/>
      <c r="R509" s="409"/>
      <c r="S509" s="409"/>
      <c r="T509" s="409"/>
      <c r="U509" s="409"/>
      <c r="V509" s="409"/>
      <c r="W509" s="409"/>
      <c r="X509" s="409"/>
      <c r="Y509" s="409"/>
      <c r="Z509" s="409"/>
      <c r="AA509" s="409"/>
      <c r="AB509" s="409"/>
      <c r="AC509" s="409"/>
      <c r="AD509" s="409"/>
      <c r="AE509" s="409"/>
      <c r="AF509" s="409"/>
      <c r="AG509" s="409"/>
      <c r="AH509" s="409"/>
      <c r="AI509" s="409"/>
      <c r="AJ509" s="409"/>
      <c r="AK509" s="409"/>
      <c r="AL509" s="409"/>
      <c r="AM509" s="409"/>
      <c r="AN509" s="409"/>
      <c r="AO509" s="409"/>
      <c r="AP509" s="409"/>
      <c r="AQ509" s="409"/>
      <c r="AR509" s="409"/>
      <c r="AS509" s="409"/>
      <c r="AT509" s="409"/>
      <c r="AU509" s="409"/>
      <c r="AV509" s="409"/>
      <c r="AW509" s="393"/>
    </row>
    <row r="510" ht="15.6" spans="2:49">
      <c r="B510" s="383"/>
      <c r="C510" s="419"/>
      <c r="D510" s="420"/>
      <c r="E510" s="447"/>
      <c r="F510" s="415"/>
      <c r="G510" s="415"/>
      <c r="H510" s="415"/>
      <c r="I510" s="446"/>
      <c r="J510" s="415"/>
      <c r="K510" s="415"/>
      <c r="L510" s="447"/>
      <c r="M510" s="409"/>
      <c r="N510" s="409"/>
      <c r="O510" s="409"/>
      <c r="P510" s="409"/>
      <c r="Q510" s="409"/>
      <c r="R510" s="409"/>
      <c r="S510" s="409"/>
      <c r="T510" s="409"/>
      <c r="U510" s="409"/>
      <c r="V510" s="409"/>
      <c r="W510" s="409"/>
      <c r="X510" s="409"/>
      <c r="Y510" s="409"/>
      <c r="Z510" s="409"/>
      <c r="AA510" s="409"/>
      <c r="AB510" s="409"/>
      <c r="AC510" s="409"/>
      <c r="AD510" s="409"/>
      <c r="AE510" s="409"/>
      <c r="AF510" s="409"/>
      <c r="AG510" s="409"/>
      <c r="AH510" s="409"/>
      <c r="AI510" s="409"/>
      <c r="AJ510" s="409"/>
      <c r="AK510" s="409"/>
      <c r="AL510" s="409"/>
      <c r="AM510" s="409"/>
      <c r="AN510" s="409"/>
      <c r="AO510" s="409"/>
      <c r="AP510" s="409"/>
      <c r="AQ510" s="409"/>
      <c r="AR510" s="409"/>
      <c r="AS510" s="409"/>
      <c r="AT510" s="409"/>
      <c r="AU510" s="409"/>
      <c r="AV510" s="409"/>
      <c r="AW510" s="393"/>
    </row>
    <row r="511" ht="15.6" spans="2:49">
      <c r="B511" s="383"/>
      <c r="C511" s="416"/>
      <c r="D511" s="417"/>
      <c r="E511" s="445"/>
      <c r="F511" s="408"/>
      <c r="G511" s="408"/>
      <c r="H511" s="408"/>
      <c r="I511" s="453"/>
      <c r="J511" s="408"/>
      <c r="K511" s="408"/>
      <c r="L511" s="445"/>
      <c r="M511" s="409"/>
      <c r="N511" s="409"/>
      <c r="O511" s="409"/>
      <c r="P511" s="409"/>
      <c r="Q511" s="409"/>
      <c r="R511" s="409"/>
      <c r="S511" s="409"/>
      <c r="T511" s="409"/>
      <c r="U511" s="409"/>
      <c r="V511" s="409"/>
      <c r="W511" s="409"/>
      <c r="X511" s="409"/>
      <c r="Y511" s="409"/>
      <c r="Z511" s="409"/>
      <c r="AA511" s="409"/>
      <c r="AB511" s="409"/>
      <c r="AC511" s="409"/>
      <c r="AD511" s="409"/>
      <c r="AE511" s="409"/>
      <c r="AF511" s="409"/>
      <c r="AG511" s="409"/>
      <c r="AH511" s="409"/>
      <c r="AI511" s="409"/>
      <c r="AJ511" s="409"/>
      <c r="AK511" s="409"/>
      <c r="AL511" s="409"/>
      <c r="AM511" s="409"/>
      <c r="AN511" s="409"/>
      <c r="AO511" s="409"/>
      <c r="AP511" s="409"/>
      <c r="AQ511" s="409"/>
      <c r="AR511" s="409"/>
      <c r="AS511" s="409"/>
      <c r="AT511" s="409"/>
      <c r="AU511" s="409"/>
      <c r="AV511" s="409"/>
      <c r="AW511" s="393"/>
    </row>
    <row r="512" ht="15.6" spans="2:49">
      <c r="B512" s="383"/>
      <c r="C512" s="419"/>
      <c r="D512" s="420"/>
      <c r="E512" s="447"/>
      <c r="F512" s="415"/>
      <c r="G512" s="415"/>
      <c r="H512" s="415"/>
      <c r="I512" s="446"/>
      <c r="J512" s="415"/>
      <c r="K512" s="415"/>
      <c r="L512" s="447"/>
      <c r="M512" s="409"/>
      <c r="N512" s="409"/>
      <c r="O512" s="409"/>
      <c r="P512" s="409"/>
      <c r="Q512" s="409"/>
      <c r="R512" s="409"/>
      <c r="S512" s="409"/>
      <c r="T512" s="409"/>
      <c r="U512" s="409"/>
      <c r="V512" s="409"/>
      <c r="W512" s="409"/>
      <c r="X512" s="409"/>
      <c r="Y512" s="409"/>
      <c r="Z512" s="409"/>
      <c r="AA512" s="409"/>
      <c r="AB512" s="409"/>
      <c r="AC512" s="409"/>
      <c r="AD512" s="409"/>
      <c r="AE512" s="409"/>
      <c r="AF512" s="409"/>
      <c r="AG512" s="409"/>
      <c r="AH512" s="409"/>
      <c r="AI512" s="409"/>
      <c r="AJ512" s="409"/>
      <c r="AK512" s="409"/>
      <c r="AL512" s="409"/>
      <c r="AM512" s="409"/>
      <c r="AN512" s="409"/>
      <c r="AO512" s="409"/>
      <c r="AP512" s="409"/>
      <c r="AQ512" s="409"/>
      <c r="AR512" s="409"/>
      <c r="AS512" s="409"/>
      <c r="AT512" s="409"/>
      <c r="AU512" s="409"/>
      <c r="AV512" s="409"/>
      <c r="AW512" s="393"/>
    </row>
    <row r="513" ht="15.6" spans="2:49">
      <c r="B513" s="383"/>
      <c r="C513" s="416"/>
      <c r="D513" s="417"/>
      <c r="E513" s="406"/>
      <c r="F513" s="406"/>
      <c r="G513" s="406"/>
      <c r="H513" s="406"/>
      <c r="I513" s="453"/>
      <c r="J513" s="408"/>
      <c r="K513" s="408"/>
      <c r="L513" s="445"/>
      <c r="M513" s="409"/>
      <c r="N513" s="409"/>
      <c r="O513" s="409"/>
      <c r="P513" s="409"/>
      <c r="Q513" s="409"/>
      <c r="R513" s="409"/>
      <c r="S513" s="409"/>
      <c r="T513" s="409"/>
      <c r="U513" s="409"/>
      <c r="V513" s="409"/>
      <c r="W513" s="409"/>
      <c r="X513" s="409"/>
      <c r="Y513" s="409"/>
      <c r="Z513" s="409"/>
      <c r="AA513" s="409"/>
      <c r="AB513" s="409"/>
      <c r="AC513" s="409"/>
      <c r="AD513" s="409"/>
      <c r="AE513" s="409"/>
      <c r="AF513" s="409"/>
      <c r="AG513" s="409"/>
      <c r="AH513" s="409"/>
      <c r="AI513" s="409"/>
      <c r="AJ513" s="409"/>
      <c r="AK513" s="409"/>
      <c r="AL513" s="409"/>
      <c r="AM513" s="409"/>
      <c r="AN513" s="409"/>
      <c r="AO513" s="409"/>
      <c r="AP513" s="409"/>
      <c r="AQ513" s="409"/>
      <c r="AR513" s="409"/>
      <c r="AS513" s="409"/>
      <c r="AT513" s="409"/>
      <c r="AU513" s="409"/>
      <c r="AV513" s="409"/>
      <c r="AW513" s="393"/>
    </row>
    <row r="514" ht="15.6" spans="2:49">
      <c r="B514" s="383"/>
      <c r="C514" s="419"/>
      <c r="D514" s="420"/>
      <c r="E514" s="413"/>
      <c r="F514" s="413"/>
      <c r="G514" s="413"/>
      <c r="H514" s="413"/>
      <c r="I514" s="446"/>
      <c r="J514" s="415"/>
      <c r="K514" s="415"/>
      <c r="L514" s="447"/>
      <c r="M514" s="409"/>
      <c r="N514" s="409"/>
      <c r="O514" s="409"/>
      <c r="P514" s="409"/>
      <c r="Q514" s="409"/>
      <c r="R514" s="409"/>
      <c r="S514" s="409"/>
      <c r="T514" s="409"/>
      <c r="U514" s="409"/>
      <c r="V514" s="409"/>
      <c r="W514" s="409"/>
      <c r="X514" s="409"/>
      <c r="Y514" s="409"/>
      <c r="Z514" s="409"/>
      <c r="AA514" s="409"/>
      <c r="AB514" s="409"/>
      <c r="AC514" s="409"/>
      <c r="AD514" s="409"/>
      <c r="AE514" s="409"/>
      <c r="AF514" s="409"/>
      <c r="AG514" s="409"/>
      <c r="AH514" s="409"/>
      <c r="AI514" s="409"/>
      <c r="AJ514" s="409"/>
      <c r="AK514" s="409"/>
      <c r="AL514" s="409"/>
      <c r="AM514" s="409"/>
      <c r="AN514" s="409"/>
      <c r="AO514" s="409"/>
      <c r="AP514" s="409"/>
      <c r="AQ514" s="409"/>
      <c r="AR514" s="409"/>
      <c r="AS514" s="409"/>
      <c r="AT514" s="409"/>
      <c r="AU514" s="409"/>
      <c r="AV514" s="409"/>
      <c r="AW514" s="393"/>
    </row>
    <row r="515" ht="15.6" spans="2:49">
      <c r="B515" s="383"/>
      <c r="C515" s="416"/>
      <c r="D515" s="417"/>
      <c r="E515" s="406"/>
      <c r="F515" s="406"/>
      <c r="G515" s="406"/>
      <c r="H515" s="406"/>
      <c r="I515" s="406"/>
      <c r="J515" s="408"/>
      <c r="K515" s="408"/>
      <c r="L515" s="445"/>
      <c r="M515" s="409"/>
      <c r="N515" s="409"/>
      <c r="O515" s="409"/>
      <c r="P515" s="409"/>
      <c r="Q515" s="409"/>
      <c r="R515" s="409"/>
      <c r="S515" s="409"/>
      <c r="T515" s="409"/>
      <c r="U515" s="409"/>
      <c r="V515" s="409"/>
      <c r="W515" s="409"/>
      <c r="X515" s="409"/>
      <c r="Y515" s="409"/>
      <c r="Z515" s="409"/>
      <c r="AA515" s="409"/>
      <c r="AB515" s="409"/>
      <c r="AC515" s="409"/>
      <c r="AD515" s="409"/>
      <c r="AE515" s="409"/>
      <c r="AF515" s="409"/>
      <c r="AG515" s="409"/>
      <c r="AH515" s="409"/>
      <c r="AI515" s="409"/>
      <c r="AJ515" s="409"/>
      <c r="AK515" s="409"/>
      <c r="AL515" s="409"/>
      <c r="AM515" s="409"/>
      <c r="AN515" s="409"/>
      <c r="AO515" s="409"/>
      <c r="AP515" s="409"/>
      <c r="AQ515" s="409"/>
      <c r="AR515" s="409"/>
      <c r="AS515" s="409"/>
      <c r="AT515" s="409"/>
      <c r="AU515" s="409"/>
      <c r="AV515" s="409"/>
      <c r="AW515" s="393"/>
    </row>
    <row r="516" ht="15.6" spans="2:49">
      <c r="B516" s="383"/>
      <c r="C516" s="419"/>
      <c r="D516" s="420"/>
      <c r="E516" s="413"/>
      <c r="F516" s="413"/>
      <c r="G516" s="413"/>
      <c r="H516" s="413"/>
      <c r="I516" s="413"/>
      <c r="J516" s="415"/>
      <c r="K516" s="415"/>
      <c r="L516" s="447"/>
      <c r="M516" s="409"/>
      <c r="N516" s="409"/>
      <c r="O516" s="409"/>
      <c r="P516" s="409"/>
      <c r="Q516" s="409"/>
      <c r="R516" s="409"/>
      <c r="S516" s="409"/>
      <c r="T516" s="409"/>
      <c r="U516" s="409"/>
      <c r="V516" s="409"/>
      <c r="W516" s="409"/>
      <c r="X516" s="409"/>
      <c r="Y516" s="409"/>
      <c r="Z516" s="409"/>
      <c r="AA516" s="409"/>
      <c r="AB516" s="409"/>
      <c r="AC516" s="409"/>
      <c r="AD516" s="409"/>
      <c r="AE516" s="409"/>
      <c r="AF516" s="409"/>
      <c r="AG516" s="409"/>
      <c r="AH516" s="409"/>
      <c r="AI516" s="409"/>
      <c r="AJ516" s="409"/>
      <c r="AK516" s="409"/>
      <c r="AL516" s="409"/>
      <c r="AM516" s="409"/>
      <c r="AN516" s="409"/>
      <c r="AO516" s="409"/>
      <c r="AP516" s="409"/>
      <c r="AQ516" s="409"/>
      <c r="AR516" s="409"/>
      <c r="AS516" s="409"/>
      <c r="AT516" s="409"/>
      <c r="AU516" s="409"/>
      <c r="AV516" s="409"/>
      <c r="AW516" s="393"/>
    </row>
    <row r="517" ht="15.6" spans="2:49">
      <c r="B517" s="383"/>
      <c r="C517" s="416"/>
      <c r="D517" s="417"/>
      <c r="E517" s="406"/>
      <c r="F517" s="406"/>
      <c r="G517" s="406"/>
      <c r="H517" s="406"/>
      <c r="I517" s="406"/>
      <c r="J517" s="406"/>
      <c r="K517" s="406"/>
      <c r="L517" s="408"/>
      <c r="M517" s="409"/>
      <c r="N517" s="409"/>
      <c r="O517" s="409"/>
      <c r="P517" s="409"/>
      <c r="Q517" s="409"/>
      <c r="R517" s="409"/>
      <c r="S517" s="409"/>
      <c r="T517" s="409"/>
      <c r="U517" s="409"/>
      <c r="V517" s="409"/>
      <c r="W517" s="409"/>
      <c r="X517" s="409"/>
      <c r="Y517" s="409"/>
      <c r="Z517" s="409"/>
      <c r="AA517" s="409"/>
      <c r="AB517" s="409"/>
      <c r="AC517" s="409"/>
      <c r="AD517" s="409"/>
      <c r="AE517" s="409"/>
      <c r="AF517" s="409"/>
      <c r="AG517" s="409"/>
      <c r="AH517" s="409"/>
      <c r="AI517" s="409"/>
      <c r="AJ517" s="409"/>
      <c r="AK517" s="409"/>
      <c r="AL517" s="409"/>
      <c r="AM517" s="409"/>
      <c r="AN517" s="409"/>
      <c r="AO517" s="409"/>
      <c r="AP517" s="409"/>
      <c r="AQ517" s="409"/>
      <c r="AR517" s="409"/>
      <c r="AS517" s="409"/>
      <c r="AT517" s="409"/>
      <c r="AU517" s="409"/>
      <c r="AV517" s="409"/>
      <c r="AW517" s="393"/>
    </row>
    <row r="518" ht="15.6" spans="2:49">
      <c r="B518" s="383"/>
      <c r="C518" s="419"/>
      <c r="D518" s="420"/>
      <c r="E518" s="413"/>
      <c r="F518" s="413"/>
      <c r="G518" s="413"/>
      <c r="H518" s="413"/>
      <c r="I518" s="413"/>
      <c r="J518" s="413"/>
      <c r="K518" s="413"/>
      <c r="L518" s="415"/>
      <c r="M518" s="409"/>
      <c r="N518" s="409"/>
      <c r="O518" s="409"/>
      <c r="P518" s="409"/>
      <c r="Q518" s="409"/>
      <c r="R518" s="409"/>
      <c r="S518" s="409"/>
      <c r="T518" s="409"/>
      <c r="U518" s="409"/>
      <c r="V518" s="409"/>
      <c r="W518" s="409"/>
      <c r="X518" s="409"/>
      <c r="Y518" s="409"/>
      <c r="Z518" s="409"/>
      <c r="AA518" s="409"/>
      <c r="AB518" s="409"/>
      <c r="AC518" s="409"/>
      <c r="AD518" s="409"/>
      <c r="AE518" s="409"/>
      <c r="AF518" s="409"/>
      <c r="AG518" s="409"/>
      <c r="AH518" s="409"/>
      <c r="AI518" s="409"/>
      <c r="AJ518" s="409"/>
      <c r="AK518" s="409"/>
      <c r="AL518" s="409"/>
      <c r="AM518" s="409"/>
      <c r="AN518" s="409"/>
      <c r="AO518" s="409"/>
      <c r="AP518" s="409"/>
      <c r="AQ518" s="409"/>
      <c r="AR518" s="409"/>
      <c r="AS518" s="409"/>
      <c r="AT518" s="409"/>
      <c r="AU518" s="409"/>
      <c r="AV518" s="409"/>
      <c r="AW518" s="393"/>
    </row>
    <row r="519" ht="15.6" spans="2:49">
      <c r="B519" s="383"/>
      <c r="C519" s="416"/>
      <c r="D519" s="417"/>
      <c r="E519" s="406"/>
      <c r="F519" s="406"/>
      <c r="G519" s="406"/>
      <c r="H519" s="406"/>
      <c r="I519" s="406"/>
      <c r="J519" s="406"/>
      <c r="K519" s="406"/>
      <c r="L519" s="408"/>
      <c r="M519" s="409"/>
      <c r="N519" s="409"/>
      <c r="O519" s="409"/>
      <c r="P519" s="409"/>
      <c r="Q519" s="409"/>
      <c r="R519" s="409"/>
      <c r="S519" s="409"/>
      <c r="T519" s="409"/>
      <c r="U519" s="409"/>
      <c r="V519" s="409"/>
      <c r="W519" s="409"/>
      <c r="X519" s="409"/>
      <c r="Y519" s="409"/>
      <c r="Z519" s="409"/>
      <c r="AA519" s="409"/>
      <c r="AB519" s="409"/>
      <c r="AC519" s="409"/>
      <c r="AD519" s="409"/>
      <c r="AE519" s="409"/>
      <c r="AF519" s="409"/>
      <c r="AG519" s="409"/>
      <c r="AH519" s="409"/>
      <c r="AI519" s="409"/>
      <c r="AJ519" s="409"/>
      <c r="AK519" s="409"/>
      <c r="AL519" s="409"/>
      <c r="AM519" s="409"/>
      <c r="AN519" s="409"/>
      <c r="AO519" s="409"/>
      <c r="AP519" s="409"/>
      <c r="AQ519" s="409"/>
      <c r="AR519" s="409"/>
      <c r="AS519" s="409"/>
      <c r="AT519" s="409"/>
      <c r="AU519" s="409"/>
      <c r="AV519" s="409"/>
      <c r="AW519" s="393"/>
    </row>
    <row r="520" ht="15.6" spans="2:49">
      <c r="B520" s="383"/>
      <c r="C520" s="419"/>
      <c r="D520" s="420"/>
      <c r="E520" s="413"/>
      <c r="F520" s="413"/>
      <c r="G520" s="413"/>
      <c r="H520" s="413"/>
      <c r="I520" s="413"/>
      <c r="J520" s="413"/>
      <c r="K520" s="413"/>
      <c r="L520" s="415"/>
      <c r="M520" s="409"/>
      <c r="N520" s="409"/>
      <c r="O520" s="409"/>
      <c r="P520" s="409"/>
      <c r="Q520" s="409"/>
      <c r="R520" s="409"/>
      <c r="S520" s="409"/>
      <c r="T520" s="409"/>
      <c r="U520" s="409"/>
      <c r="V520" s="409"/>
      <c r="W520" s="409"/>
      <c r="X520" s="409"/>
      <c r="Y520" s="409"/>
      <c r="Z520" s="409"/>
      <c r="AA520" s="409"/>
      <c r="AB520" s="409"/>
      <c r="AC520" s="409"/>
      <c r="AD520" s="409"/>
      <c r="AE520" s="409"/>
      <c r="AF520" s="409"/>
      <c r="AG520" s="409"/>
      <c r="AH520" s="409"/>
      <c r="AI520" s="409"/>
      <c r="AJ520" s="409"/>
      <c r="AK520" s="409"/>
      <c r="AL520" s="409"/>
      <c r="AM520" s="409"/>
      <c r="AN520" s="409"/>
      <c r="AO520" s="409"/>
      <c r="AP520" s="409"/>
      <c r="AQ520" s="409"/>
      <c r="AR520" s="409"/>
      <c r="AS520" s="409"/>
      <c r="AT520" s="409"/>
      <c r="AU520" s="409"/>
      <c r="AV520" s="409"/>
      <c r="AW520" s="393"/>
    </row>
    <row r="521" ht="15.6" spans="2:49">
      <c r="B521" s="383"/>
      <c r="C521" s="416"/>
      <c r="D521" s="417"/>
      <c r="E521" s="406"/>
      <c r="F521" s="406"/>
      <c r="G521" s="406"/>
      <c r="H521" s="406"/>
      <c r="I521" s="406"/>
      <c r="J521" s="406"/>
      <c r="K521" s="406"/>
      <c r="L521" s="408"/>
      <c r="M521" s="409"/>
      <c r="N521" s="409"/>
      <c r="O521" s="409"/>
      <c r="P521" s="409"/>
      <c r="Q521" s="409"/>
      <c r="R521" s="409"/>
      <c r="S521" s="409"/>
      <c r="T521" s="409"/>
      <c r="U521" s="409"/>
      <c r="V521" s="409"/>
      <c r="W521" s="409"/>
      <c r="X521" s="409"/>
      <c r="Y521" s="409"/>
      <c r="Z521" s="409"/>
      <c r="AA521" s="409"/>
      <c r="AB521" s="409"/>
      <c r="AC521" s="409"/>
      <c r="AD521" s="409"/>
      <c r="AE521" s="409"/>
      <c r="AF521" s="409"/>
      <c r="AG521" s="409"/>
      <c r="AH521" s="409"/>
      <c r="AI521" s="409"/>
      <c r="AJ521" s="409"/>
      <c r="AK521" s="409"/>
      <c r="AL521" s="409"/>
      <c r="AM521" s="409"/>
      <c r="AN521" s="409"/>
      <c r="AO521" s="409"/>
      <c r="AP521" s="409"/>
      <c r="AQ521" s="409"/>
      <c r="AR521" s="409"/>
      <c r="AS521" s="409"/>
      <c r="AT521" s="409"/>
      <c r="AU521" s="409"/>
      <c r="AV521" s="409"/>
      <c r="AW521" s="393"/>
    </row>
    <row r="522" ht="15.6" spans="2:49">
      <c r="B522" s="383"/>
      <c r="C522" s="419"/>
      <c r="D522" s="420"/>
      <c r="E522" s="413"/>
      <c r="F522" s="413"/>
      <c r="G522" s="413"/>
      <c r="H522" s="413"/>
      <c r="I522" s="413"/>
      <c r="J522" s="413"/>
      <c r="K522" s="413"/>
      <c r="L522" s="415"/>
      <c r="M522" s="409"/>
      <c r="N522" s="409"/>
      <c r="O522" s="409"/>
      <c r="P522" s="409"/>
      <c r="Q522" s="409"/>
      <c r="R522" s="409"/>
      <c r="S522" s="409"/>
      <c r="T522" s="409"/>
      <c r="U522" s="409"/>
      <c r="V522" s="409"/>
      <c r="W522" s="409"/>
      <c r="X522" s="409"/>
      <c r="Y522" s="409"/>
      <c r="Z522" s="409"/>
      <c r="AA522" s="409"/>
      <c r="AB522" s="409"/>
      <c r="AC522" s="409"/>
      <c r="AD522" s="409"/>
      <c r="AE522" s="409"/>
      <c r="AF522" s="409"/>
      <c r="AG522" s="409"/>
      <c r="AH522" s="409"/>
      <c r="AI522" s="409"/>
      <c r="AJ522" s="409"/>
      <c r="AK522" s="409"/>
      <c r="AL522" s="409"/>
      <c r="AM522" s="409"/>
      <c r="AN522" s="409"/>
      <c r="AO522" s="409"/>
      <c r="AP522" s="409"/>
      <c r="AQ522" s="409"/>
      <c r="AR522" s="409"/>
      <c r="AS522" s="409"/>
      <c r="AT522" s="409"/>
      <c r="AU522" s="409"/>
      <c r="AV522" s="409"/>
      <c r="AW522" s="393"/>
    </row>
    <row r="523" ht="15.6" spans="2:49">
      <c r="B523" s="383"/>
      <c r="C523" s="416"/>
      <c r="D523" s="417"/>
      <c r="E523" s="406"/>
      <c r="F523" s="406"/>
      <c r="G523" s="406"/>
      <c r="H523" s="406"/>
      <c r="I523" s="406"/>
      <c r="J523" s="406"/>
      <c r="K523" s="406"/>
      <c r="L523" s="406"/>
      <c r="M523" s="409"/>
      <c r="N523" s="409"/>
      <c r="O523" s="409"/>
      <c r="P523" s="409"/>
      <c r="Q523" s="409"/>
      <c r="R523" s="409"/>
      <c r="S523" s="409"/>
      <c r="T523" s="409"/>
      <c r="U523" s="409"/>
      <c r="V523" s="409"/>
      <c r="W523" s="409"/>
      <c r="X523" s="409"/>
      <c r="Y523" s="409"/>
      <c r="Z523" s="409"/>
      <c r="AA523" s="409"/>
      <c r="AB523" s="409"/>
      <c r="AC523" s="409"/>
      <c r="AD523" s="409"/>
      <c r="AE523" s="409"/>
      <c r="AF523" s="409"/>
      <c r="AG523" s="409"/>
      <c r="AH523" s="409"/>
      <c r="AI523" s="409"/>
      <c r="AJ523" s="409"/>
      <c r="AK523" s="409"/>
      <c r="AL523" s="409"/>
      <c r="AM523" s="409"/>
      <c r="AN523" s="409"/>
      <c r="AO523" s="409"/>
      <c r="AP523" s="409"/>
      <c r="AQ523" s="409"/>
      <c r="AR523" s="409"/>
      <c r="AS523" s="409"/>
      <c r="AT523" s="409"/>
      <c r="AU523" s="409"/>
      <c r="AV523" s="409"/>
      <c r="AW523" s="393"/>
    </row>
    <row r="524" ht="15.6" spans="2:49">
      <c r="B524" s="383"/>
      <c r="C524" s="419"/>
      <c r="D524" s="420"/>
      <c r="E524" s="413"/>
      <c r="F524" s="413"/>
      <c r="G524" s="413"/>
      <c r="H524" s="413"/>
      <c r="I524" s="413"/>
      <c r="J524" s="413"/>
      <c r="K524" s="413"/>
      <c r="L524" s="413"/>
      <c r="M524" s="409"/>
      <c r="N524" s="409"/>
      <c r="O524" s="409"/>
      <c r="P524" s="409"/>
      <c r="Q524" s="409"/>
      <c r="R524" s="409"/>
      <c r="S524" s="409"/>
      <c r="T524" s="409"/>
      <c r="U524" s="409"/>
      <c r="V524" s="409"/>
      <c r="W524" s="409"/>
      <c r="X524" s="409"/>
      <c r="Y524" s="409"/>
      <c r="Z524" s="409"/>
      <c r="AA524" s="409"/>
      <c r="AB524" s="409"/>
      <c r="AC524" s="409"/>
      <c r="AD524" s="409"/>
      <c r="AE524" s="409"/>
      <c r="AF524" s="409"/>
      <c r="AG524" s="409"/>
      <c r="AH524" s="409"/>
      <c r="AI524" s="409"/>
      <c r="AJ524" s="409"/>
      <c r="AK524" s="409"/>
      <c r="AL524" s="409"/>
      <c r="AM524" s="409"/>
      <c r="AN524" s="409"/>
      <c r="AO524" s="409"/>
      <c r="AP524" s="409"/>
      <c r="AQ524" s="409"/>
      <c r="AR524" s="409"/>
      <c r="AS524" s="409"/>
      <c r="AT524" s="409"/>
      <c r="AU524" s="409"/>
      <c r="AV524" s="409"/>
      <c r="AW524" s="393"/>
    </row>
    <row r="525" ht="15.6" spans="2:49">
      <c r="B525" s="383"/>
      <c r="C525" s="422" t="s">
        <v>293</v>
      </c>
      <c r="D525" s="423"/>
      <c r="E525" s="423"/>
      <c r="F525" s="423"/>
      <c r="G525" s="423"/>
      <c r="H525" s="423"/>
      <c r="I525" s="423"/>
      <c r="J525" s="424" t="s">
        <v>285</v>
      </c>
      <c r="K525" s="425"/>
      <c r="L525" s="426">
        <f>ROUND(SUM(L509:L524),2)</f>
        <v>81.9</v>
      </c>
      <c r="M525" s="409"/>
      <c r="N525" s="409"/>
      <c r="O525" s="409"/>
      <c r="P525" s="409"/>
      <c r="Q525" s="409"/>
      <c r="R525" s="409"/>
      <c r="S525" s="409"/>
      <c r="T525" s="409"/>
      <c r="U525" s="409"/>
      <c r="V525" s="409"/>
      <c r="W525" s="409"/>
      <c r="X525" s="409"/>
      <c r="Y525" s="409"/>
      <c r="Z525" s="409"/>
      <c r="AA525" s="409"/>
      <c r="AB525" s="409"/>
      <c r="AC525" s="409"/>
      <c r="AD525" s="409"/>
      <c r="AE525" s="409"/>
      <c r="AF525" s="409"/>
      <c r="AG525" s="409"/>
      <c r="AH525" s="409"/>
      <c r="AI525" s="409"/>
      <c r="AJ525" s="409"/>
      <c r="AK525" s="409"/>
      <c r="AL525" s="409"/>
      <c r="AM525" s="409"/>
      <c r="AN525" s="409"/>
      <c r="AO525" s="409"/>
      <c r="AP525" s="409"/>
      <c r="AQ525" s="409"/>
      <c r="AR525" s="409"/>
      <c r="AS525" s="409"/>
      <c r="AT525" s="409"/>
      <c r="AU525" s="409"/>
      <c r="AV525" s="409"/>
      <c r="AW525" s="393"/>
    </row>
    <row r="526" ht="15.6" spans="2:49">
      <c r="B526" s="383"/>
      <c r="C526" s="416"/>
      <c r="D526" s="427"/>
      <c r="E526" s="427"/>
      <c r="F526" s="427"/>
      <c r="G526" s="427"/>
      <c r="H526" s="427"/>
      <c r="I526" s="427"/>
      <c r="J526" s="427"/>
      <c r="K526" s="427"/>
      <c r="L526" s="417"/>
      <c r="M526" s="409"/>
      <c r="N526" s="409"/>
      <c r="O526" s="409"/>
      <c r="P526" s="409"/>
      <c r="Q526" s="409"/>
      <c r="R526" s="409"/>
      <c r="S526" s="409"/>
      <c r="T526" s="409"/>
      <c r="U526" s="409"/>
      <c r="V526" s="409"/>
      <c r="W526" s="409"/>
      <c r="X526" s="409"/>
      <c r="Y526" s="409"/>
      <c r="Z526" s="409"/>
      <c r="AA526" s="409"/>
      <c r="AB526" s="409"/>
      <c r="AC526" s="409"/>
      <c r="AD526" s="409"/>
      <c r="AE526" s="409"/>
      <c r="AF526" s="409"/>
      <c r="AG526" s="409"/>
      <c r="AH526" s="409"/>
      <c r="AI526" s="409"/>
      <c r="AJ526" s="409"/>
      <c r="AK526" s="409"/>
      <c r="AL526" s="409"/>
      <c r="AM526" s="409"/>
      <c r="AN526" s="409"/>
      <c r="AO526" s="409"/>
      <c r="AP526" s="409"/>
      <c r="AQ526" s="409"/>
      <c r="AR526" s="409"/>
      <c r="AS526" s="409"/>
      <c r="AT526" s="409"/>
      <c r="AU526" s="409"/>
      <c r="AV526" s="409"/>
      <c r="AW526" s="393"/>
    </row>
    <row r="527" ht="15.6" spans="2:49">
      <c r="B527" s="383"/>
      <c r="C527" s="419"/>
      <c r="D527" s="428"/>
      <c r="E527" s="428"/>
      <c r="F527" s="428"/>
      <c r="G527" s="428"/>
      <c r="H527" s="428"/>
      <c r="I527" s="428"/>
      <c r="J527" s="428"/>
      <c r="K527" s="428"/>
      <c r="L527" s="420"/>
      <c r="M527" s="409"/>
      <c r="N527" s="409"/>
      <c r="O527" s="409"/>
      <c r="P527" s="409"/>
      <c r="Q527" s="409"/>
      <c r="R527" s="409"/>
      <c r="S527" s="409"/>
      <c r="T527" s="409"/>
      <c r="U527" s="409"/>
      <c r="V527" s="409"/>
      <c r="W527" s="409"/>
      <c r="X527" s="409"/>
      <c r="Y527" s="409"/>
      <c r="Z527" s="409"/>
      <c r="AA527" s="409"/>
      <c r="AB527" s="409"/>
      <c r="AC527" s="409"/>
      <c r="AD527" s="409"/>
      <c r="AE527" s="409"/>
      <c r="AF527" s="409"/>
      <c r="AG527" s="409"/>
      <c r="AH527" s="409"/>
      <c r="AI527" s="409"/>
      <c r="AJ527" s="409"/>
      <c r="AK527" s="409"/>
      <c r="AL527" s="409"/>
      <c r="AM527" s="409"/>
      <c r="AN527" s="409"/>
      <c r="AO527" s="409"/>
      <c r="AP527" s="409"/>
      <c r="AQ527" s="409"/>
      <c r="AR527" s="409"/>
      <c r="AS527" s="409"/>
      <c r="AT527" s="409"/>
      <c r="AU527" s="409"/>
      <c r="AV527" s="409"/>
      <c r="AW527" s="393"/>
    </row>
    <row r="528" ht="15.6" spans="2:49">
      <c r="B528" s="383"/>
      <c r="C528" s="429" t="s">
        <v>294</v>
      </c>
      <c r="D528" s="448"/>
      <c r="E528" s="448"/>
      <c r="F528" s="448"/>
      <c r="G528" s="448"/>
      <c r="H528" s="448"/>
      <c r="I528" s="448"/>
      <c r="J528" s="448"/>
      <c r="K528" s="448"/>
      <c r="L528" s="448"/>
      <c r="M528" s="448"/>
      <c r="N528" s="448"/>
      <c r="O528" s="448"/>
      <c r="P528" s="448"/>
      <c r="Q528" s="448"/>
      <c r="R528" s="448"/>
      <c r="S528" s="448"/>
      <c r="T528" s="448"/>
      <c r="U528" s="448"/>
      <c r="V528" s="448"/>
      <c r="W528" s="448"/>
      <c r="X528" s="448"/>
      <c r="Y528" s="448"/>
      <c r="Z528" s="448"/>
      <c r="AA528" s="448"/>
      <c r="AB528" s="448"/>
      <c r="AC528" s="448"/>
      <c r="AD528" s="448"/>
      <c r="AE528" s="448"/>
      <c r="AF528" s="448"/>
      <c r="AG528" s="448"/>
      <c r="AH528" s="448"/>
      <c r="AI528" s="448"/>
      <c r="AJ528" s="448"/>
      <c r="AK528" s="448"/>
      <c r="AL528" s="448"/>
      <c r="AM528" s="448"/>
      <c r="AN528" s="448"/>
      <c r="AO528" s="448"/>
      <c r="AP528" s="448"/>
      <c r="AQ528" s="448"/>
      <c r="AR528" s="448"/>
      <c r="AS528" s="448"/>
      <c r="AT528" s="448"/>
      <c r="AU528" s="448"/>
      <c r="AV528" s="449"/>
      <c r="AW528" s="393"/>
    </row>
    <row r="529" ht="69" customHeight="1" spans="2:49">
      <c r="B529" s="383"/>
      <c r="C529" s="464"/>
      <c r="D529" s="465"/>
      <c r="E529" s="465"/>
      <c r="F529" s="465"/>
      <c r="G529" s="465"/>
      <c r="H529" s="465"/>
      <c r="I529" s="465"/>
      <c r="J529" s="465"/>
      <c r="K529" s="465"/>
      <c r="L529" s="465"/>
      <c r="M529" s="465"/>
      <c r="N529" s="465"/>
      <c r="O529" s="465"/>
      <c r="P529" s="465"/>
      <c r="Q529" s="465"/>
      <c r="R529" s="465"/>
      <c r="S529" s="465"/>
      <c r="T529" s="465"/>
      <c r="U529" s="465"/>
      <c r="V529" s="465"/>
      <c r="W529" s="465"/>
      <c r="X529" s="465"/>
      <c r="Y529" s="465"/>
      <c r="Z529" s="465"/>
      <c r="AA529" s="465"/>
      <c r="AB529" s="465"/>
      <c r="AC529" s="465"/>
      <c r="AD529" s="465"/>
      <c r="AE529" s="465"/>
      <c r="AF529" s="465"/>
      <c r="AG529" s="465"/>
      <c r="AH529" s="465"/>
      <c r="AI529" s="465"/>
      <c r="AJ529" s="465"/>
      <c r="AK529" s="465"/>
      <c r="AL529" s="465"/>
      <c r="AM529" s="465"/>
      <c r="AN529" s="465"/>
      <c r="AO529" s="465"/>
      <c r="AP529" s="465"/>
      <c r="AQ529" s="465"/>
      <c r="AR529" s="465"/>
      <c r="AS529" s="465"/>
      <c r="AT529" s="465"/>
      <c r="AU529" s="465"/>
      <c r="AV529" s="466"/>
      <c r="AW529" s="393"/>
    </row>
    <row r="530" ht="21.75" customHeight="1" spans="2:49">
      <c r="B530" s="437"/>
      <c r="AW530" s="438"/>
    </row>
    <row r="531" spans="2:49">
      <c r="B531" s="439" t="s">
        <v>295</v>
      </c>
      <c r="C531" s="450"/>
      <c r="D531" s="450"/>
      <c r="E531" s="450"/>
      <c r="F531" s="450"/>
      <c r="G531" s="450"/>
      <c r="H531" s="450"/>
      <c r="I531" s="450"/>
      <c r="J531" s="450"/>
      <c r="K531" s="450"/>
      <c r="L531" s="450"/>
      <c r="M531" s="450"/>
      <c r="N531" s="450"/>
      <c r="O531" s="450"/>
      <c r="P531" s="450"/>
      <c r="Q531" s="450"/>
      <c r="R531" s="450"/>
      <c r="S531" s="450"/>
      <c r="T531" s="450"/>
      <c r="U531" s="450"/>
      <c r="V531" s="450"/>
      <c r="W531" s="450"/>
      <c r="X531" s="450"/>
      <c r="Y531" s="450"/>
      <c r="Z531" s="450"/>
      <c r="AA531" s="450"/>
      <c r="AB531" s="450"/>
      <c r="AC531" s="450"/>
      <c r="AD531" s="450"/>
      <c r="AE531" s="450"/>
      <c r="AF531" s="450"/>
      <c r="AG531" s="450"/>
      <c r="AH531" s="450"/>
      <c r="AI531" s="450"/>
      <c r="AJ531" s="450"/>
      <c r="AK531" s="450"/>
      <c r="AL531" s="450"/>
      <c r="AM531" s="450"/>
      <c r="AN531" s="450"/>
      <c r="AO531" s="450"/>
      <c r="AP531" s="450"/>
      <c r="AQ531" s="450"/>
      <c r="AR531" s="450"/>
      <c r="AS531" s="450"/>
      <c r="AT531" s="450"/>
      <c r="AU531" s="450"/>
      <c r="AV531" s="450"/>
      <c r="AW531" s="451"/>
    </row>
    <row r="534" ht="15.6" spans="2:49">
      <c r="B534" s="325"/>
      <c r="C534" s="326"/>
      <c r="D534" s="327"/>
      <c r="E534" s="328" t="s">
        <v>0</v>
      </c>
      <c r="F534" s="329"/>
      <c r="G534" s="329"/>
      <c r="H534" s="329"/>
      <c r="I534" s="329"/>
      <c r="J534" s="329"/>
      <c r="K534" s="329"/>
      <c r="L534" s="329"/>
      <c r="M534" s="329"/>
      <c r="N534" s="329"/>
      <c r="O534" s="329"/>
      <c r="P534" s="329"/>
      <c r="Q534" s="329"/>
      <c r="R534" s="329"/>
      <c r="S534" s="329"/>
      <c r="T534" s="329"/>
      <c r="U534" s="329"/>
      <c r="V534" s="329"/>
      <c r="W534" s="329"/>
      <c r="X534" s="330"/>
      <c r="Y534" s="331" t="s">
        <v>270</v>
      </c>
      <c r="Z534" s="332"/>
      <c r="AA534" s="332"/>
      <c r="AB534" s="332"/>
      <c r="AC534" s="332"/>
      <c r="AD534" s="332"/>
      <c r="AE534" s="332"/>
      <c r="AF534" s="332"/>
      <c r="AG534" s="332"/>
      <c r="AH534" s="332"/>
      <c r="AI534" s="332"/>
      <c r="AJ534" s="332"/>
      <c r="AK534" s="332"/>
      <c r="AL534" s="332"/>
      <c r="AM534" s="332"/>
      <c r="AN534" s="332"/>
      <c r="AO534" s="332"/>
      <c r="AP534" s="332"/>
      <c r="AQ534" s="332"/>
      <c r="AR534" s="332"/>
      <c r="AS534" s="332"/>
      <c r="AT534" s="332"/>
      <c r="AU534" s="332"/>
      <c r="AV534" s="332"/>
      <c r="AW534" s="333"/>
    </row>
    <row r="535" ht="15.6" spans="2:49">
      <c r="B535" s="334"/>
      <c r="C535" s="335"/>
      <c r="D535" s="336"/>
      <c r="E535" s="337"/>
      <c r="F535" s="338"/>
      <c r="G535" s="338"/>
      <c r="H535" s="338"/>
      <c r="I535" s="338"/>
      <c r="J535" s="338"/>
      <c r="K535" s="338"/>
      <c r="L535" s="338"/>
      <c r="M535" s="338"/>
      <c r="N535" s="338"/>
      <c r="O535" s="338"/>
      <c r="P535" s="338"/>
      <c r="Q535" s="338"/>
      <c r="R535" s="338"/>
      <c r="S535" s="338"/>
      <c r="T535" s="338"/>
      <c r="U535" s="338"/>
      <c r="V535" s="338"/>
      <c r="W535" s="338"/>
      <c r="X535" s="339"/>
      <c r="Y535" s="340" t="s">
        <v>2</v>
      </c>
      <c r="Z535" s="341"/>
      <c r="AA535" s="341"/>
      <c r="AB535" s="341"/>
      <c r="AC535" s="341"/>
      <c r="AD535" s="341"/>
      <c r="AE535" s="341"/>
      <c r="AF535" s="341"/>
      <c r="AG535" s="341"/>
      <c r="AH535" s="341"/>
      <c r="AI535" s="341"/>
      <c r="AJ535" s="341"/>
      <c r="AK535" s="341"/>
      <c r="AL535" s="341"/>
      <c r="AM535" s="341"/>
      <c r="AN535" s="341"/>
      <c r="AO535" s="341"/>
      <c r="AP535" s="341"/>
      <c r="AQ535" s="341"/>
      <c r="AR535" s="341"/>
      <c r="AS535" s="341"/>
      <c r="AT535" s="341"/>
      <c r="AU535" s="341"/>
      <c r="AV535" s="341"/>
      <c r="AW535" s="342"/>
    </row>
    <row r="536" ht="15.6" spans="2:49">
      <c r="B536" s="343" t="s">
        <v>3</v>
      </c>
      <c r="C536" s="344"/>
      <c r="D536" s="344"/>
      <c r="E536" s="344"/>
      <c r="F536" s="344"/>
      <c r="G536" s="344"/>
      <c r="H536" s="344"/>
      <c r="I536" s="344"/>
      <c r="J536" s="344"/>
      <c r="K536" s="344"/>
      <c r="L536" s="344"/>
      <c r="M536" s="344"/>
      <c r="N536" s="344"/>
      <c r="O536" s="344"/>
      <c r="P536" s="344"/>
      <c r="Q536" s="344"/>
      <c r="R536" s="344"/>
      <c r="S536" s="344"/>
      <c r="T536" s="344"/>
      <c r="U536" s="344"/>
      <c r="V536" s="344"/>
      <c r="W536" s="344"/>
      <c r="X536" s="345"/>
      <c r="Y536" s="340" t="s">
        <v>271</v>
      </c>
      <c r="Z536" s="341"/>
      <c r="AA536" s="341"/>
      <c r="AB536" s="341"/>
      <c r="AC536" s="341"/>
      <c r="AD536" s="341"/>
      <c r="AE536" s="341"/>
      <c r="AF536" s="341"/>
      <c r="AG536" s="341"/>
      <c r="AH536" s="341"/>
      <c r="AI536" s="341"/>
      <c r="AJ536" s="341"/>
      <c r="AK536" s="341"/>
      <c r="AL536" s="341"/>
      <c r="AM536" s="341"/>
      <c r="AN536" s="341"/>
      <c r="AO536" s="341"/>
      <c r="AP536" s="341"/>
      <c r="AQ536" s="341"/>
      <c r="AR536" s="341"/>
      <c r="AS536" s="341"/>
      <c r="AT536" s="341"/>
      <c r="AU536" s="341"/>
      <c r="AV536" s="341"/>
      <c r="AW536" s="342"/>
    </row>
    <row r="537" ht="15.6" spans="2:49">
      <c r="B537" s="343" t="s">
        <v>272</v>
      </c>
      <c r="C537" s="344"/>
      <c r="D537" s="344"/>
      <c r="E537" s="344"/>
      <c r="F537" s="344"/>
      <c r="G537" s="344"/>
      <c r="H537" s="344"/>
      <c r="I537" s="344"/>
      <c r="J537" s="344"/>
      <c r="K537" s="344"/>
      <c r="L537" s="344"/>
      <c r="M537" s="344"/>
      <c r="N537" s="344"/>
      <c r="O537" s="344"/>
      <c r="P537" s="344"/>
      <c r="Q537" s="344"/>
      <c r="R537" s="344"/>
      <c r="S537" s="344"/>
      <c r="T537" s="344"/>
      <c r="U537" s="344"/>
      <c r="V537" s="344"/>
      <c r="W537" s="344"/>
      <c r="X537" s="344"/>
      <c r="Y537" s="344"/>
      <c r="Z537" s="344"/>
      <c r="AA537" s="344"/>
      <c r="AB537" s="344"/>
      <c r="AC537" s="344"/>
      <c r="AD537" s="344"/>
      <c r="AE537" s="344"/>
      <c r="AF537" s="344"/>
      <c r="AG537" s="344"/>
      <c r="AH537" s="344"/>
      <c r="AI537" s="344"/>
      <c r="AJ537" s="344"/>
      <c r="AK537" s="344"/>
      <c r="AL537" s="344"/>
      <c r="AM537" s="344"/>
      <c r="AN537" s="344"/>
      <c r="AO537" s="344"/>
      <c r="AP537" s="344"/>
      <c r="AQ537" s="344"/>
      <c r="AR537" s="344"/>
      <c r="AS537" s="344"/>
      <c r="AT537" s="344"/>
      <c r="AU537" s="344"/>
      <c r="AV537" s="344"/>
      <c r="AW537" s="346"/>
    </row>
    <row r="538" ht="15.6" spans="2:49">
      <c r="B538" s="347"/>
      <c r="C538" s="348"/>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c r="AA538" s="348"/>
      <c r="AB538" s="348"/>
      <c r="AC538" s="348"/>
      <c r="AD538" s="348"/>
      <c r="AE538" s="348"/>
      <c r="AF538" s="348"/>
      <c r="AG538" s="348"/>
      <c r="AH538" s="348"/>
      <c r="AI538" s="348"/>
      <c r="AJ538" s="348"/>
      <c r="AK538" s="348"/>
      <c r="AL538" s="348"/>
      <c r="AM538" s="348"/>
      <c r="AN538" s="348"/>
      <c r="AO538" s="348"/>
      <c r="AP538" s="348"/>
      <c r="AQ538" s="348"/>
      <c r="AR538" s="348"/>
      <c r="AS538" s="348"/>
      <c r="AT538" s="348"/>
      <c r="AU538" s="348"/>
      <c r="AV538" s="348"/>
      <c r="AW538" s="349"/>
    </row>
    <row r="539" ht="15.6" customHeight="1" spans="2:49">
      <c r="B539" s="350" t="s">
        <v>273</v>
      </c>
      <c r="C539" s="351"/>
      <c r="D539" s="352" t="s">
        <v>6</v>
      </c>
      <c r="E539" s="353"/>
      <c r="F539" s="353"/>
      <c r="G539" s="353"/>
      <c r="H539" s="353"/>
      <c r="I539" s="353"/>
      <c r="J539" s="353"/>
      <c r="K539" s="353"/>
      <c r="L539" s="353"/>
      <c r="M539" s="353"/>
      <c r="N539" s="353"/>
      <c r="O539" s="353"/>
      <c r="P539" s="353"/>
      <c r="Q539" s="353"/>
      <c r="R539" s="353"/>
      <c r="S539" s="353"/>
      <c r="T539" s="353"/>
      <c r="U539" s="353"/>
      <c r="V539" s="353"/>
      <c r="W539" s="353"/>
      <c r="X539" s="353"/>
      <c r="Y539" s="353"/>
      <c r="Z539" s="353"/>
      <c r="AA539" s="353"/>
      <c r="AB539" s="353"/>
      <c r="AC539" s="353"/>
      <c r="AD539" s="353"/>
      <c r="AE539" s="353"/>
      <c r="AF539" s="353"/>
      <c r="AG539" s="353"/>
      <c r="AH539" s="353"/>
      <c r="AI539" s="353"/>
      <c r="AJ539" s="353"/>
      <c r="AK539" s="353"/>
      <c r="AL539" s="353"/>
      <c r="AM539" s="353"/>
      <c r="AN539" s="353"/>
      <c r="AO539" s="353"/>
      <c r="AP539" s="353"/>
      <c r="AQ539" s="353"/>
      <c r="AR539" s="353"/>
      <c r="AS539" s="353"/>
      <c r="AT539" s="353"/>
      <c r="AU539" s="353"/>
      <c r="AV539" s="353"/>
      <c r="AW539" s="354"/>
    </row>
    <row r="540" ht="15.6" spans="2:49">
      <c r="B540" s="347"/>
      <c r="C540" s="348"/>
      <c r="D540" s="348"/>
      <c r="E540" s="348"/>
      <c r="F540" s="348"/>
      <c r="G540" s="348"/>
      <c r="H540" s="348"/>
      <c r="I540" s="348"/>
      <c r="J540" s="348"/>
      <c r="K540" s="348"/>
      <c r="L540" s="348"/>
      <c r="M540" s="348"/>
      <c r="N540" s="348"/>
      <c r="O540" s="348"/>
      <c r="P540" s="348"/>
      <c r="Q540" s="348"/>
      <c r="R540" s="348"/>
      <c r="S540" s="348"/>
      <c r="T540" s="348"/>
      <c r="U540" s="348"/>
      <c r="V540" s="348"/>
      <c r="W540" s="348"/>
      <c r="X540" s="348"/>
      <c r="Y540" s="348"/>
      <c r="Z540" s="348"/>
      <c r="AA540" s="348"/>
      <c r="AB540" s="348"/>
      <c r="AC540" s="348"/>
      <c r="AD540" s="348"/>
      <c r="AE540" s="348"/>
      <c r="AF540" s="348"/>
      <c r="AG540" s="348"/>
      <c r="AH540" s="348"/>
      <c r="AI540" s="348"/>
      <c r="AJ540" s="348"/>
      <c r="AK540" s="348"/>
      <c r="AL540" s="348"/>
      <c r="AM540" s="348"/>
      <c r="AN540" s="348"/>
      <c r="AO540" s="348"/>
      <c r="AP540" s="348"/>
      <c r="AQ540" s="348"/>
      <c r="AR540" s="348"/>
      <c r="AS540" s="348"/>
      <c r="AT540" s="348"/>
      <c r="AU540" s="348"/>
      <c r="AV540" s="348"/>
      <c r="AW540" s="349"/>
    </row>
    <row r="541" ht="15.6" spans="2:49">
      <c r="B541" s="355"/>
      <c r="C541" s="356" t="s">
        <v>274</v>
      </c>
      <c r="D541" s="357"/>
      <c r="E541" s="357"/>
      <c r="F541" s="357"/>
      <c r="G541" s="357"/>
      <c r="H541" s="357"/>
      <c r="I541" s="357"/>
      <c r="J541" s="357"/>
      <c r="K541" s="357"/>
      <c r="L541" s="357"/>
      <c r="M541" s="357"/>
      <c r="N541" s="357"/>
      <c r="O541" s="357"/>
      <c r="P541" s="357"/>
      <c r="Q541" s="357"/>
      <c r="R541" s="357"/>
      <c r="S541" s="357"/>
      <c r="T541" s="357"/>
      <c r="U541" s="357"/>
      <c r="V541" s="357"/>
      <c r="W541" s="357"/>
      <c r="X541" s="357"/>
      <c r="Y541" s="357"/>
      <c r="Z541" s="357"/>
      <c r="AA541" s="357"/>
      <c r="AB541" s="357"/>
      <c r="AC541" s="357"/>
      <c r="AD541" s="357"/>
      <c r="AE541" s="357"/>
      <c r="AF541" s="357"/>
      <c r="AG541" s="357"/>
      <c r="AH541" s="357"/>
      <c r="AI541" s="357"/>
      <c r="AJ541" s="357"/>
      <c r="AK541" s="357"/>
      <c r="AL541" s="357"/>
      <c r="AM541" s="357"/>
      <c r="AN541" s="357"/>
      <c r="AO541" s="357"/>
      <c r="AP541" s="357"/>
      <c r="AQ541" s="357"/>
      <c r="AR541" s="357"/>
      <c r="AS541" s="357"/>
      <c r="AT541" s="357"/>
      <c r="AU541" s="357"/>
      <c r="AV541" s="358"/>
      <c r="AW541" s="359"/>
    </row>
    <row r="542" ht="15.75" customHeight="1" spans="2:49">
      <c r="B542" s="360"/>
      <c r="C542" s="361" t="s">
        <v>275</v>
      </c>
      <c r="D542" s="362"/>
      <c r="E542" s="363" t="s">
        <v>311</v>
      </c>
      <c r="F542" s="364"/>
      <c r="G542" s="364"/>
      <c r="H542" s="364"/>
      <c r="I542" s="364"/>
      <c r="J542" s="364"/>
      <c r="K542" s="364"/>
      <c r="L542" s="364"/>
      <c r="M542" s="364"/>
      <c r="N542" s="364"/>
      <c r="O542" s="364"/>
      <c r="P542" s="364"/>
      <c r="Q542" s="364"/>
      <c r="R542" s="364"/>
      <c r="S542" s="364"/>
      <c r="T542" s="364"/>
      <c r="U542" s="364"/>
      <c r="V542" s="364"/>
      <c r="W542" s="364"/>
      <c r="X542" s="364"/>
      <c r="Y542" s="364"/>
      <c r="Z542" s="364"/>
      <c r="AA542" s="364"/>
      <c r="AB542" s="364"/>
      <c r="AC542" s="364"/>
      <c r="AD542" s="364"/>
      <c r="AE542" s="364"/>
      <c r="AF542" s="364"/>
      <c r="AG542" s="364"/>
      <c r="AH542" s="365"/>
      <c r="AI542" s="366" t="s">
        <v>277</v>
      </c>
      <c r="AJ542" s="367"/>
      <c r="AK542" s="367"/>
      <c r="AL542" s="367"/>
      <c r="AM542" s="367"/>
      <c r="AN542" s="367"/>
      <c r="AO542" s="368"/>
      <c r="AP542" s="369" t="s">
        <v>28</v>
      </c>
      <c r="AQ542" s="370"/>
      <c r="AR542" s="370"/>
      <c r="AS542" s="370"/>
      <c r="AT542" s="370"/>
      <c r="AU542" s="370"/>
      <c r="AV542" s="371"/>
      <c r="AW542" s="372"/>
    </row>
    <row r="543" ht="15.6" spans="2:49">
      <c r="B543" s="360"/>
      <c r="C543" s="373" t="s">
        <v>278</v>
      </c>
      <c r="D543" s="374"/>
      <c r="E543" s="375" t="str">
        <f>'PRESUPUESTO GEN'!D28</f>
        <v>SUMIDERO TRANSVERSAL (TIPO ST- 2) EN CONCRETO DE 21 Mpa. (3000 PSI). DIMENSIONES: A = 0.7; H &lt; = 1.77 M. (INCLUYE REFUERZO FORMALETA Y REJILLA PLÁSTICA).</v>
      </c>
      <c r="F543" s="442"/>
      <c r="G543" s="442"/>
      <c r="H543" s="442"/>
      <c r="I543" s="442"/>
      <c r="J543" s="442"/>
      <c r="K543" s="442"/>
      <c r="L543" s="442"/>
      <c r="M543" s="442"/>
      <c r="N543" s="442"/>
      <c r="O543" s="442"/>
      <c r="P543" s="442"/>
      <c r="Q543" s="442"/>
      <c r="R543" s="442"/>
      <c r="S543" s="442"/>
      <c r="T543" s="442"/>
      <c r="U543" s="442"/>
      <c r="V543" s="442"/>
      <c r="W543" s="442"/>
      <c r="X543" s="442"/>
      <c r="Y543" s="442"/>
      <c r="Z543" s="442"/>
      <c r="AA543" s="442"/>
      <c r="AB543" s="442"/>
      <c r="AC543" s="442"/>
      <c r="AD543" s="442"/>
      <c r="AE543" s="442"/>
      <c r="AF543" s="442"/>
      <c r="AG543" s="442"/>
      <c r="AH543" s="443"/>
      <c r="AI543" s="366" t="s">
        <v>279</v>
      </c>
      <c r="AJ543" s="367"/>
      <c r="AK543" s="367"/>
      <c r="AL543" s="367"/>
      <c r="AM543" s="367"/>
      <c r="AN543" s="367"/>
      <c r="AO543" s="368"/>
      <c r="AP543" s="378">
        <f>L563</f>
        <v>6.4</v>
      </c>
      <c r="AQ543" s="379"/>
      <c r="AR543" s="379"/>
      <c r="AS543" s="379"/>
      <c r="AT543" s="379"/>
      <c r="AU543" s="379"/>
      <c r="AV543" s="380"/>
      <c r="AW543" s="372"/>
    </row>
    <row r="544" ht="15.6" spans="2:49">
      <c r="B544" s="381"/>
      <c r="C544" s="348"/>
      <c r="D544" s="348"/>
      <c r="E544" s="348"/>
      <c r="F544" s="348"/>
      <c r="G544" s="348"/>
      <c r="H544" s="348"/>
      <c r="I544" s="348"/>
      <c r="J544" s="348"/>
      <c r="K544" s="348"/>
      <c r="L544" s="348"/>
      <c r="M544" s="348"/>
      <c r="N544" s="348"/>
      <c r="O544" s="348"/>
      <c r="P544" s="348"/>
      <c r="Q544" s="348"/>
      <c r="R544" s="348"/>
      <c r="S544" s="348"/>
      <c r="T544" s="348"/>
      <c r="U544" s="348"/>
      <c r="V544" s="348"/>
      <c r="W544" s="348"/>
      <c r="X544" s="348"/>
      <c r="Y544" s="348"/>
      <c r="Z544" s="348"/>
      <c r="AA544" s="348"/>
      <c r="AB544" s="348"/>
      <c r="AC544" s="348"/>
      <c r="AD544" s="348"/>
      <c r="AE544" s="348"/>
      <c r="AF544" s="348"/>
      <c r="AG544" s="348"/>
      <c r="AH544" s="348"/>
      <c r="AI544" s="348"/>
      <c r="AJ544" s="348"/>
      <c r="AK544" s="348"/>
      <c r="AL544" s="348"/>
      <c r="AM544" s="348"/>
      <c r="AN544" s="348"/>
      <c r="AO544" s="348"/>
      <c r="AP544" s="348"/>
      <c r="AQ544" s="348"/>
      <c r="AR544" s="348"/>
      <c r="AS544" s="348"/>
      <c r="AT544" s="348"/>
      <c r="AU544" s="348"/>
      <c r="AV544" s="348"/>
      <c r="AW544" s="382"/>
    </row>
    <row r="545" ht="15.6" spans="2:49">
      <c r="B545" s="383"/>
      <c r="C545" s="384" t="s">
        <v>280</v>
      </c>
      <c r="D545" s="385"/>
      <c r="E545" s="386" t="s">
        <v>281</v>
      </c>
      <c r="F545" s="387"/>
      <c r="G545" s="387"/>
      <c r="H545" s="388"/>
      <c r="I545" s="389" t="s">
        <v>282</v>
      </c>
      <c r="J545" s="390" t="s">
        <v>283</v>
      </c>
      <c r="K545" s="389" t="s">
        <v>284</v>
      </c>
      <c r="L545" s="391" t="s">
        <v>285</v>
      </c>
      <c r="M545" s="384" t="s">
        <v>286</v>
      </c>
      <c r="N545" s="392"/>
      <c r="O545" s="392"/>
      <c r="P545" s="392"/>
      <c r="Q545" s="392"/>
      <c r="R545" s="392"/>
      <c r="S545" s="392"/>
      <c r="T545" s="392"/>
      <c r="U545" s="392"/>
      <c r="V545" s="392"/>
      <c r="W545" s="392"/>
      <c r="X545" s="392"/>
      <c r="Y545" s="392"/>
      <c r="Z545" s="392"/>
      <c r="AA545" s="392"/>
      <c r="AB545" s="392"/>
      <c r="AC545" s="392"/>
      <c r="AD545" s="392"/>
      <c r="AE545" s="392"/>
      <c r="AF545" s="392"/>
      <c r="AG545" s="392"/>
      <c r="AH545" s="392"/>
      <c r="AI545" s="392"/>
      <c r="AJ545" s="392"/>
      <c r="AK545" s="392"/>
      <c r="AL545" s="392"/>
      <c r="AM545" s="392"/>
      <c r="AN545" s="392"/>
      <c r="AO545" s="392"/>
      <c r="AP545" s="392"/>
      <c r="AQ545" s="392"/>
      <c r="AR545" s="392"/>
      <c r="AS545" s="392"/>
      <c r="AT545" s="392"/>
      <c r="AU545" s="392"/>
      <c r="AV545" s="385"/>
      <c r="AW545" s="393"/>
    </row>
    <row r="546" ht="31.2" spans="2:49">
      <c r="B546" s="383"/>
      <c r="C546" s="394"/>
      <c r="D546" s="395"/>
      <c r="E546" s="396" t="s">
        <v>287</v>
      </c>
      <c r="F546" s="397" t="s">
        <v>288</v>
      </c>
      <c r="G546" s="462" t="s">
        <v>318</v>
      </c>
      <c r="H546" s="463" t="s">
        <v>316</v>
      </c>
      <c r="I546" s="399"/>
      <c r="J546" s="400"/>
      <c r="K546" s="399"/>
      <c r="L546" s="401"/>
      <c r="M546" s="394"/>
      <c r="N546" s="402"/>
      <c r="O546" s="402"/>
      <c r="P546" s="402"/>
      <c r="Q546" s="402"/>
      <c r="R546" s="402"/>
      <c r="S546" s="402"/>
      <c r="T546" s="402"/>
      <c r="U546" s="402"/>
      <c r="V546" s="402"/>
      <c r="W546" s="402"/>
      <c r="X546" s="402"/>
      <c r="Y546" s="402"/>
      <c r="Z546" s="402"/>
      <c r="AA546" s="402"/>
      <c r="AB546" s="402"/>
      <c r="AC546" s="402"/>
      <c r="AD546" s="402"/>
      <c r="AE546" s="402"/>
      <c r="AF546" s="402"/>
      <c r="AG546" s="402"/>
      <c r="AH546" s="402"/>
      <c r="AI546" s="402"/>
      <c r="AJ546" s="402"/>
      <c r="AK546" s="402"/>
      <c r="AL546" s="402"/>
      <c r="AM546" s="402"/>
      <c r="AN546" s="402"/>
      <c r="AO546" s="402"/>
      <c r="AP546" s="402"/>
      <c r="AQ546" s="402"/>
      <c r="AR546" s="402"/>
      <c r="AS546" s="402"/>
      <c r="AT546" s="402"/>
      <c r="AU546" s="402"/>
      <c r="AV546" s="395"/>
      <c r="AW546" s="393"/>
    </row>
    <row r="547" ht="15.6" spans="2:49">
      <c r="B547" s="383"/>
      <c r="C547" s="416" t="s">
        <v>319</v>
      </c>
      <c r="D547" s="417"/>
      <c r="E547" s="445">
        <v>6.4</v>
      </c>
      <c r="F547" s="408"/>
      <c r="G547" s="408"/>
      <c r="H547" s="408"/>
      <c r="I547" s="453">
        <v>6.4</v>
      </c>
      <c r="J547" s="408">
        <v>1</v>
      </c>
      <c r="K547" s="408" t="s">
        <v>28</v>
      </c>
      <c r="L547" s="445">
        <f>I547*J547</f>
        <v>6.4</v>
      </c>
      <c r="M547" s="409"/>
      <c r="N547" s="409"/>
      <c r="O547" s="409"/>
      <c r="P547" s="409"/>
      <c r="Q547" s="409"/>
      <c r="R547" s="409"/>
      <c r="S547" s="409"/>
      <c r="T547" s="409"/>
      <c r="U547" s="409"/>
      <c r="V547" s="409"/>
      <c r="W547" s="409"/>
      <c r="X547" s="409"/>
      <c r="Y547" s="409"/>
      <c r="Z547" s="409"/>
      <c r="AA547" s="409"/>
      <c r="AB547" s="409"/>
      <c r="AC547" s="409"/>
      <c r="AD547" s="409"/>
      <c r="AE547" s="409"/>
      <c r="AF547" s="409"/>
      <c r="AG547" s="409"/>
      <c r="AH547" s="409"/>
      <c r="AI547" s="409"/>
      <c r="AJ547" s="409"/>
      <c r="AK547" s="409"/>
      <c r="AL547" s="409"/>
      <c r="AM547" s="409"/>
      <c r="AN547" s="409"/>
      <c r="AO547" s="409"/>
      <c r="AP547" s="409"/>
      <c r="AQ547" s="409"/>
      <c r="AR547" s="409"/>
      <c r="AS547" s="409"/>
      <c r="AT547" s="409"/>
      <c r="AU547" s="409"/>
      <c r="AV547" s="409"/>
      <c r="AW547" s="393"/>
    </row>
    <row r="548" ht="15.6" spans="2:49">
      <c r="B548" s="383"/>
      <c r="C548" s="419"/>
      <c r="D548" s="420"/>
      <c r="E548" s="447"/>
      <c r="F548" s="415"/>
      <c r="G548" s="415"/>
      <c r="H548" s="415"/>
      <c r="I548" s="446"/>
      <c r="J548" s="415"/>
      <c r="K548" s="415"/>
      <c r="L548" s="447"/>
      <c r="M548" s="409"/>
      <c r="N548" s="409"/>
      <c r="O548" s="409"/>
      <c r="P548" s="409"/>
      <c r="Q548" s="409"/>
      <c r="R548" s="409"/>
      <c r="S548" s="409"/>
      <c r="T548" s="409"/>
      <c r="U548" s="409"/>
      <c r="V548" s="409"/>
      <c r="W548" s="409"/>
      <c r="X548" s="409"/>
      <c r="Y548" s="409"/>
      <c r="Z548" s="409"/>
      <c r="AA548" s="409"/>
      <c r="AB548" s="409"/>
      <c r="AC548" s="409"/>
      <c r="AD548" s="409"/>
      <c r="AE548" s="409"/>
      <c r="AF548" s="409"/>
      <c r="AG548" s="409"/>
      <c r="AH548" s="409"/>
      <c r="AI548" s="409"/>
      <c r="AJ548" s="409"/>
      <c r="AK548" s="409"/>
      <c r="AL548" s="409"/>
      <c r="AM548" s="409"/>
      <c r="AN548" s="409"/>
      <c r="AO548" s="409"/>
      <c r="AP548" s="409"/>
      <c r="AQ548" s="409"/>
      <c r="AR548" s="409"/>
      <c r="AS548" s="409"/>
      <c r="AT548" s="409"/>
      <c r="AU548" s="409"/>
      <c r="AV548" s="409"/>
      <c r="AW548" s="393"/>
    </row>
    <row r="549" ht="15.6" spans="2:49">
      <c r="B549" s="383"/>
      <c r="C549" s="416"/>
      <c r="D549" s="417"/>
      <c r="E549" s="445"/>
      <c r="F549" s="408"/>
      <c r="G549" s="408"/>
      <c r="H549" s="408"/>
      <c r="I549" s="453"/>
      <c r="J549" s="408"/>
      <c r="K549" s="408"/>
      <c r="L549" s="445"/>
      <c r="M549" s="409"/>
      <c r="N549" s="409"/>
      <c r="O549" s="409"/>
      <c r="P549" s="409"/>
      <c r="Q549" s="409"/>
      <c r="R549" s="409"/>
      <c r="S549" s="409"/>
      <c r="T549" s="409"/>
      <c r="U549" s="409"/>
      <c r="V549" s="409"/>
      <c r="W549" s="409"/>
      <c r="X549" s="409"/>
      <c r="Y549" s="409"/>
      <c r="Z549" s="409"/>
      <c r="AA549" s="409"/>
      <c r="AB549" s="409"/>
      <c r="AC549" s="409"/>
      <c r="AD549" s="409"/>
      <c r="AE549" s="409"/>
      <c r="AF549" s="409"/>
      <c r="AG549" s="409"/>
      <c r="AH549" s="409"/>
      <c r="AI549" s="409"/>
      <c r="AJ549" s="409"/>
      <c r="AK549" s="409"/>
      <c r="AL549" s="409"/>
      <c r="AM549" s="409"/>
      <c r="AN549" s="409"/>
      <c r="AO549" s="409"/>
      <c r="AP549" s="409"/>
      <c r="AQ549" s="409"/>
      <c r="AR549" s="409"/>
      <c r="AS549" s="409"/>
      <c r="AT549" s="409"/>
      <c r="AU549" s="409"/>
      <c r="AV549" s="409"/>
      <c r="AW549" s="393"/>
    </row>
    <row r="550" ht="15.6" spans="2:49">
      <c r="B550" s="383"/>
      <c r="C550" s="419"/>
      <c r="D550" s="420"/>
      <c r="E550" s="447"/>
      <c r="F550" s="415"/>
      <c r="G550" s="415"/>
      <c r="H550" s="415"/>
      <c r="I550" s="446"/>
      <c r="J550" s="415"/>
      <c r="K550" s="415"/>
      <c r="L550" s="447"/>
      <c r="M550" s="409"/>
      <c r="N550" s="409"/>
      <c r="O550" s="409"/>
      <c r="P550" s="409"/>
      <c r="Q550" s="409"/>
      <c r="R550" s="409"/>
      <c r="S550" s="409"/>
      <c r="T550" s="409"/>
      <c r="U550" s="409"/>
      <c r="V550" s="409"/>
      <c r="W550" s="409"/>
      <c r="X550" s="409"/>
      <c r="Y550" s="409"/>
      <c r="Z550" s="409"/>
      <c r="AA550" s="409"/>
      <c r="AB550" s="409"/>
      <c r="AC550" s="409"/>
      <c r="AD550" s="409"/>
      <c r="AE550" s="409"/>
      <c r="AF550" s="409"/>
      <c r="AG550" s="409"/>
      <c r="AH550" s="409"/>
      <c r="AI550" s="409"/>
      <c r="AJ550" s="409"/>
      <c r="AK550" s="409"/>
      <c r="AL550" s="409"/>
      <c r="AM550" s="409"/>
      <c r="AN550" s="409"/>
      <c r="AO550" s="409"/>
      <c r="AP550" s="409"/>
      <c r="AQ550" s="409"/>
      <c r="AR550" s="409"/>
      <c r="AS550" s="409"/>
      <c r="AT550" s="409"/>
      <c r="AU550" s="409"/>
      <c r="AV550" s="409"/>
      <c r="AW550" s="393"/>
    </row>
    <row r="551" ht="15.6" spans="2:49">
      <c r="B551" s="383"/>
      <c r="C551" s="416"/>
      <c r="D551" s="417"/>
      <c r="E551" s="445"/>
      <c r="F551" s="408"/>
      <c r="G551" s="408"/>
      <c r="H551" s="406"/>
      <c r="I551" s="453"/>
      <c r="J551" s="408"/>
      <c r="K551" s="408"/>
      <c r="L551" s="445"/>
      <c r="M551" s="409"/>
      <c r="N551" s="409"/>
      <c r="O551" s="409"/>
      <c r="P551" s="409"/>
      <c r="Q551" s="409"/>
      <c r="R551" s="409"/>
      <c r="S551" s="409"/>
      <c r="T551" s="409"/>
      <c r="U551" s="409"/>
      <c r="V551" s="409"/>
      <c r="W551" s="409"/>
      <c r="X551" s="409"/>
      <c r="Y551" s="409"/>
      <c r="Z551" s="409"/>
      <c r="AA551" s="409"/>
      <c r="AB551" s="409"/>
      <c r="AC551" s="409"/>
      <c r="AD551" s="409"/>
      <c r="AE551" s="409"/>
      <c r="AF551" s="409"/>
      <c r="AG551" s="409"/>
      <c r="AH551" s="409"/>
      <c r="AI551" s="409"/>
      <c r="AJ551" s="409"/>
      <c r="AK551" s="409"/>
      <c r="AL551" s="409"/>
      <c r="AM551" s="409"/>
      <c r="AN551" s="409"/>
      <c r="AO551" s="409"/>
      <c r="AP551" s="409"/>
      <c r="AQ551" s="409"/>
      <c r="AR551" s="409"/>
      <c r="AS551" s="409"/>
      <c r="AT551" s="409"/>
      <c r="AU551" s="409"/>
      <c r="AV551" s="409"/>
      <c r="AW551" s="393"/>
    </row>
    <row r="552" ht="15.6" spans="2:49">
      <c r="B552" s="383"/>
      <c r="C552" s="419"/>
      <c r="D552" s="420"/>
      <c r="E552" s="447"/>
      <c r="F552" s="415"/>
      <c r="G552" s="415"/>
      <c r="H552" s="413"/>
      <c r="I552" s="446"/>
      <c r="J552" s="415"/>
      <c r="K552" s="415"/>
      <c r="L552" s="447"/>
      <c r="M552" s="409"/>
      <c r="N552" s="409"/>
      <c r="O552" s="409"/>
      <c r="P552" s="409"/>
      <c r="Q552" s="409"/>
      <c r="R552" s="409"/>
      <c r="S552" s="409"/>
      <c r="T552" s="409"/>
      <c r="U552" s="409"/>
      <c r="V552" s="409"/>
      <c r="W552" s="409"/>
      <c r="X552" s="409"/>
      <c r="Y552" s="409"/>
      <c r="Z552" s="409"/>
      <c r="AA552" s="409"/>
      <c r="AB552" s="409"/>
      <c r="AC552" s="409"/>
      <c r="AD552" s="409"/>
      <c r="AE552" s="409"/>
      <c r="AF552" s="409"/>
      <c r="AG552" s="409"/>
      <c r="AH552" s="409"/>
      <c r="AI552" s="409"/>
      <c r="AJ552" s="409"/>
      <c r="AK552" s="409"/>
      <c r="AL552" s="409"/>
      <c r="AM552" s="409"/>
      <c r="AN552" s="409"/>
      <c r="AO552" s="409"/>
      <c r="AP552" s="409"/>
      <c r="AQ552" s="409"/>
      <c r="AR552" s="409"/>
      <c r="AS552" s="409"/>
      <c r="AT552" s="409"/>
      <c r="AU552" s="409"/>
      <c r="AV552" s="409"/>
      <c r="AW552" s="393"/>
    </row>
    <row r="553" ht="15.6" spans="2:49">
      <c r="B553" s="383"/>
      <c r="C553" s="416"/>
      <c r="D553" s="417"/>
      <c r="E553" s="445"/>
      <c r="F553" s="408"/>
      <c r="G553" s="408"/>
      <c r="H553" s="406"/>
      <c r="I553" s="453"/>
      <c r="J553" s="408"/>
      <c r="K553" s="408"/>
      <c r="L553" s="445"/>
      <c r="M553" s="409"/>
      <c r="N553" s="409"/>
      <c r="O553" s="409"/>
      <c r="P553" s="409"/>
      <c r="Q553" s="409"/>
      <c r="R553" s="409"/>
      <c r="S553" s="409"/>
      <c r="T553" s="409"/>
      <c r="U553" s="409"/>
      <c r="V553" s="409"/>
      <c r="W553" s="409"/>
      <c r="X553" s="409"/>
      <c r="Y553" s="409"/>
      <c r="Z553" s="409"/>
      <c r="AA553" s="409"/>
      <c r="AB553" s="409"/>
      <c r="AC553" s="409"/>
      <c r="AD553" s="409"/>
      <c r="AE553" s="409"/>
      <c r="AF553" s="409"/>
      <c r="AG553" s="409"/>
      <c r="AH553" s="409"/>
      <c r="AI553" s="409"/>
      <c r="AJ553" s="409"/>
      <c r="AK553" s="409"/>
      <c r="AL553" s="409"/>
      <c r="AM553" s="409"/>
      <c r="AN553" s="409"/>
      <c r="AO553" s="409"/>
      <c r="AP553" s="409"/>
      <c r="AQ553" s="409"/>
      <c r="AR553" s="409"/>
      <c r="AS553" s="409"/>
      <c r="AT553" s="409"/>
      <c r="AU553" s="409"/>
      <c r="AV553" s="409"/>
      <c r="AW553" s="393"/>
    </row>
    <row r="554" ht="15.6" spans="2:49">
      <c r="B554" s="383"/>
      <c r="C554" s="419"/>
      <c r="D554" s="420"/>
      <c r="E554" s="447"/>
      <c r="F554" s="415"/>
      <c r="G554" s="415"/>
      <c r="H554" s="413"/>
      <c r="I554" s="446"/>
      <c r="J554" s="415"/>
      <c r="K554" s="415"/>
      <c r="L554" s="447"/>
      <c r="M554" s="409"/>
      <c r="N554" s="409"/>
      <c r="O554" s="409"/>
      <c r="P554" s="409"/>
      <c r="Q554" s="409"/>
      <c r="R554" s="409"/>
      <c r="S554" s="409"/>
      <c r="T554" s="409"/>
      <c r="U554" s="409"/>
      <c r="V554" s="409"/>
      <c r="W554" s="409"/>
      <c r="X554" s="409"/>
      <c r="Y554" s="409"/>
      <c r="Z554" s="409"/>
      <c r="AA554" s="409"/>
      <c r="AB554" s="409"/>
      <c r="AC554" s="409"/>
      <c r="AD554" s="409"/>
      <c r="AE554" s="409"/>
      <c r="AF554" s="409"/>
      <c r="AG554" s="409"/>
      <c r="AH554" s="409"/>
      <c r="AI554" s="409"/>
      <c r="AJ554" s="409"/>
      <c r="AK554" s="409"/>
      <c r="AL554" s="409"/>
      <c r="AM554" s="409"/>
      <c r="AN554" s="409"/>
      <c r="AO554" s="409"/>
      <c r="AP554" s="409"/>
      <c r="AQ554" s="409"/>
      <c r="AR554" s="409"/>
      <c r="AS554" s="409"/>
      <c r="AT554" s="409"/>
      <c r="AU554" s="409"/>
      <c r="AV554" s="409"/>
      <c r="AW554" s="393"/>
    </row>
    <row r="555" ht="15.6" spans="2:49">
      <c r="B555" s="383"/>
      <c r="C555" s="416"/>
      <c r="D555" s="417"/>
      <c r="E555" s="445"/>
      <c r="F555" s="408"/>
      <c r="G555" s="408"/>
      <c r="H555" s="406"/>
      <c r="I555" s="453"/>
      <c r="J555" s="408"/>
      <c r="K555" s="408"/>
      <c r="L555" s="445"/>
      <c r="M555" s="409"/>
      <c r="N555" s="409"/>
      <c r="O555" s="409"/>
      <c r="P555" s="409"/>
      <c r="Q555" s="409"/>
      <c r="R555" s="409"/>
      <c r="S555" s="409"/>
      <c r="T555" s="409"/>
      <c r="U555" s="409"/>
      <c r="V555" s="409"/>
      <c r="W555" s="409"/>
      <c r="X555" s="409"/>
      <c r="Y555" s="409"/>
      <c r="Z555" s="409"/>
      <c r="AA555" s="409"/>
      <c r="AB555" s="409"/>
      <c r="AC555" s="409"/>
      <c r="AD555" s="409"/>
      <c r="AE555" s="409"/>
      <c r="AF555" s="409"/>
      <c r="AG555" s="409"/>
      <c r="AH555" s="409"/>
      <c r="AI555" s="409"/>
      <c r="AJ555" s="409"/>
      <c r="AK555" s="409"/>
      <c r="AL555" s="409"/>
      <c r="AM555" s="409"/>
      <c r="AN555" s="409"/>
      <c r="AO555" s="409"/>
      <c r="AP555" s="409"/>
      <c r="AQ555" s="409"/>
      <c r="AR555" s="409"/>
      <c r="AS555" s="409"/>
      <c r="AT555" s="409"/>
      <c r="AU555" s="409"/>
      <c r="AV555" s="409"/>
      <c r="AW555" s="393"/>
    </row>
    <row r="556" ht="15.6" spans="2:49">
      <c r="B556" s="383"/>
      <c r="C556" s="419"/>
      <c r="D556" s="420"/>
      <c r="E556" s="447"/>
      <c r="F556" s="415"/>
      <c r="G556" s="415"/>
      <c r="H556" s="413"/>
      <c r="I556" s="446"/>
      <c r="J556" s="415"/>
      <c r="K556" s="415"/>
      <c r="L556" s="447"/>
      <c r="M556" s="409"/>
      <c r="N556" s="409"/>
      <c r="O556" s="409"/>
      <c r="P556" s="409"/>
      <c r="Q556" s="409"/>
      <c r="R556" s="409"/>
      <c r="S556" s="409"/>
      <c r="T556" s="409"/>
      <c r="U556" s="409"/>
      <c r="V556" s="409"/>
      <c r="W556" s="409"/>
      <c r="X556" s="409"/>
      <c r="Y556" s="409"/>
      <c r="Z556" s="409"/>
      <c r="AA556" s="409"/>
      <c r="AB556" s="409"/>
      <c r="AC556" s="409"/>
      <c r="AD556" s="409"/>
      <c r="AE556" s="409"/>
      <c r="AF556" s="409"/>
      <c r="AG556" s="409"/>
      <c r="AH556" s="409"/>
      <c r="AI556" s="409"/>
      <c r="AJ556" s="409"/>
      <c r="AK556" s="409"/>
      <c r="AL556" s="409"/>
      <c r="AM556" s="409"/>
      <c r="AN556" s="409"/>
      <c r="AO556" s="409"/>
      <c r="AP556" s="409"/>
      <c r="AQ556" s="409"/>
      <c r="AR556" s="409"/>
      <c r="AS556" s="409"/>
      <c r="AT556" s="409"/>
      <c r="AU556" s="409"/>
      <c r="AV556" s="409"/>
      <c r="AW556" s="393"/>
    </row>
    <row r="557" ht="15.6" spans="2:49">
      <c r="B557" s="383"/>
      <c r="C557" s="416"/>
      <c r="D557" s="417"/>
      <c r="E557" s="406"/>
      <c r="F557" s="406"/>
      <c r="G557" s="406"/>
      <c r="H557" s="406"/>
      <c r="I557" s="406"/>
      <c r="J557" s="406"/>
      <c r="K557" s="406"/>
      <c r="L557" s="408"/>
      <c r="M557" s="409"/>
      <c r="N557" s="409"/>
      <c r="O557" s="409"/>
      <c r="P557" s="409"/>
      <c r="Q557" s="409"/>
      <c r="R557" s="409"/>
      <c r="S557" s="409"/>
      <c r="T557" s="409"/>
      <c r="U557" s="409"/>
      <c r="V557" s="409"/>
      <c r="W557" s="409"/>
      <c r="X557" s="409"/>
      <c r="Y557" s="409"/>
      <c r="Z557" s="409"/>
      <c r="AA557" s="409"/>
      <c r="AB557" s="409"/>
      <c r="AC557" s="409"/>
      <c r="AD557" s="409"/>
      <c r="AE557" s="409"/>
      <c r="AF557" s="409"/>
      <c r="AG557" s="409"/>
      <c r="AH557" s="409"/>
      <c r="AI557" s="409"/>
      <c r="AJ557" s="409"/>
      <c r="AK557" s="409"/>
      <c r="AL557" s="409"/>
      <c r="AM557" s="409"/>
      <c r="AN557" s="409"/>
      <c r="AO557" s="409"/>
      <c r="AP557" s="409"/>
      <c r="AQ557" s="409"/>
      <c r="AR557" s="409"/>
      <c r="AS557" s="409"/>
      <c r="AT557" s="409"/>
      <c r="AU557" s="409"/>
      <c r="AV557" s="409"/>
      <c r="AW557" s="393"/>
    </row>
    <row r="558" ht="15.6" spans="2:49">
      <c r="B558" s="383"/>
      <c r="C558" s="419"/>
      <c r="D558" s="420"/>
      <c r="E558" s="413"/>
      <c r="F558" s="413"/>
      <c r="G558" s="413"/>
      <c r="H558" s="413"/>
      <c r="I558" s="413"/>
      <c r="J558" s="413"/>
      <c r="K558" s="413"/>
      <c r="L558" s="415"/>
      <c r="M558" s="409"/>
      <c r="N558" s="409"/>
      <c r="O558" s="409"/>
      <c r="P558" s="409"/>
      <c r="Q558" s="409"/>
      <c r="R558" s="409"/>
      <c r="S558" s="409"/>
      <c r="T558" s="409"/>
      <c r="U558" s="409"/>
      <c r="V558" s="409"/>
      <c r="W558" s="409"/>
      <c r="X558" s="409"/>
      <c r="Y558" s="409"/>
      <c r="Z558" s="409"/>
      <c r="AA558" s="409"/>
      <c r="AB558" s="409"/>
      <c r="AC558" s="409"/>
      <c r="AD558" s="409"/>
      <c r="AE558" s="409"/>
      <c r="AF558" s="409"/>
      <c r="AG558" s="409"/>
      <c r="AH558" s="409"/>
      <c r="AI558" s="409"/>
      <c r="AJ558" s="409"/>
      <c r="AK558" s="409"/>
      <c r="AL558" s="409"/>
      <c r="AM558" s="409"/>
      <c r="AN558" s="409"/>
      <c r="AO558" s="409"/>
      <c r="AP558" s="409"/>
      <c r="AQ558" s="409"/>
      <c r="AR558" s="409"/>
      <c r="AS558" s="409"/>
      <c r="AT558" s="409"/>
      <c r="AU558" s="409"/>
      <c r="AV558" s="409"/>
      <c r="AW558" s="393"/>
    </row>
    <row r="559" ht="15.6" spans="2:49">
      <c r="B559" s="383"/>
      <c r="C559" s="416"/>
      <c r="D559" s="417"/>
      <c r="E559" s="406"/>
      <c r="F559" s="406"/>
      <c r="G559" s="406"/>
      <c r="H559" s="406"/>
      <c r="I559" s="406"/>
      <c r="J559" s="406"/>
      <c r="K559" s="406"/>
      <c r="L559" s="408"/>
      <c r="M559" s="409"/>
      <c r="N559" s="409"/>
      <c r="O559" s="409"/>
      <c r="P559" s="409"/>
      <c r="Q559" s="409"/>
      <c r="R559" s="409"/>
      <c r="S559" s="409"/>
      <c r="T559" s="409"/>
      <c r="U559" s="409"/>
      <c r="V559" s="409"/>
      <c r="W559" s="409"/>
      <c r="X559" s="409"/>
      <c r="Y559" s="409"/>
      <c r="Z559" s="409"/>
      <c r="AA559" s="409"/>
      <c r="AB559" s="409"/>
      <c r="AC559" s="409"/>
      <c r="AD559" s="409"/>
      <c r="AE559" s="409"/>
      <c r="AF559" s="409"/>
      <c r="AG559" s="409"/>
      <c r="AH559" s="409"/>
      <c r="AI559" s="409"/>
      <c r="AJ559" s="409"/>
      <c r="AK559" s="409"/>
      <c r="AL559" s="409"/>
      <c r="AM559" s="409"/>
      <c r="AN559" s="409"/>
      <c r="AO559" s="409"/>
      <c r="AP559" s="409"/>
      <c r="AQ559" s="409"/>
      <c r="AR559" s="409"/>
      <c r="AS559" s="409"/>
      <c r="AT559" s="409"/>
      <c r="AU559" s="409"/>
      <c r="AV559" s="409"/>
      <c r="AW559" s="393"/>
    </row>
    <row r="560" ht="15.6" spans="2:49">
      <c r="B560" s="383"/>
      <c r="C560" s="419"/>
      <c r="D560" s="420"/>
      <c r="E560" s="413"/>
      <c r="F560" s="413"/>
      <c r="G560" s="413"/>
      <c r="H560" s="413"/>
      <c r="I560" s="413"/>
      <c r="J560" s="413"/>
      <c r="K560" s="413"/>
      <c r="L560" s="415"/>
      <c r="M560" s="409"/>
      <c r="N560" s="409"/>
      <c r="O560" s="409"/>
      <c r="P560" s="409"/>
      <c r="Q560" s="409"/>
      <c r="R560" s="409"/>
      <c r="S560" s="409"/>
      <c r="T560" s="409"/>
      <c r="U560" s="409"/>
      <c r="V560" s="409"/>
      <c r="W560" s="409"/>
      <c r="X560" s="409"/>
      <c r="Y560" s="409"/>
      <c r="Z560" s="409"/>
      <c r="AA560" s="409"/>
      <c r="AB560" s="409"/>
      <c r="AC560" s="409"/>
      <c r="AD560" s="409"/>
      <c r="AE560" s="409"/>
      <c r="AF560" s="409"/>
      <c r="AG560" s="409"/>
      <c r="AH560" s="409"/>
      <c r="AI560" s="409"/>
      <c r="AJ560" s="409"/>
      <c r="AK560" s="409"/>
      <c r="AL560" s="409"/>
      <c r="AM560" s="409"/>
      <c r="AN560" s="409"/>
      <c r="AO560" s="409"/>
      <c r="AP560" s="409"/>
      <c r="AQ560" s="409"/>
      <c r="AR560" s="409"/>
      <c r="AS560" s="409"/>
      <c r="AT560" s="409"/>
      <c r="AU560" s="409"/>
      <c r="AV560" s="409"/>
      <c r="AW560" s="393"/>
    </row>
    <row r="561" ht="15.6" spans="2:49">
      <c r="B561" s="383"/>
      <c r="C561" s="416"/>
      <c r="D561" s="417"/>
      <c r="E561" s="406"/>
      <c r="F561" s="406"/>
      <c r="G561" s="406"/>
      <c r="H561" s="406"/>
      <c r="I561" s="406"/>
      <c r="J561" s="406"/>
      <c r="K561" s="406"/>
      <c r="L561" s="406"/>
      <c r="M561" s="409"/>
      <c r="N561" s="409"/>
      <c r="O561" s="409"/>
      <c r="P561" s="409"/>
      <c r="Q561" s="409"/>
      <c r="R561" s="409"/>
      <c r="S561" s="409"/>
      <c r="T561" s="409"/>
      <c r="U561" s="409"/>
      <c r="V561" s="409"/>
      <c r="W561" s="409"/>
      <c r="X561" s="409"/>
      <c r="Y561" s="409"/>
      <c r="Z561" s="409"/>
      <c r="AA561" s="409"/>
      <c r="AB561" s="409"/>
      <c r="AC561" s="409"/>
      <c r="AD561" s="409"/>
      <c r="AE561" s="409"/>
      <c r="AF561" s="409"/>
      <c r="AG561" s="409"/>
      <c r="AH561" s="409"/>
      <c r="AI561" s="409"/>
      <c r="AJ561" s="409"/>
      <c r="AK561" s="409"/>
      <c r="AL561" s="409"/>
      <c r="AM561" s="409"/>
      <c r="AN561" s="409"/>
      <c r="AO561" s="409"/>
      <c r="AP561" s="409"/>
      <c r="AQ561" s="409"/>
      <c r="AR561" s="409"/>
      <c r="AS561" s="409"/>
      <c r="AT561" s="409"/>
      <c r="AU561" s="409"/>
      <c r="AV561" s="409"/>
      <c r="AW561" s="393"/>
    </row>
    <row r="562" ht="15.6" spans="2:49">
      <c r="B562" s="383"/>
      <c r="C562" s="419"/>
      <c r="D562" s="420"/>
      <c r="E562" s="413"/>
      <c r="F562" s="413"/>
      <c r="G562" s="413"/>
      <c r="H562" s="413"/>
      <c r="I562" s="413"/>
      <c r="J562" s="413"/>
      <c r="K562" s="413"/>
      <c r="L562" s="413"/>
      <c r="M562" s="409"/>
      <c r="N562" s="409"/>
      <c r="O562" s="409"/>
      <c r="P562" s="409"/>
      <c r="Q562" s="409"/>
      <c r="R562" s="409"/>
      <c r="S562" s="409"/>
      <c r="T562" s="409"/>
      <c r="U562" s="409"/>
      <c r="V562" s="409"/>
      <c r="W562" s="409"/>
      <c r="X562" s="409"/>
      <c r="Y562" s="409"/>
      <c r="Z562" s="409"/>
      <c r="AA562" s="409"/>
      <c r="AB562" s="409"/>
      <c r="AC562" s="409"/>
      <c r="AD562" s="409"/>
      <c r="AE562" s="409"/>
      <c r="AF562" s="409"/>
      <c r="AG562" s="409"/>
      <c r="AH562" s="409"/>
      <c r="AI562" s="409"/>
      <c r="AJ562" s="409"/>
      <c r="AK562" s="409"/>
      <c r="AL562" s="409"/>
      <c r="AM562" s="409"/>
      <c r="AN562" s="409"/>
      <c r="AO562" s="409"/>
      <c r="AP562" s="409"/>
      <c r="AQ562" s="409"/>
      <c r="AR562" s="409"/>
      <c r="AS562" s="409"/>
      <c r="AT562" s="409"/>
      <c r="AU562" s="409"/>
      <c r="AV562" s="409"/>
      <c r="AW562" s="393"/>
    </row>
    <row r="563" ht="15.6" spans="2:49">
      <c r="B563" s="383"/>
      <c r="C563" s="422" t="s">
        <v>293</v>
      </c>
      <c r="D563" s="423"/>
      <c r="E563" s="423"/>
      <c r="F563" s="423"/>
      <c r="G563" s="423"/>
      <c r="H563" s="423"/>
      <c r="I563" s="423"/>
      <c r="J563" s="424" t="s">
        <v>285</v>
      </c>
      <c r="K563" s="425"/>
      <c r="L563" s="426">
        <f>ROUND(SUM(L547:L562),2)</f>
        <v>6.4</v>
      </c>
      <c r="M563" s="409"/>
      <c r="N563" s="409"/>
      <c r="O563" s="409"/>
      <c r="P563" s="409"/>
      <c r="Q563" s="409"/>
      <c r="R563" s="409"/>
      <c r="S563" s="409"/>
      <c r="T563" s="409"/>
      <c r="U563" s="409"/>
      <c r="V563" s="409"/>
      <c r="W563" s="409"/>
      <c r="X563" s="409"/>
      <c r="Y563" s="409"/>
      <c r="Z563" s="409"/>
      <c r="AA563" s="409"/>
      <c r="AB563" s="409"/>
      <c r="AC563" s="409"/>
      <c r="AD563" s="409"/>
      <c r="AE563" s="409"/>
      <c r="AF563" s="409"/>
      <c r="AG563" s="409"/>
      <c r="AH563" s="409"/>
      <c r="AI563" s="409"/>
      <c r="AJ563" s="409"/>
      <c r="AK563" s="409"/>
      <c r="AL563" s="409"/>
      <c r="AM563" s="409"/>
      <c r="AN563" s="409"/>
      <c r="AO563" s="409"/>
      <c r="AP563" s="409"/>
      <c r="AQ563" s="409"/>
      <c r="AR563" s="409"/>
      <c r="AS563" s="409"/>
      <c r="AT563" s="409"/>
      <c r="AU563" s="409"/>
      <c r="AV563" s="409"/>
      <c r="AW563" s="393"/>
    </row>
    <row r="564" ht="15.6" spans="2:49">
      <c r="B564" s="383"/>
      <c r="C564" s="416"/>
      <c r="D564" s="427"/>
      <c r="E564" s="427"/>
      <c r="F564" s="427"/>
      <c r="G564" s="427"/>
      <c r="H564" s="427"/>
      <c r="I564" s="427"/>
      <c r="J564" s="427"/>
      <c r="K564" s="427"/>
      <c r="L564" s="417"/>
      <c r="M564" s="409"/>
      <c r="N564" s="409"/>
      <c r="O564" s="409"/>
      <c r="P564" s="409"/>
      <c r="Q564" s="409"/>
      <c r="R564" s="409"/>
      <c r="S564" s="409"/>
      <c r="T564" s="409"/>
      <c r="U564" s="409"/>
      <c r="V564" s="409"/>
      <c r="W564" s="409"/>
      <c r="X564" s="409"/>
      <c r="Y564" s="409"/>
      <c r="Z564" s="409"/>
      <c r="AA564" s="409"/>
      <c r="AB564" s="409"/>
      <c r="AC564" s="409"/>
      <c r="AD564" s="409"/>
      <c r="AE564" s="409"/>
      <c r="AF564" s="409"/>
      <c r="AG564" s="409"/>
      <c r="AH564" s="409"/>
      <c r="AI564" s="409"/>
      <c r="AJ564" s="409"/>
      <c r="AK564" s="409"/>
      <c r="AL564" s="409"/>
      <c r="AM564" s="409"/>
      <c r="AN564" s="409"/>
      <c r="AO564" s="409"/>
      <c r="AP564" s="409"/>
      <c r="AQ564" s="409"/>
      <c r="AR564" s="409"/>
      <c r="AS564" s="409"/>
      <c r="AT564" s="409"/>
      <c r="AU564" s="409"/>
      <c r="AV564" s="409"/>
      <c r="AW564" s="393"/>
    </row>
    <row r="565" ht="15.6" spans="2:49">
      <c r="B565" s="383"/>
      <c r="C565" s="419"/>
      <c r="D565" s="428"/>
      <c r="E565" s="428"/>
      <c r="F565" s="428"/>
      <c r="G565" s="428"/>
      <c r="H565" s="428"/>
      <c r="I565" s="428"/>
      <c r="J565" s="428"/>
      <c r="K565" s="428"/>
      <c r="L565" s="420"/>
      <c r="M565" s="409"/>
      <c r="N565" s="409"/>
      <c r="O565" s="409"/>
      <c r="P565" s="409"/>
      <c r="Q565" s="409"/>
      <c r="R565" s="409"/>
      <c r="S565" s="409"/>
      <c r="T565" s="409"/>
      <c r="U565" s="409"/>
      <c r="V565" s="409"/>
      <c r="W565" s="409"/>
      <c r="X565" s="409"/>
      <c r="Y565" s="409"/>
      <c r="Z565" s="409"/>
      <c r="AA565" s="409"/>
      <c r="AB565" s="409"/>
      <c r="AC565" s="409"/>
      <c r="AD565" s="409"/>
      <c r="AE565" s="409"/>
      <c r="AF565" s="409"/>
      <c r="AG565" s="409"/>
      <c r="AH565" s="409"/>
      <c r="AI565" s="409"/>
      <c r="AJ565" s="409"/>
      <c r="AK565" s="409"/>
      <c r="AL565" s="409"/>
      <c r="AM565" s="409"/>
      <c r="AN565" s="409"/>
      <c r="AO565" s="409"/>
      <c r="AP565" s="409"/>
      <c r="AQ565" s="409"/>
      <c r="AR565" s="409"/>
      <c r="AS565" s="409"/>
      <c r="AT565" s="409"/>
      <c r="AU565" s="409"/>
      <c r="AV565" s="409"/>
      <c r="AW565" s="393"/>
    </row>
    <row r="566" ht="15.6" spans="2:49">
      <c r="B566" s="383"/>
      <c r="C566" s="429" t="s">
        <v>294</v>
      </c>
      <c r="D566" s="448"/>
      <c r="E566" s="448"/>
      <c r="F566" s="448"/>
      <c r="G566" s="448"/>
      <c r="H566" s="448"/>
      <c r="I566" s="448"/>
      <c r="J566" s="448"/>
      <c r="K566" s="448"/>
      <c r="L566" s="448"/>
      <c r="M566" s="448"/>
      <c r="N566" s="448"/>
      <c r="O566" s="448"/>
      <c r="P566" s="448"/>
      <c r="Q566" s="448"/>
      <c r="R566" s="448"/>
      <c r="S566" s="448"/>
      <c r="T566" s="448"/>
      <c r="U566" s="448"/>
      <c r="V566" s="448"/>
      <c r="W566" s="448"/>
      <c r="X566" s="448"/>
      <c r="Y566" s="448"/>
      <c r="Z566" s="448"/>
      <c r="AA566" s="448"/>
      <c r="AB566" s="448"/>
      <c r="AC566" s="448"/>
      <c r="AD566" s="448"/>
      <c r="AE566" s="448"/>
      <c r="AF566" s="448"/>
      <c r="AG566" s="448"/>
      <c r="AH566" s="448"/>
      <c r="AI566" s="448"/>
      <c r="AJ566" s="448"/>
      <c r="AK566" s="448"/>
      <c r="AL566" s="448"/>
      <c r="AM566" s="448"/>
      <c r="AN566" s="448"/>
      <c r="AO566" s="448"/>
      <c r="AP566" s="448"/>
      <c r="AQ566" s="448"/>
      <c r="AR566" s="448"/>
      <c r="AS566" s="448"/>
      <c r="AT566" s="448"/>
      <c r="AU566" s="448"/>
      <c r="AV566" s="449"/>
      <c r="AW566" s="393"/>
    </row>
    <row r="567" ht="15.6" spans="2:49">
      <c r="B567" s="383"/>
      <c r="C567" s="432"/>
      <c r="D567" s="433"/>
      <c r="E567" s="433"/>
      <c r="F567" s="433"/>
      <c r="G567" s="433"/>
      <c r="H567" s="433"/>
      <c r="I567" s="433"/>
      <c r="J567" s="433"/>
      <c r="K567" s="433"/>
      <c r="L567" s="433"/>
      <c r="M567" s="433"/>
      <c r="N567" s="433"/>
      <c r="O567" s="433"/>
      <c r="P567" s="433"/>
      <c r="Q567" s="433"/>
      <c r="R567" s="433"/>
      <c r="S567" s="433"/>
      <c r="T567" s="433"/>
      <c r="U567" s="433"/>
      <c r="V567" s="433"/>
      <c r="W567" s="433"/>
      <c r="X567" s="433"/>
      <c r="Y567" s="433"/>
      <c r="Z567" s="433"/>
      <c r="AA567" s="433"/>
      <c r="AB567" s="433"/>
      <c r="AC567" s="433"/>
      <c r="AD567" s="433"/>
      <c r="AE567" s="433"/>
      <c r="AF567" s="433"/>
      <c r="AG567" s="434"/>
      <c r="AH567" s="435"/>
      <c r="AI567" s="348"/>
      <c r="AJ567" s="348"/>
      <c r="AK567" s="348"/>
      <c r="AL567" s="348"/>
      <c r="AM567" s="348"/>
      <c r="AN567" s="348"/>
      <c r="AO567" s="348"/>
      <c r="AP567" s="348"/>
      <c r="AQ567" s="348"/>
      <c r="AR567" s="348"/>
      <c r="AS567" s="348"/>
      <c r="AT567" s="348"/>
      <c r="AU567" s="348"/>
      <c r="AV567" s="436"/>
      <c r="AW567" s="393"/>
    </row>
    <row r="568" spans="2:49">
      <c r="B568" s="437"/>
      <c r="AW568" s="438"/>
    </row>
    <row r="569" ht="78.75" customHeight="1" spans="2:49">
      <c r="B569" s="439" t="s">
        <v>295</v>
      </c>
      <c r="C569" s="450"/>
      <c r="D569" s="450"/>
      <c r="E569" s="450"/>
      <c r="F569" s="450"/>
      <c r="G569" s="450"/>
      <c r="H569" s="450"/>
      <c r="I569" s="450"/>
      <c r="J569" s="450"/>
      <c r="K569" s="450"/>
      <c r="L569" s="450"/>
      <c r="M569" s="450"/>
      <c r="N569" s="450"/>
      <c r="O569" s="450"/>
      <c r="P569" s="450"/>
      <c r="Q569" s="450"/>
      <c r="R569" s="450"/>
      <c r="S569" s="450"/>
      <c r="T569" s="450"/>
      <c r="U569" s="450"/>
      <c r="V569" s="450"/>
      <c r="W569" s="450"/>
      <c r="X569" s="450"/>
      <c r="Y569" s="450"/>
      <c r="Z569" s="450"/>
      <c r="AA569" s="450"/>
      <c r="AB569" s="450"/>
      <c r="AC569" s="450"/>
      <c r="AD569" s="450"/>
      <c r="AE569" s="450"/>
      <c r="AF569" s="450"/>
      <c r="AG569" s="450"/>
      <c r="AH569" s="450"/>
      <c r="AI569" s="450"/>
      <c r="AJ569" s="450"/>
      <c r="AK569" s="450"/>
      <c r="AL569" s="450"/>
      <c r="AM569" s="450"/>
      <c r="AN569" s="450"/>
      <c r="AO569" s="450"/>
      <c r="AP569" s="450"/>
      <c r="AQ569" s="450"/>
      <c r="AR569" s="450"/>
      <c r="AS569" s="450"/>
      <c r="AT569" s="450"/>
      <c r="AU569" s="450"/>
      <c r="AV569" s="450"/>
      <c r="AW569" s="451"/>
    </row>
    <row r="574" ht="15.6" spans="2:49">
      <c r="B574" s="325"/>
      <c r="C574" s="326"/>
      <c r="D574" s="327"/>
      <c r="E574" s="328" t="s">
        <v>0</v>
      </c>
      <c r="F574" s="329"/>
      <c r="G574" s="329"/>
      <c r="H574" s="329"/>
      <c r="I574" s="329"/>
      <c r="J574" s="329"/>
      <c r="K574" s="329"/>
      <c r="L574" s="329"/>
      <c r="M574" s="329"/>
      <c r="N574" s="329"/>
      <c r="O574" s="329"/>
      <c r="P574" s="329"/>
      <c r="Q574" s="329"/>
      <c r="R574" s="329"/>
      <c r="S574" s="329"/>
      <c r="T574" s="329"/>
      <c r="U574" s="329"/>
      <c r="V574" s="329"/>
      <c r="W574" s="329"/>
      <c r="X574" s="330"/>
      <c r="Y574" s="331" t="s">
        <v>270</v>
      </c>
      <c r="Z574" s="332"/>
      <c r="AA574" s="332"/>
      <c r="AB574" s="332"/>
      <c r="AC574" s="332"/>
      <c r="AD574" s="332"/>
      <c r="AE574" s="332"/>
      <c r="AF574" s="332"/>
      <c r="AG574" s="332"/>
      <c r="AH574" s="332"/>
      <c r="AI574" s="332"/>
      <c r="AJ574" s="332"/>
      <c r="AK574" s="332"/>
      <c r="AL574" s="332"/>
      <c r="AM574" s="332"/>
      <c r="AN574" s="332"/>
      <c r="AO574" s="332"/>
      <c r="AP574" s="332"/>
      <c r="AQ574" s="332"/>
      <c r="AR574" s="332"/>
      <c r="AS574" s="332"/>
      <c r="AT574" s="332"/>
      <c r="AU574" s="332"/>
      <c r="AV574" s="332"/>
      <c r="AW574" s="333"/>
    </row>
    <row r="575" ht="15.6" spans="2:49">
      <c r="B575" s="334"/>
      <c r="C575" s="335"/>
      <c r="D575" s="336"/>
      <c r="E575" s="337"/>
      <c r="F575" s="338"/>
      <c r="G575" s="338"/>
      <c r="H575" s="338"/>
      <c r="I575" s="338"/>
      <c r="J575" s="338"/>
      <c r="K575" s="338"/>
      <c r="L575" s="338"/>
      <c r="M575" s="338"/>
      <c r="N575" s="338"/>
      <c r="O575" s="338"/>
      <c r="P575" s="338"/>
      <c r="Q575" s="338"/>
      <c r="R575" s="338"/>
      <c r="S575" s="338"/>
      <c r="T575" s="338"/>
      <c r="U575" s="338"/>
      <c r="V575" s="338"/>
      <c r="W575" s="338"/>
      <c r="X575" s="339"/>
      <c r="Y575" s="340" t="s">
        <v>2</v>
      </c>
      <c r="Z575" s="341"/>
      <c r="AA575" s="341"/>
      <c r="AB575" s="341"/>
      <c r="AC575" s="341"/>
      <c r="AD575" s="341"/>
      <c r="AE575" s="341"/>
      <c r="AF575" s="341"/>
      <c r="AG575" s="341"/>
      <c r="AH575" s="341"/>
      <c r="AI575" s="341"/>
      <c r="AJ575" s="341"/>
      <c r="AK575" s="341"/>
      <c r="AL575" s="341"/>
      <c r="AM575" s="341"/>
      <c r="AN575" s="341"/>
      <c r="AO575" s="341"/>
      <c r="AP575" s="341"/>
      <c r="AQ575" s="341"/>
      <c r="AR575" s="341"/>
      <c r="AS575" s="341"/>
      <c r="AT575" s="341"/>
      <c r="AU575" s="341"/>
      <c r="AV575" s="341"/>
      <c r="AW575" s="342"/>
    </row>
    <row r="576" ht="15.6" spans="2:49">
      <c r="B576" s="343" t="s">
        <v>3</v>
      </c>
      <c r="C576" s="344"/>
      <c r="D576" s="344"/>
      <c r="E576" s="344"/>
      <c r="F576" s="344"/>
      <c r="G576" s="344"/>
      <c r="H576" s="344"/>
      <c r="I576" s="344"/>
      <c r="J576" s="344"/>
      <c r="K576" s="344"/>
      <c r="L576" s="344"/>
      <c r="M576" s="344"/>
      <c r="N576" s="344"/>
      <c r="O576" s="344"/>
      <c r="P576" s="344"/>
      <c r="Q576" s="344"/>
      <c r="R576" s="344"/>
      <c r="S576" s="344"/>
      <c r="T576" s="344"/>
      <c r="U576" s="344"/>
      <c r="V576" s="344"/>
      <c r="W576" s="344"/>
      <c r="X576" s="345"/>
      <c r="Y576" s="340" t="s">
        <v>271</v>
      </c>
      <c r="Z576" s="341"/>
      <c r="AA576" s="341"/>
      <c r="AB576" s="341"/>
      <c r="AC576" s="341"/>
      <c r="AD576" s="341"/>
      <c r="AE576" s="341"/>
      <c r="AF576" s="341"/>
      <c r="AG576" s="341"/>
      <c r="AH576" s="341"/>
      <c r="AI576" s="341"/>
      <c r="AJ576" s="341"/>
      <c r="AK576" s="341"/>
      <c r="AL576" s="341"/>
      <c r="AM576" s="341"/>
      <c r="AN576" s="341"/>
      <c r="AO576" s="341"/>
      <c r="AP576" s="341"/>
      <c r="AQ576" s="341"/>
      <c r="AR576" s="341"/>
      <c r="AS576" s="341"/>
      <c r="AT576" s="341"/>
      <c r="AU576" s="341"/>
      <c r="AV576" s="341"/>
      <c r="AW576" s="342"/>
    </row>
    <row r="577" ht="15.6" spans="2:49">
      <c r="B577" s="343" t="s">
        <v>272</v>
      </c>
      <c r="C577" s="344"/>
      <c r="D577" s="344"/>
      <c r="E577" s="344"/>
      <c r="F577" s="344"/>
      <c r="G577" s="344"/>
      <c r="H577" s="344"/>
      <c r="I577" s="344"/>
      <c r="J577" s="344"/>
      <c r="K577" s="344"/>
      <c r="L577" s="344"/>
      <c r="M577" s="344"/>
      <c r="N577" s="344"/>
      <c r="O577" s="344"/>
      <c r="P577" s="344"/>
      <c r="Q577" s="344"/>
      <c r="R577" s="344"/>
      <c r="S577" s="344"/>
      <c r="T577" s="344"/>
      <c r="U577" s="344"/>
      <c r="V577" s="344"/>
      <c r="W577" s="344"/>
      <c r="X577" s="344"/>
      <c r="Y577" s="344"/>
      <c r="Z577" s="344"/>
      <c r="AA577" s="344"/>
      <c r="AB577" s="344"/>
      <c r="AC577" s="344"/>
      <c r="AD577" s="344"/>
      <c r="AE577" s="344"/>
      <c r="AF577" s="344"/>
      <c r="AG577" s="344"/>
      <c r="AH577" s="344"/>
      <c r="AI577" s="344"/>
      <c r="AJ577" s="344"/>
      <c r="AK577" s="344"/>
      <c r="AL577" s="344"/>
      <c r="AM577" s="344"/>
      <c r="AN577" s="344"/>
      <c r="AO577" s="344"/>
      <c r="AP577" s="344"/>
      <c r="AQ577" s="344"/>
      <c r="AR577" s="344"/>
      <c r="AS577" s="344"/>
      <c r="AT577" s="344"/>
      <c r="AU577" s="344"/>
      <c r="AV577" s="344"/>
      <c r="AW577" s="346"/>
    </row>
    <row r="578" ht="15.6" spans="2:49">
      <c r="B578" s="347"/>
      <c r="C578" s="348"/>
      <c r="D578" s="348"/>
      <c r="E578" s="348"/>
      <c r="F578" s="348"/>
      <c r="G578" s="348"/>
      <c r="H578" s="348"/>
      <c r="I578" s="348"/>
      <c r="J578" s="348"/>
      <c r="K578" s="348"/>
      <c r="L578" s="348"/>
      <c r="M578" s="348"/>
      <c r="N578" s="348"/>
      <c r="O578" s="348"/>
      <c r="P578" s="348"/>
      <c r="Q578" s="348"/>
      <c r="R578" s="348"/>
      <c r="S578" s="348"/>
      <c r="T578" s="348"/>
      <c r="U578" s="348"/>
      <c r="V578" s="348"/>
      <c r="W578" s="348"/>
      <c r="X578" s="348"/>
      <c r="Y578" s="348"/>
      <c r="Z578" s="348"/>
      <c r="AA578" s="348"/>
      <c r="AB578" s="348"/>
      <c r="AC578" s="348"/>
      <c r="AD578" s="348"/>
      <c r="AE578" s="348"/>
      <c r="AF578" s="348"/>
      <c r="AG578" s="348"/>
      <c r="AH578" s="348"/>
      <c r="AI578" s="348"/>
      <c r="AJ578" s="348"/>
      <c r="AK578" s="348"/>
      <c r="AL578" s="348"/>
      <c r="AM578" s="348"/>
      <c r="AN578" s="348"/>
      <c r="AO578" s="348"/>
      <c r="AP578" s="348"/>
      <c r="AQ578" s="348"/>
      <c r="AR578" s="348"/>
      <c r="AS578" s="348"/>
      <c r="AT578" s="348"/>
      <c r="AU578" s="348"/>
      <c r="AV578" s="348"/>
      <c r="AW578" s="349"/>
    </row>
    <row r="579" ht="15.6" customHeight="1" spans="2:49">
      <c r="B579" s="350" t="s">
        <v>273</v>
      </c>
      <c r="C579" s="351"/>
      <c r="D579" s="352" t="s">
        <v>6</v>
      </c>
      <c r="E579" s="353"/>
      <c r="F579" s="353"/>
      <c r="G579" s="353"/>
      <c r="H579" s="353"/>
      <c r="I579" s="353"/>
      <c r="J579" s="353"/>
      <c r="K579" s="353"/>
      <c r="L579" s="353"/>
      <c r="M579" s="353"/>
      <c r="N579" s="353"/>
      <c r="O579" s="353"/>
      <c r="P579" s="353"/>
      <c r="Q579" s="353"/>
      <c r="R579" s="353"/>
      <c r="S579" s="353"/>
      <c r="T579" s="353"/>
      <c r="U579" s="353"/>
      <c r="V579" s="353"/>
      <c r="W579" s="353"/>
      <c r="X579" s="353"/>
      <c r="Y579" s="353"/>
      <c r="Z579" s="353"/>
      <c r="AA579" s="353"/>
      <c r="AB579" s="353"/>
      <c r="AC579" s="353"/>
      <c r="AD579" s="353"/>
      <c r="AE579" s="353"/>
      <c r="AF579" s="353"/>
      <c r="AG579" s="353"/>
      <c r="AH579" s="353"/>
      <c r="AI579" s="353"/>
      <c r="AJ579" s="353"/>
      <c r="AK579" s="353"/>
      <c r="AL579" s="353"/>
      <c r="AM579" s="353"/>
      <c r="AN579" s="353"/>
      <c r="AO579" s="353"/>
      <c r="AP579" s="353"/>
      <c r="AQ579" s="353"/>
      <c r="AR579" s="353"/>
      <c r="AS579" s="353"/>
      <c r="AT579" s="353"/>
      <c r="AU579" s="353"/>
      <c r="AV579" s="353"/>
      <c r="AW579" s="354"/>
    </row>
    <row r="580" ht="15.6" spans="2:49">
      <c r="B580" s="347"/>
      <c r="C580" s="348"/>
      <c r="D580" s="348"/>
      <c r="E580" s="348"/>
      <c r="F580" s="348"/>
      <c r="G580" s="348"/>
      <c r="H580" s="348"/>
      <c r="I580" s="348"/>
      <c r="J580" s="348"/>
      <c r="K580" s="348"/>
      <c r="L580" s="348"/>
      <c r="M580" s="348"/>
      <c r="N580" s="348"/>
      <c r="O580" s="348"/>
      <c r="P580" s="348"/>
      <c r="Q580" s="348"/>
      <c r="R580" s="348"/>
      <c r="S580" s="348"/>
      <c r="T580" s="348"/>
      <c r="U580" s="348"/>
      <c r="V580" s="348"/>
      <c r="W580" s="348"/>
      <c r="X580" s="348"/>
      <c r="Y580" s="348"/>
      <c r="Z580" s="348"/>
      <c r="AA580" s="348"/>
      <c r="AB580" s="348"/>
      <c r="AC580" s="348"/>
      <c r="AD580" s="348"/>
      <c r="AE580" s="348"/>
      <c r="AF580" s="348"/>
      <c r="AG580" s="348"/>
      <c r="AH580" s="348"/>
      <c r="AI580" s="348"/>
      <c r="AJ580" s="348"/>
      <c r="AK580" s="348"/>
      <c r="AL580" s="348"/>
      <c r="AM580" s="348"/>
      <c r="AN580" s="348"/>
      <c r="AO580" s="348"/>
      <c r="AP580" s="348"/>
      <c r="AQ580" s="348"/>
      <c r="AR580" s="348"/>
      <c r="AS580" s="348"/>
      <c r="AT580" s="348"/>
      <c r="AU580" s="348"/>
      <c r="AV580" s="348"/>
      <c r="AW580" s="349"/>
    </row>
    <row r="581" ht="15.6" spans="2:49">
      <c r="B581" s="355"/>
      <c r="C581" s="356" t="s">
        <v>274</v>
      </c>
      <c r="D581" s="357"/>
      <c r="E581" s="357"/>
      <c r="F581" s="357"/>
      <c r="G581" s="357"/>
      <c r="H581" s="357"/>
      <c r="I581" s="357"/>
      <c r="J581" s="357"/>
      <c r="K581" s="357"/>
      <c r="L581" s="357"/>
      <c r="M581" s="357"/>
      <c r="N581" s="357"/>
      <c r="O581" s="357"/>
      <c r="P581" s="357"/>
      <c r="Q581" s="357"/>
      <c r="R581" s="357"/>
      <c r="S581" s="357"/>
      <c r="T581" s="357"/>
      <c r="U581" s="357"/>
      <c r="V581" s="357"/>
      <c r="W581" s="357"/>
      <c r="X581" s="357"/>
      <c r="Y581" s="357"/>
      <c r="Z581" s="357"/>
      <c r="AA581" s="357"/>
      <c r="AB581" s="357"/>
      <c r="AC581" s="357"/>
      <c r="AD581" s="357"/>
      <c r="AE581" s="357"/>
      <c r="AF581" s="357"/>
      <c r="AG581" s="357"/>
      <c r="AH581" s="357"/>
      <c r="AI581" s="357"/>
      <c r="AJ581" s="357"/>
      <c r="AK581" s="357"/>
      <c r="AL581" s="357"/>
      <c r="AM581" s="357"/>
      <c r="AN581" s="357"/>
      <c r="AO581" s="357"/>
      <c r="AP581" s="357"/>
      <c r="AQ581" s="357"/>
      <c r="AR581" s="357"/>
      <c r="AS581" s="357"/>
      <c r="AT581" s="357"/>
      <c r="AU581" s="357"/>
      <c r="AV581" s="358"/>
      <c r="AW581" s="359"/>
    </row>
    <row r="582" ht="15.75" customHeight="1" spans="2:49">
      <c r="B582" s="360"/>
      <c r="C582" s="361" t="s">
        <v>275</v>
      </c>
      <c r="D582" s="362"/>
      <c r="E582" s="363" t="s">
        <v>311</v>
      </c>
      <c r="F582" s="364"/>
      <c r="G582" s="364"/>
      <c r="H582" s="364"/>
      <c r="I582" s="364"/>
      <c r="J582" s="364"/>
      <c r="K582" s="364"/>
      <c r="L582" s="364"/>
      <c r="M582" s="364"/>
      <c r="N582" s="364"/>
      <c r="O582" s="364"/>
      <c r="P582" s="364"/>
      <c r="Q582" s="364"/>
      <c r="R582" s="364"/>
      <c r="S582" s="364"/>
      <c r="T582" s="364"/>
      <c r="U582" s="364"/>
      <c r="V582" s="364"/>
      <c r="W582" s="364"/>
      <c r="X582" s="364"/>
      <c r="Y582" s="364"/>
      <c r="Z582" s="364"/>
      <c r="AA582" s="364"/>
      <c r="AB582" s="364"/>
      <c r="AC582" s="364"/>
      <c r="AD582" s="364"/>
      <c r="AE582" s="364"/>
      <c r="AF582" s="364"/>
      <c r="AG582" s="364"/>
      <c r="AH582" s="365"/>
      <c r="AI582" s="366" t="s">
        <v>277</v>
      </c>
      <c r="AJ582" s="367"/>
      <c r="AK582" s="367"/>
      <c r="AL582" s="367"/>
      <c r="AM582" s="367"/>
      <c r="AN582" s="367"/>
      <c r="AO582" s="368"/>
      <c r="AP582" s="369" t="s">
        <v>28</v>
      </c>
      <c r="AQ582" s="370"/>
      <c r="AR582" s="370"/>
      <c r="AS582" s="370"/>
      <c r="AT582" s="370"/>
      <c r="AU582" s="370"/>
      <c r="AV582" s="371"/>
      <c r="AW582" s="372"/>
    </row>
    <row r="583" ht="15.6" spans="2:49">
      <c r="B583" s="360"/>
      <c r="C583" s="373" t="s">
        <v>278</v>
      </c>
      <c r="D583" s="374"/>
      <c r="E583" s="375" t="str">
        <f>'PRESUPUESTO GEN'!D31</f>
        <v>SUMINISTRO E INSTALACIÓN TUBERÍA PN 10 DIAMETRO 63 mm (UNION CADA 100 M)</v>
      </c>
      <c r="F583" s="442"/>
      <c r="G583" s="442"/>
      <c r="H583" s="442"/>
      <c r="I583" s="442"/>
      <c r="J583" s="442"/>
      <c r="K583" s="442"/>
      <c r="L583" s="442"/>
      <c r="M583" s="442"/>
      <c r="N583" s="442"/>
      <c r="O583" s="442"/>
      <c r="P583" s="442"/>
      <c r="Q583" s="442"/>
      <c r="R583" s="442"/>
      <c r="S583" s="442"/>
      <c r="T583" s="442"/>
      <c r="U583" s="442"/>
      <c r="V583" s="442"/>
      <c r="W583" s="442"/>
      <c r="X583" s="442"/>
      <c r="Y583" s="442"/>
      <c r="Z583" s="442"/>
      <c r="AA583" s="442"/>
      <c r="AB583" s="442"/>
      <c r="AC583" s="442"/>
      <c r="AD583" s="442"/>
      <c r="AE583" s="442"/>
      <c r="AF583" s="442"/>
      <c r="AG583" s="442"/>
      <c r="AH583" s="443"/>
      <c r="AI583" s="366" t="s">
        <v>279</v>
      </c>
      <c r="AJ583" s="367"/>
      <c r="AK583" s="367"/>
      <c r="AL583" s="367"/>
      <c r="AM583" s="367"/>
      <c r="AN583" s="367"/>
      <c r="AO583" s="368"/>
      <c r="AP583" s="378">
        <f>L603</f>
        <v>95</v>
      </c>
      <c r="AQ583" s="379"/>
      <c r="AR583" s="379"/>
      <c r="AS583" s="379"/>
      <c r="AT583" s="379"/>
      <c r="AU583" s="379"/>
      <c r="AV583" s="380"/>
      <c r="AW583" s="372"/>
    </row>
    <row r="584" ht="15.6" spans="2:49">
      <c r="B584" s="381"/>
      <c r="C584" s="348"/>
      <c r="D584" s="348"/>
      <c r="E584" s="348"/>
      <c r="F584" s="348"/>
      <c r="G584" s="348"/>
      <c r="H584" s="348"/>
      <c r="I584" s="348"/>
      <c r="J584" s="348"/>
      <c r="K584" s="348"/>
      <c r="L584" s="348"/>
      <c r="M584" s="348"/>
      <c r="N584" s="348"/>
      <c r="O584" s="348"/>
      <c r="P584" s="348"/>
      <c r="Q584" s="348"/>
      <c r="R584" s="348"/>
      <c r="S584" s="348"/>
      <c r="T584" s="348"/>
      <c r="U584" s="348"/>
      <c r="V584" s="348"/>
      <c r="W584" s="348"/>
      <c r="X584" s="348"/>
      <c r="Y584" s="348"/>
      <c r="Z584" s="348"/>
      <c r="AA584" s="348"/>
      <c r="AB584" s="348"/>
      <c r="AC584" s="348"/>
      <c r="AD584" s="348"/>
      <c r="AE584" s="348"/>
      <c r="AF584" s="348"/>
      <c r="AG584" s="348"/>
      <c r="AH584" s="348"/>
      <c r="AI584" s="348"/>
      <c r="AJ584" s="348"/>
      <c r="AK584" s="348"/>
      <c r="AL584" s="348"/>
      <c r="AM584" s="348"/>
      <c r="AN584" s="348"/>
      <c r="AO584" s="348"/>
      <c r="AP584" s="348"/>
      <c r="AQ584" s="348"/>
      <c r="AR584" s="348"/>
      <c r="AS584" s="348"/>
      <c r="AT584" s="348"/>
      <c r="AU584" s="348"/>
      <c r="AV584" s="348"/>
      <c r="AW584" s="382"/>
    </row>
    <row r="585" ht="15.6" spans="2:49">
      <c r="B585" s="383"/>
      <c r="C585" s="384" t="s">
        <v>280</v>
      </c>
      <c r="D585" s="385"/>
      <c r="E585" s="386" t="s">
        <v>281</v>
      </c>
      <c r="F585" s="387"/>
      <c r="G585" s="387"/>
      <c r="H585" s="388"/>
      <c r="I585" s="389" t="s">
        <v>282</v>
      </c>
      <c r="J585" s="390" t="s">
        <v>283</v>
      </c>
      <c r="K585" s="389" t="s">
        <v>284</v>
      </c>
      <c r="L585" s="391" t="s">
        <v>285</v>
      </c>
      <c r="M585" s="384" t="s">
        <v>286</v>
      </c>
      <c r="N585" s="392"/>
      <c r="O585" s="392"/>
      <c r="P585" s="392"/>
      <c r="Q585" s="392"/>
      <c r="R585" s="392"/>
      <c r="S585" s="392"/>
      <c r="T585" s="392"/>
      <c r="U585" s="392"/>
      <c r="V585" s="392"/>
      <c r="W585" s="392"/>
      <c r="X585" s="392"/>
      <c r="Y585" s="392"/>
      <c r="Z585" s="392"/>
      <c r="AA585" s="392"/>
      <c r="AB585" s="392"/>
      <c r="AC585" s="392"/>
      <c r="AD585" s="392"/>
      <c r="AE585" s="392"/>
      <c r="AF585" s="392"/>
      <c r="AG585" s="392"/>
      <c r="AH585" s="392"/>
      <c r="AI585" s="392"/>
      <c r="AJ585" s="392"/>
      <c r="AK585" s="392"/>
      <c r="AL585" s="392"/>
      <c r="AM585" s="392"/>
      <c r="AN585" s="392"/>
      <c r="AO585" s="392"/>
      <c r="AP585" s="392"/>
      <c r="AQ585" s="392"/>
      <c r="AR585" s="392"/>
      <c r="AS585" s="392"/>
      <c r="AT585" s="392"/>
      <c r="AU585" s="392"/>
      <c r="AV585" s="385"/>
      <c r="AW585" s="393"/>
    </row>
    <row r="586" ht="31.2" spans="2:49">
      <c r="B586" s="383"/>
      <c r="C586" s="394"/>
      <c r="D586" s="395"/>
      <c r="E586" s="396" t="s">
        <v>287</v>
      </c>
      <c r="F586" s="397" t="s">
        <v>288</v>
      </c>
      <c r="G586" s="462" t="s">
        <v>318</v>
      </c>
      <c r="H586" s="463" t="s">
        <v>316</v>
      </c>
      <c r="I586" s="399"/>
      <c r="J586" s="400"/>
      <c r="K586" s="399"/>
      <c r="L586" s="401"/>
      <c r="M586" s="394"/>
      <c r="N586" s="402"/>
      <c r="O586" s="402"/>
      <c r="P586" s="402"/>
      <c r="Q586" s="402"/>
      <c r="R586" s="402"/>
      <c r="S586" s="402"/>
      <c r="T586" s="402"/>
      <c r="U586" s="402"/>
      <c r="V586" s="402"/>
      <c r="W586" s="402"/>
      <c r="X586" s="402"/>
      <c r="Y586" s="402"/>
      <c r="Z586" s="402"/>
      <c r="AA586" s="402"/>
      <c r="AB586" s="402"/>
      <c r="AC586" s="402"/>
      <c r="AD586" s="402"/>
      <c r="AE586" s="402"/>
      <c r="AF586" s="402"/>
      <c r="AG586" s="402"/>
      <c r="AH586" s="402"/>
      <c r="AI586" s="402"/>
      <c r="AJ586" s="402"/>
      <c r="AK586" s="402"/>
      <c r="AL586" s="402"/>
      <c r="AM586" s="402"/>
      <c r="AN586" s="402"/>
      <c r="AO586" s="402"/>
      <c r="AP586" s="402"/>
      <c r="AQ586" s="402"/>
      <c r="AR586" s="402"/>
      <c r="AS586" s="402"/>
      <c r="AT586" s="402"/>
      <c r="AU586" s="402"/>
      <c r="AV586" s="395"/>
      <c r="AW586" s="393"/>
    </row>
    <row r="587" ht="15.6" spans="2:49">
      <c r="B587" s="383"/>
      <c r="C587" s="416" t="s">
        <v>320</v>
      </c>
      <c r="D587" s="417"/>
      <c r="E587" s="445">
        <v>95</v>
      </c>
      <c r="F587" s="408"/>
      <c r="G587" s="408"/>
      <c r="H587" s="408"/>
      <c r="I587" s="453">
        <f>E587</f>
        <v>95</v>
      </c>
      <c r="J587" s="408">
        <v>1</v>
      </c>
      <c r="K587" s="408" t="s">
        <v>28</v>
      </c>
      <c r="L587" s="445">
        <f>I587*J587</f>
        <v>95</v>
      </c>
      <c r="M587" s="409"/>
      <c r="N587" s="409"/>
      <c r="O587" s="409"/>
      <c r="P587" s="409"/>
      <c r="Q587" s="409"/>
      <c r="R587" s="409"/>
      <c r="S587" s="409"/>
      <c r="T587" s="409"/>
      <c r="U587" s="409"/>
      <c r="V587" s="409"/>
      <c r="W587" s="409"/>
      <c r="X587" s="409"/>
      <c r="Y587" s="409"/>
      <c r="Z587" s="409"/>
      <c r="AA587" s="409"/>
      <c r="AB587" s="409"/>
      <c r="AC587" s="409"/>
      <c r="AD587" s="409"/>
      <c r="AE587" s="409"/>
      <c r="AF587" s="409"/>
      <c r="AG587" s="409"/>
      <c r="AH587" s="409"/>
      <c r="AI587" s="409"/>
      <c r="AJ587" s="409"/>
      <c r="AK587" s="409"/>
      <c r="AL587" s="409"/>
      <c r="AM587" s="409"/>
      <c r="AN587" s="409"/>
      <c r="AO587" s="409"/>
      <c r="AP587" s="409"/>
      <c r="AQ587" s="409"/>
      <c r="AR587" s="409"/>
      <c r="AS587" s="409"/>
      <c r="AT587" s="409"/>
      <c r="AU587" s="409"/>
      <c r="AV587" s="409"/>
      <c r="AW587" s="393"/>
    </row>
    <row r="588" ht="15.6" spans="2:49">
      <c r="B588" s="383"/>
      <c r="C588" s="419"/>
      <c r="D588" s="420"/>
      <c r="E588" s="447"/>
      <c r="F588" s="415"/>
      <c r="G588" s="415"/>
      <c r="H588" s="415"/>
      <c r="I588" s="446"/>
      <c r="J588" s="415"/>
      <c r="K588" s="415"/>
      <c r="L588" s="447"/>
      <c r="M588" s="409"/>
      <c r="N588" s="409"/>
      <c r="O588" s="409"/>
      <c r="P588" s="409"/>
      <c r="Q588" s="409"/>
      <c r="R588" s="409"/>
      <c r="S588" s="409"/>
      <c r="T588" s="409"/>
      <c r="U588" s="409"/>
      <c r="V588" s="409"/>
      <c r="W588" s="409"/>
      <c r="X588" s="409"/>
      <c r="Y588" s="409"/>
      <c r="Z588" s="409"/>
      <c r="AA588" s="409"/>
      <c r="AB588" s="409"/>
      <c r="AC588" s="409"/>
      <c r="AD588" s="409"/>
      <c r="AE588" s="409"/>
      <c r="AF588" s="409"/>
      <c r="AG588" s="409"/>
      <c r="AH588" s="409"/>
      <c r="AI588" s="409"/>
      <c r="AJ588" s="409"/>
      <c r="AK588" s="409"/>
      <c r="AL588" s="409"/>
      <c r="AM588" s="409"/>
      <c r="AN588" s="409"/>
      <c r="AO588" s="409"/>
      <c r="AP588" s="409"/>
      <c r="AQ588" s="409"/>
      <c r="AR588" s="409"/>
      <c r="AS588" s="409"/>
      <c r="AT588" s="409"/>
      <c r="AU588" s="409"/>
      <c r="AV588" s="409"/>
      <c r="AW588" s="393"/>
    </row>
    <row r="589" ht="15.6" spans="2:49">
      <c r="B589" s="383"/>
      <c r="C589" s="416"/>
      <c r="D589" s="417"/>
      <c r="E589" s="445"/>
      <c r="F589" s="408"/>
      <c r="G589" s="408"/>
      <c r="H589" s="408"/>
      <c r="I589" s="453"/>
      <c r="J589" s="408"/>
      <c r="K589" s="408"/>
      <c r="L589" s="445"/>
      <c r="M589" s="409"/>
      <c r="N589" s="409"/>
      <c r="O589" s="409"/>
      <c r="P589" s="409"/>
      <c r="Q589" s="409"/>
      <c r="R589" s="409"/>
      <c r="S589" s="409"/>
      <c r="T589" s="409"/>
      <c r="U589" s="409"/>
      <c r="V589" s="409"/>
      <c r="W589" s="409"/>
      <c r="X589" s="409"/>
      <c r="Y589" s="409"/>
      <c r="Z589" s="409"/>
      <c r="AA589" s="409"/>
      <c r="AB589" s="409"/>
      <c r="AC589" s="409"/>
      <c r="AD589" s="409"/>
      <c r="AE589" s="409"/>
      <c r="AF589" s="409"/>
      <c r="AG589" s="409"/>
      <c r="AH589" s="409"/>
      <c r="AI589" s="409"/>
      <c r="AJ589" s="409"/>
      <c r="AK589" s="409"/>
      <c r="AL589" s="409"/>
      <c r="AM589" s="409"/>
      <c r="AN589" s="409"/>
      <c r="AO589" s="409"/>
      <c r="AP589" s="409"/>
      <c r="AQ589" s="409"/>
      <c r="AR589" s="409"/>
      <c r="AS589" s="409"/>
      <c r="AT589" s="409"/>
      <c r="AU589" s="409"/>
      <c r="AV589" s="409"/>
      <c r="AW589" s="393"/>
    </row>
    <row r="590" ht="15.6" spans="2:49">
      <c r="B590" s="383"/>
      <c r="C590" s="419"/>
      <c r="D590" s="420"/>
      <c r="E590" s="447"/>
      <c r="F590" s="415"/>
      <c r="G590" s="415"/>
      <c r="H590" s="415"/>
      <c r="I590" s="446"/>
      <c r="J590" s="415"/>
      <c r="K590" s="415"/>
      <c r="L590" s="447"/>
      <c r="M590" s="409"/>
      <c r="N590" s="409"/>
      <c r="O590" s="409"/>
      <c r="P590" s="409"/>
      <c r="Q590" s="409"/>
      <c r="R590" s="409"/>
      <c r="S590" s="409"/>
      <c r="T590" s="409"/>
      <c r="U590" s="409"/>
      <c r="V590" s="409"/>
      <c r="W590" s="409"/>
      <c r="X590" s="409"/>
      <c r="Y590" s="409"/>
      <c r="Z590" s="409"/>
      <c r="AA590" s="409"/>
      <c r="AB590" s="409"/>
      <c r="AC590" s="409"/>
      <c r="AD590" s="409"/>
      <c r="AE590" s="409"/>
      <c r="AF590" s="409"/>
      <c r="AG590" s="409"/>
      <c r="AH590" s="409"/>
      <c r="AI590" s="409"/>
      <c r="AJ590" s="409"/>
      <c r="AK590" s="409"/>
      <c r="AL590" s="409"/>
      <c r="AM590" s="409"/>
      <c r="AN590" s="409"/>
      <c r="AO590" s="409"/>
      <c r="AP590" s="409"/>
      <c r="AQ590" s="409"/>
      <c r="AR590" s="409"/>
      <c r="AS590" s="409"/>
      <c r="AT590" s="409"/>
      <c r="AU590" s="409"/>
      <c r="AV590" s="409"/>
      <c r="AW590" s="393"/>
    </row>
    <row r="591" ht="15.6" spans="2:49">
      <c r="B591" s="383"/>
      <c r="C591" s="416"/>
      <c r="D591" s="417"/>
      <c r="E591" s="445"/>
      <c r="F591" s="408"/>
      <c r="G591" s="408"/>
      <c r="H591" s="406"/>
      <c r="I591" s="453"/>
      <c r="J591" s="408"/>
      <c r="K591" s="408"/>
      <c r="L591" s="445"/>
      <c r="M591" s="409"/>
      <c r="N591" s="409"/>
      <c r="O591" s="409"/>
      <c r="P591" s="409"/>
      <c r="Q591" s="409"/>
      <c r="R591" s="409"/>
      <c r="S591" s="409"/>
      <c r="T591" s="409"/>
      <c r="U591" s="409"/>
      <c r="V591" s="409"/>
      <c r="W591" s="409"/>
      <c r="X591" s="409"/>
      <c r="Y591" s="409"/>
      <c r="Z591" s="409"/>
      <c r="AA591" s="409"/>
      <c r="AB591" s="409"/>
      <c r="AC591" s="409"/>
      <c r="AD591" s="409"/>
      <c r="AE591" s="409"/>
      <c r="AF591" s="409"/>
      <c r="AG591" s="409"/>
      <c r="AH591" s="409"/>
      <c r="AI591" s="409"/>
      <c r="AJ591" s="409"/>
      <c r="AK591" s="409"/>
      <c r="AL591" s="409"/>
      <c r="AM591" s="409"/>
      <c r="AN591" s="409"/>
      <c r="AO591" s="409"/>
      <c r="AP591" s="409"/>
      <c r="AQ591" s="409"/>
      <c r="AR591" s="409"/>
      <c r="AS591" s="409"/>
      <c r="AT591" s="409"/>
      <c r="AU591" s="409"/>
      <c r="AV591" s="409"/>
      <c r="AW591" s="393"/>
    </row>
    <row r="592" ht="15.6" spans="2:49">
      <c r="B592" s="383"/>
      <c r="C592" s="419"/>
      <c r="D592" s="420"/>
      <c r="E592" s="447"/>
      <c r="F592" s="415"/>
      <c r="G592" s="415"/>
      <c r="H592" s="413"/>
      <c r="I592" s="446"/>
      <c r="J592" s="415"/>
      <c r="K592" s="415"/>
      <c r="L592" s="447"/>
      <c r="M592" s="409"/>
      <c r="N592" s="409"/>
      <c r="O592" s="409"/>
      <c r="P592" s="409"/>
      <c r="Q592" s="409"/>
      <c r="R592" s="409"/>
      <c r="S592" s="409"/>
      <c r="T592" s="409"/>
      <c r="U592" s="409"/>
      <c r="V592" s="409"/>
      <c r="W592" s="409"/>
      <c r="X592" s="409"/>
      <c r="Y592" s="409"/>
      <c r="Z592" s="409"/>
      <c r="AA592" s="409"/>
      <c r="AB592" s="409"/>
      <c r="AC592" s="409"/>
      <c r="AD592" s="409"/>
      <c r="AE592" s="409"/>
      <c r="AF592" s="409"/>
      <c r="AG592" s="409"/>
      <c r="AH592" s="409"/>
      <c r="AI592" s="409"/>
      <c r="AJ592" s="409"/>
      <c r="AK592" s="409"/>
      <c r="AL592" s="409"/>
      <c r="AM592" s="409"/>
      <c r="AN592" s="409"/>
      <c r="AO592" s="409"/>
      <c r="AP592" s="409"/>
      <c r="AQ592" s="409"/>
      <c r="AR592" s="409"/>
      <c r="AS592" s="409"/>
      <c r="AT592" s="409"/>
      <c r="AU592" s="409"/>
      <c r="AV592" s="409"/>
      <c r="AW592" s="393"/>
    </row>
    <row r="593" ht="15.6" spans="2:49">
      <c r="B593" s="383"/>
      <c r="C593" s="416"/>
      <c r="D593" s="417"/>
      <c r="E593" s="445"/>
      <c r="F593" s="408"/>
      <c r="G593" s="408"/>
      <c r="H593" s="406"/>
      <c r="I593" s="453"/>
      <c r="J593" s="408"/>
      <c r="K593" s="408"/>
      <c r="L593" s="445"/>
      <c r="M593" s="409"/>
      <c r="N593" s="409"/>
      <c r="O593" s="409"/>
      <c r="P593" s="409"/>
      <c r="Q593" s="409"/>
      <c r="R593" s="409"/>
      <c r="S593" s="409"/>
      <c r="T593" s="409"/>
      <c r="U593" s="409"/>
      <c r="V593" s="409"/>
      <c r="W593" s="409"/>
      <c r="X593" s="409"/>
      <c r="Y593" s="409"/>
      <c r="Z593" s="409"/>
      <c r="AA593" s="409"/>
      <c r="AB593" s="409"/>
      <c r="AC593" s="409"/>
      <c r="AD593" s="409"/>
      <c r="AE593" s="409"/>
      <c r="AF593" s="409"/>
      <c r="AG593" s="409"/>
      <c r="AH593" s="409"/>
      <c r="AI593" s="409"/>
      <c r="AJ593" s="409"/>
      <c r="AK593" s="409"/>
      <c r="AL593" s="409"/>
      <c r="AM593" s="409"/>
      <c r="AN593" s="409"/>
      <c r="AO593" s="409"/>
      <c r="AP593" s="409"/>
      <c r="AQ593" s="409"/>
      <c r="AR593" s="409"/>
      <c r="AS593" s="409"/>
      <c r="AT593" s="409"/>
      <c r="AU593" s="409"/>
      <c r="AV593" s="409"/>
      <c r="AW593" s="393"/>
    </row>
    <row r="594" ht="15.6" spans="2:49">
      <c r="B594" s="383"/>
      <c r="C594" s="419"/>
      <c r="D594" s="420"/>
      <c r="E594" s="447"/>
      <c r="F594" s="415"/>
      <c r="G594" s="415"/>
      <c r="H594" s="413"/>
      <c r="I594" s="446"/>
      <c r="J594" s="415"/>
      <c r="K594" s="415"/>
      <c r="L594" s="447"/>
      <c r="M594" s="409"/>
      <c r="N594" s="409"/>
      <c r="O594" s="409"/>
      <c r="P594" s="409"/>
      <c r="Q594" s="409"/>
      <c r="R594" s="409"/>
      <c r="S594" s="409"/>
      <c r="T594" s="409"/>
      <c r="U594" s="409"/>
      <c r="V594" s="409"/>
      <c r="W594" s="409"/>
      <c r="X594" s="409"/>
      <c r="Y594" s="409"/>
      <c r="Z594" s="409"/>
      <c r="AA594" s="409"/>
      <c r="AB594" s="409"/>
      <c r="AC594" s="409"/>
      <c r="AD594" s="409"/>
      <c r="AE594" s="409"/>
      <c r="AF594" s="409"/>
      <c r="AG594" s="409"/>
      <c r="AH594" s="409"/>
      <c r="AI594" s="409"/>
      <c r="AJ594" s="409"/>
      <c r="AK594" s="409"/>
      <c r="AL594" s="409"/>
      <c r="AM594" s="409"/>
      <c r="AN594" s="409"/>
      <c r="AO594" s="409"/>
      <c r="AP594" s="409"/>
      <c r="AQ594" s="409"/>
      <c r="AR594" s="409"/>
      <c r="AS594" s="409"/>
      <c r="AT594" s="409"/>
      <c r="AU594" s="409"/>
      <c r="AV594" s="409"/>
      <c r="AW594" s="393"/>
    </row>
    <row r="595" ht="15.6" spans="2:49">
      <c r="B595" s="383"/>
      <c r="C595" s="416"/>
      <c r="D595" s="417"/>
      <c r="E595" s="445"/>
      <c r="F595" s="408"/>
      <c r="G595" s="408"/>
      <c r="H595" s="406"/>
      <c r="I595" s="453"/>
      <c r="J595" s="408"/>
      <c r="K595" s="408"/>
      <c r="L595" s="445"/>
      <c r="M595" s="409"/>
      <c r="N595" s="409"/>
      <c r="O595" s="409"/>
      <c r="P595" s="409"/>
      <c r="Q595" s="409"/>
      <c r="R595" s="409"/>
      <c r="S595" s="409"/>
      <c r="T595" s="409"/>
      <c r="U595" s="409"/>
      <c r="V595" s="409"/>
      <c r="W595" s="409"/>
      <c r="X595" s="409"/>
      <c r="Y595" s="409"/>
      <c r="Z595" s="409"/>
      <c r="AA595" s="409"/>
      <c r="AB595" s="409"/>
      <c r="AC595" s="409"/>
      <c r="AD595" s="409"/>
      <c r="AE595" s="409"/>
      <c r="AF595" s="409"/>
      <c r="AG595" s="409"/>
      <c r="AH595" s="409"/>
      <c r="AI595" s="409"/>
      <c r="AJ595" s="409"/>
      <c r="AK595" s="409"/>
      <c r="AL595" s="409"/>
      <c r="AM595" s="409"/>
      <c r="AN595" s="409"/>
      <c r="AO595" s="409"/>
      <c r="AP595" s="409"/>
      <c r="AQ595" s="409"/>
      <c r="AR595" s="409"/>
      <c r="AS595" s="409"/>
      <c r="AT595" s="409"/>
      <c r="AU595" s="409"/>
      <c r="AV595" s="409"/>
      <c r="AW595" s="393"/>
    </row>
    <row r="596" ht="15.6" spans="2:49">
      <c r="B596" s="383"/>
      <c r="C596" s="419"/>
      <c r="D596" s="420"/>
      <c r="E596" s="447"/>
      <c r="F596" s="415"/>
      <c r="G596" s="415"/>
      <c r="H596" s="413"/>
      <c r="I596" s="446"/>
      <c r="J596" s="415"/>
      <c r="K596" s="415"/>
      <c r="L596" s="447"/>
      <c r="M596" s="409"/>
      <c r="N596" s="409"/>
      <c r="O596" s="409"/>
      <c r="P596" s="409"/>
      <c r="Q596" s="409"/>
      <c r="R596" s="409"/>
      <c r="S596" s="409"/>
      <c r="T596" s="409"/>
      <c r="U596" s="409"/>
      <c r="V596" s="409"/>
      <c r="W596" s="409"/>
      <c r="X596" s="409"/>
      <c r="Y596" s="409"/>
      <c r="Z596" s="409"/>
      <c r="AA596" s="409"/>
      <c r="AB596" s="409"/>
      <c r="AC596" s="409"/>
      <c r="AD596" s="409"/>
      <c r="AE596" s="409"/>
      <c r="AF596" s="409"/>
      <c r="AG596" s="409"/>
      <c r="AH596" s="409"/>
      <c r="AI596" s="409"/>
      <c r="AJ596" s="409"/>
      <c r="AK596" s="409"/>
      <c r="AL596" s="409"/>
      <c r="AM596" s="409"/>
      <c r="AN596" s="409"/>
      <c r="AO596" s="409"/>
      <c r="AP596" s="409"/>
      <c r="AQ596" s="409"/>
      <c r="AR596" s="409"/>
      <c r="AS596" s="409"/>
      <c r="AT596" s="409"/>
      <c r="AU596" s="409"/>
      <c r="AV596" s="409"/>
      <c r="AW596" s="393"/>
    </row>
    <row r="597" ht="15.6" spans="2:49">
      <c r="B597" s="383"/>
      <c r="C597" s="416"/>
      <c r="D597" s="417"/>
      <c r="E597" s="406"/>
      <c r="F597" s="406"/>
      <c r="G597" s="406"/>
      <c r="H597" s="406"/>
      <c r="I597" s="406"/>
      <c r="J597" s="406"/>
      <c r="K597" s="408"/>
      <c r="L597" s="408"/>
      <c r="M597" s="409"/>
      <c r="N597" s="409"/>
      <c r="O597" s="409"/>
      <c r="P597" s="409"/>
      <c r="Q597" s="409"/>
      <c r="R597" s="409"/>
      <c r="S597" s="409"/>
      <c r="T597" s="409"/>
      <c r="U597" s="409"/>
      <c r="V597" s="409"/>
      <c r="W597" s="409"/>
      <c r="X597" s="409"/>
      <c r="Y597" s="409"/>
      <c r="Z597" s="409"/>
      <c r="AA597" s="409"/>
      <c r="AB597" s="409"/>
      <c r="AC597" s="409"/>
      <c r="AD597" s="409"/>
      <c r="AE597" s="409"/>
      <c r="AF597" s="409"/>
      <c r="AG597" s="409"/>
      <c r="AH597" s="409"/>
      <c r="AI597" s="409"/>
      <c r="AJ597" s="409"/>
      <c r="AK597" s="409"/>
      <c r="AL597" s="409"/>
      <c r="AM597" s="409"/>
      <c r="AN597" s="409"/>
      <c r="AO597" s="409"/>
      <c r="AP597" s="409"/>
      <c r="AQ597" s="409"/>
      <c r="AR597" s="409"/>
      <c r="AS597" s="409"/>
      <c r="AT597" s="409"/>
      <c r="AU597" s="409"/>
      <c r="AV597" s="409"/>
      <c r="AW597" s="393"/>
    </row>
    <row r="598" ht="15.6" spans="2:49">
      <c r="B598" s="383"/>
      <c r="C598" s="419"/>
      <c r="D598" s="420"/>
      <c r="E598" s="413"/>
      <c r="F598" s="413"/>
      <c r="G598" s="413"/>
      <c r="H598" s="413"/>
      <c r="I598" s="413"/>
      <c r="J598" s="413"/>
      <c r="K598" s="415"/>
      <c r="L598" s="415"/>
      <c r="M598" s="409"/>
      <c r="N598" s="409"/>
      <c r="O598" s="409"/>
      <c r="P598" s="409"/>
      <c r="Q598" s="409"/>
      <c r="R598" s="409"/>
      <c r="S598" s="409"/>
      <c r="T598" s="409"/>
      <c r="U598" s="409"/>
      <c r="V598" s="409"/>
      <c r="W598" s="409"/>
      <c r="X598" s="409"/>
      <c r="Y598" s="409"/>
      <c r="Z598" s="409"/>
      <c r="AA598" s="409"/>
      <c r="AB598" s="409"/>
      <c r="AC598" s="409"/>
      <c r="AD598" s="409"/>
      <c r="AE598" s="409"/>
      <c r="AF598" s="409"/>
      <c r="AG598" s="409"/>
      <c r="AH598" s="409"/>
      <c r="AI598" s="409"/>
      <c r="AJ598" s="409"/>
      <c r="AK598" s="409"/>
      <c r="AL598" s="409"/>
      <c r="AM598" s="409"/>
      <c r="AN598" s="409"/>
      <c r="AO598" s="409"/>
      <c r="AP598" s="409"/>
      <c r="AQ598" s="409"/>
      <c r="AR598" s="409"/>
      <c r="AS598" s="409"/>
      <c r="AT598" s="409"/>
      <c r="AU598" s="409"/>
      <c r="AV598" s="409"/>
      <c r="AW598" s="393"/>
    </row>
    <row r="599" ht="15.6" spans="2:49">
      <c r="B599" s="383"/>
      <c r="C599" s="416"/>
      <c r="D599" s="417"/>
      <c r="E599" s="406"/>
      <c r="F599" s="406"/>
      <c r="G599" s="406"/>
      <c r="H599" s="406"/>
      <c r="I599" s="406"/>
      <c r="J599" s="406"/>
      <c r="K599" s="406"/>
      <c r="L599" s="408"/>
      <c r="M599" s="409"/>
      <c r="N599" s="409"/>
      <c r="O599" s="409"/>
      <c r="P599" s="409"/>
      <c r="Q599" s="409"/>
      <c r="R599" s="409"/>
      <c r="S599" s="409"/>
      <c r="T599" s="409"/>
      <c r="U599" s="409"/>
      <c r="V599" s="409"/>
      <c r="W599" s="409"/>
      <c r="X599" s="409"/>
      <c r="Y599" s="409"/>
      <c r="Z599" s="409"/>
      <c r="AA599" s="409"/>
      <c r="AB599" s="409"/>
      <c r="AC599" s="409"/>
      <c r="AD599" s="409"/>
      <c r="AE599" s="409"/>
      <c r="AF599" s="409"/>
      <c r="AG599" s="409"/>
      <c r="AH599" s="409"/>
      <c r="AI599" s="409"/>
      <c r="AJ599" s="409"/>
      <c r="AK599" s="409"/>
      <c r="AL599" s="409"/>
      <c r="AM599" s="409"/>
      <c r="AN599" s="409"/>
      <c r="AO599" s="409"/>
      <c r="AP599" s="409"/>
      <c r="AQ599" s="409"/>
      <c r="AR599" s="409"/>
      <c r="AS599" s="409"/>
      <c r="AT599" s="409"/>
      <c r="AU599" s="409"/>
      <c r="AV599" s="409"/>
      <c r="AW599" s="393"/>
    </row>
    <row r="600" ht="15.6" spans="2:49">
      <c r="B600" s="383"/>
      <c r="C600" s="419"/>
      <c r="D600" s="420"/>
      <c r="E600" s="413"/>
      <c r="F600" s="413"/>
      <c r="G600" s="413"/>
      <c r="H600" s="413"/>
      <c r="I600" s="413"/>
      <c r="J600" s="413"/>
      <c r="K600" s="413"/>
      <c r="L600" s="415"/>
      <c r="M600" s="409"/>
      <c r="N600" s="409"/>
      <c r="O600" s="409"/>
      <c r="P600" s="409"/>
      <c r="Q600" s="409"/>
      <c r="R600" s="409"/>
      <c r="S600" s="409"/>
      <c r="T600" s="409"/>
      <c r="U600" s="409"/>
      <c r="V600" s="409"/>
      <c r="W600" s="409"/>
      <c r="X600" s="409"/>
      <c r="Y600" s="409"/>
      <c r="Z600" s="409"/>
      <c r="AA600" s="409"/>
      <c r="AB600" s="409"/>
      <c r="AC600" s="409"/>
      <c r="AD600" s="409"/>
      <c r="AE600" s="409"/>
      <c r="AF600" s="409"/>
      <c r="AG600" s="409"/>
      <c r="AH600" s="409"/>
      <c r="AI600" s="409"/>
      <c r="AJ600" s="409"/>
      <c r="AK600" s="409"/>
      <c r="AL600" s="409"/>
      <c r="AM600" s="409"/>
      <c r="AN600" s="409"/>
      <c r="AO600" s="409"/>
      <c r="AP600" s="409"/>
      <c r="AQ600" s="409"/>
      <c r="AR600" s="409"/>
      <c r="AS600" s="409"/>
      <c r="AT600" s="409"/>
      <c r="AU600" s="409"/>
      <c r="AV600" s="409"/>
      <c r="AW600" s="393"/>
    </row>
    <row r="601" ht="15.6" spans="2:49">
      <c r="B601" s="383"/>
      <c r="C601" s="416"/>
      <c r="D601" s="417"/>
      <c r="E601" s="406"/>
      <c r="F601" s="406"/>
      <c r="G601" s="406"/>
      <c r="H601" s="406"/>
      <c r="I601" s="406"/>
      <c r="J601" s="406"/>
      <c r="K601" s="406"/>
      <c r="L601" s="406"/>
      <c r="M601" s="409"/>
      <c r="N601" s="409"/>
      <c r="O601" s="409"/>
      <c r="P601" s="409"/>
      <c r="Q601" s="409"/>
      <c r="R601" s="409"/>
      <c r="S601" s="409"/>
      <c r="T601" s="409"/>
      <c r="U601" s="409"/>
      <c r="V601" s="409"/>
      <c r="W601" s="409"/>
      <c r="X601" s="409"/>
      <c r="Y601" s="409"/>
      <c r="Z601" s="409"/>
      <c r="AA601" s="409"/>
      <c r="AB601" s="409"/>
      <c r="AC601" s="409"/>
      <c r="AD601" s="409"/>
      <c r="AE601" s="409"/>
      <c r="AF601" s="409"/>
      <c r="AG601" s="409"/>
      <c r="AH601" s="409"/>
      <c r="AI601" s="409"/>
      <c r="AJ601" s="409"/>
      <c r="AK601" s="409"/>
      <c r="AL601" s="409"/>
      <c r="AM601" s="409"/>
      <c r="AN601" s="409"/>
      <c r="AO601" s="409"/>
      <c r="AP601" s="409"/>
      <c r="AQ601" s="409"/>
      <c r="AR601" s="409"/>
      <c r="AS601" s="409"/>
      <c r="AT601" s="409"/>
      <c r="AU601" s="409"/>
      <c r="AV601" s="409"/>
      <c r="AW601" s="393"/>
    </row>
    <row r="602" ht="15.6" spans="2:49">
      <c r="B602" s="383"/>
      <c r="C602" s="419"/>
      <c r="D602" s="420"/>
      <c r="E602" s="413"/>
      <c r="F602" s="413"/>
      <c r="G602" s="413"/>
      <c r="H602" s="413"/>
      <c r="I602" s="413"/>
      <c r="J602" s="413"/>
      <c r="K602" s="413"/>
      <c r="L602" s="413"/>
      <c r="M602" s="409"/>
      <c r="N602" s="409"/>
      <c r="O602" s="409"/>
      <c r="P602" s="409"/>
      <c r="Q602" s="409"/>
      <c r="R602" s="409"/>
      <c r="S602" s="409"/>
      <c r="T602" s="409"/>
      <c r="U602" s="409"/>
      <c r="V602" s="409"/>
      <c r="W602" s="409"/>
      <c r="X602" s="409"/>
      <c r="Y602" s="409"/>
      <c r="Z602" s="409"/>
      <c r="AA602" s="409"/>
      <c r="AB602" s="409"/>
      <c r="AC602" s="409"/>
      <c r="AD602" s="409"/>
      <c r="AE602" s="409"/>
      <c r="AF602" s="409"/>
      <c r="AG602" s="409"/>
      <c r="AH602" s="409"/>
      <c r="AI602" s="409"/>
      <c r="AJ602" s="409"/>
      <c r="AK602" s="409"/>
      <c r="AL602" s="409"/>
      <c r="AM602" s="409"/>
      <c r="AN602" s="409"/>
      <c r="AO602" s="409"/>
      <c r="AP602" s="409"/>
      <c r="AQ602" s="409"/>
      <c r="AR602" s="409"/>
      <c r="AS602" s="409"/>
      <c r="AT602" s="409"/>
      <c r="AU602" s="409"/>
      <c r="AV602" s="409"/>
      <c r="AW602" s="393"/>
    </row>
    <row r="603" ht="15.6" spans="2:49">
      <c r="B603" s="383"/>
      <c r="C603" s="422" t="s">
        <v>293</v>
      </c>
      <c r="D603" s="423"/>
      <c r="E603" s="423"/>
      <c r="F603" s="423"/>
      <c r="G603" s="423"/>
      <c r="H603" s="423"/>
      <c r="I603" s="423"/>
      <c r="J603" s="424" t="s">
        <v>285</v>
      </c>
      <c r="K603" s="425"/>
      <c r="L603" s="426">
        <f>ROUND(SUM(L587:L602),2)</f>
        <v>95</v>
      </c>
      <c r="M603" s="409"/>
      <c r="N603" s="409"/>
      <c r="O603" s="409"/>
      <c r="P603" s="409"/>
      <c r="Q603" s="409"/>
      <c r="R603" s="409"/>
      <c r="S603" s="409"/>
      <c r="T603" s="409"/>
      <c r="U603" s="409"/>
      <c r="V603" s="409"/>
      <c r="W603" s="409"/>
      <c r="X603" s="409"/>
      <c r="Y603" s="409"/>
      <c r="Z603" s="409"/>
      <c r="AA603" s="409"/>
      <c r="AB603" s="409"/>
      <c r="AC603" s="409"/>
      <c r="AD603" s="409"/>
      <c r="AE603" s="409"/>
      <c r="AF603" s="409"/>
      <c r="AG603" s="409"/>
      <c r="AH603" s="409"/>
      <c r="AI603" s="409"/>
      <c r="AJ603" s="409"/>
      <c r="AK603" s="409"/>
      <c r="AL603" s="409"/>
      <c r="AM603" s="409"/>
      <c r="AN603" s="409"/>
      <c r="AO603" s="409"/>
      <c r="AP603" s="409"/>
      <c r="AQ603" s="409"/>
      <c r="AR603" s="409"/>
      <c r="AS603" s="409"/>
      <c r="AT603" s="409"/>
      <c r="AU603" s="409"/>
      <c r="AV603" s="409"/>
      <c r="AW603" s="393"/>
    </row>
    <row r="604" ht="15.6" spans="2:49">
      <c r="B604" s="383"/>
      <c r="C604" s="416"/>
      <c r="D604" s="427"/>
      <c r="E604" s="427"/>
      <c r="F604" s="427"/>
      <c r="G604" s="427"/>
      <c r="H604" s="427"/>
      <c r="I604" s="427"/>
      <c r="J604" s="427"/>
      <c r="K604" s="427"/>
      <c r="L604" s="417"/>
      <c r="M604" s="409"/>
      <c r="N604" s="409"/>
      <c r="O604" s="409"/>
      <c r="P604" s="409"/>
      <c r="Q604" s="409"/>
      <c r="R604" s="409"/>
      <c r="S604" s="409"/>
      <c r="T604" s="409"/>
      <c r="U604" s="409"/>
      <c r="V604" s="409"/>
      <c r="W604" s="409"/>
      <c r="X604" s="409"/>
      <c r="Y604" s="409"/>
      <c r="Z604" s="409"/>
      <c r="AA604" s="409"/>
      <c r="AB604" s="409"/>
      <c r="AC604" s="409"/>
      <c r="AD604" s="409"/>
      <c r="AE604" s="409"/>
      <c r="AF604" s="409"/>
      <c r="AG604" s="409"/>
      <c r="AH604" s="409"/>
      <c r="AI604" s="409"/>
      <c r="AJ604" s="409"/>
      <c r="AK604" s="409"/>
      <c r="AL604" s="409"/>
      <c r="AM604" s="409"/>
      <c r="AN604" s="409"/>
      <c r="AO604" s="409"/>
      <c r="AP604" s="409"/>
      <c r="AQ604" s="409"/>
      <c r="AR604" s="409"/>
      <c r="AS604" s="409"/>
      <c r="AT604" s="409"/>
      <c r="AU604" s="409"/>
      <c r="AV604" s="409"/>
      <c r="AW604" s="393"/>
    </row>
    <row r="605" ht="15.6" spans="2:49">
      <c r="B605" s="383"/>
      <c r="C605" s="419"/>
      <c r="D605" s="428"/>
      <c r="E605" s="428"/>
      <c r="F605" s="428"/>
      <c r="G605" s="428"/>
      <c r="H605" s="428"/>
      <c r="I605" s="428"/>
      <c r="J605" s="428"/>
      <c r="K605" s="428"/>
      <c r="L605" s="420"/>
      <c r="M605" s="409"/>
      <c r="N605" s="409"/>
      <c r="O605" s="409"/>
      <c r="P605" s="409"/>
      <c r="Q605" s="409"/>
      <c r="R605" s="409"/>
      <c r="S605" s="409"/>
      <c r="T605" s="409"/>
      <c r="U605" s="409"/>
      <c r="V605" s="409"/>
      <c r="W605" s="409"/>
      <c r="X605" s="409"/>
      <c r="Y605" s="409"/>
      <c r="Z605" s="409"/>
      <c r="AA605" s="409"/>
      <c r="AB605" s="409"/>
      <c r="AC605" s="409"/>
      <c r="AD605" s="409"/>
      <c r="AE605" s="409"/>
      <c r="AF605" s="409"/>
      <c r="AG605" s="409"/>
      <c r="AH605" s="409"/>
      <c r="AI605" s="409"/>
      <c r="AJ605" s="409"/>
      <c r="AK605" s="409"/>
      <c r="AL605" s="409"/>
      <c r="AM605" s="409"/>
      <c r="AN605" s="409"/>
      <c r="AO605" s="409"/>
      <c r="AP605" s="409"/>
      <c r="AQ605" s="409"/>
      <c r="AR605" s="409"/>
      <c r="AS605" s="409"/>
      <c r="AT605" s="409"/>
      <c r="AU605" s="409"/>
      <c r="AV605" s="409"/>
      <c r="AW605" s="393"/>
    </row>
    <row r="606" ht="15.6" spans="2:49">
      <c r="B606" s="383"/>
      <c r="C606" s="429" t="s">
        <v>294</v>
      </c>
      <c r="D606" s="448"/>
      <c r="E606" s="448"/>
      <c r="F606" s="448"/>
      <c r="G606" s="448"/>
      <c r="H606" s="448"/>
      <c r="I606" s="448"/>
      <c r="J606" s="448"/>
      <c r="K606" s="448"/>
      <c r="L606" s="448"/>
      <c r="M606" s="448"/>
      <c r="N606" s="448"/>
      <c r="O606" s="448"/>
      <c r="P606" s="448"/>
      <c r="Q606" s="448"/>
      <c r="R606" s="448"/>
      <c r="S606" s="448"/>
      <c r="T606" s="448"/>
      <c r="U606" s="448"/>
      <c r="V606" s="448"/>
      <c r="W606" s="448"/>
      <c r="X606" s="448"/>
      <c r="Y606" s="448"/>
      <c r="Z606" s="448"/>
      <c r="AA606" s="448"/>
      <c r="AB606" s="448"/>
      <c r="AC606" s="448"/>
      <c r="AD606" s="448"/>
      <c r="AE606" s="448"/>
      <c r="AF606" s="448"/>
      <c r="AG606" s="448"/>
      <c r="AH606" s="448"/>
      <c r="AI606" s="448"/>
      <c r="AJ606" s="448"/>
      <c r="AK606" s="448"/>
      <c r="AL606" s="448"/>
      <c r="AM606" s="448"/>
      <c r="AN606" s="448"/>
      <c r="AO606" s="448"/>
      <c r="AP606" s="448"/>
      <c r="AQ606" s="448"/>
      <c r="AR606" s="448"/>
      <c r="AS606" s="448"/>
      <c r="AT606" s="448"/>
      <c r="AU606" s="448"/>
      <c r="AV606" s="449"/>
      <c r="AW606" s="393"/>
    </row>
    <row r="607" ht="15.6" spans="2:49">
      <c r="B607" s="383"/>
      <c r="C607" s="432"/>
      <c r="D607" s="433"/>
      <c r="E607" s="433"/>
      <c r="F607" s="433"/>
      <c r="G607" s="433"/>
      <c r="H607" s="433"/>
      <c r="I607" s="433"/>
      <c r="J607" s="433"/>
      <c r="K607" s="433"/>
      <c r="L607" s="433"/>
      <c r="M607" s="433"/>
      <c r="N607" s="433"/>
      <c r="O607" s="433"/>
      <c r="P607" s="433"/>
      <c r="Q607" s="433"/>
      <c r="R607" s="433"/>
      <c r="S607" s="433"/>
      <c r="T607" s="433"/>
      <c r="U607" s="433"/>
      <c r="V607" s="433"/>
      <c r="W607" s="433"/>
      <c r="X607" s="433"/>
      <c r="Y607" s="433"/>
      <c r="Z607" s="433"/>
      <c r="AA607" s="433"/>
      <c r="AB607" s="433"/>
      <c r="AC607" s="433"/>
      <c r="AD607" s="433"/>
      <c r="AE607" s="433"/>
      <c r="AF607" s="433"/>
      <c r="AG607" s="434"/>
      <c r="AH607" s="435"/>
      <c r="AI607" s="348"/>
      <c r="AJ607" s="348"/>
      <c r="AK607" s="348"/>
      <c r="AL607" s="348"/>
      <c r="AM607" s="348"/>
      <c r="AN607" s="348"/>
      <c r="AO607" s="348"/>
      <c r="AP607" s="348"/>
      <c r="AQ607" s="348"/>
      <c r="AR607" s="348"/>
      <c r="AS607" s="348"/>
      <c r="AT607" s="348"/>
      <c r="AU607" s="348"/>
      <c r="AV607" s="436"/>
      <c r="AW607" s="393"/>
    </row>
    <row r="608" spans="2:49">
      <c r="B608" s="437"/>
      <c r="AW608" s="438"/>
    </row>
    <row r="609" ht="56.25" customHeight="1" spans="2:49">
      <c r="B609" s="439" t="s">
        <v>295</v>
      </c>
      <c r="C609" s="450"/>
      <c r="D609" s="450"/>
      <c r="E609" s="450"/>
      <c r="F609" s="450"/>
      <c r="G609" s="450"/>
      <c r="H609" s="450"/>
      <c r="I609" s="450"/>
      <c r="J609" s="450"/>
      <c r="K609" s="450"/>
      <c r="L609" s="450"/>
      <c r="M609" s="450"/>
      <c r="N609" s="450"/>
      <c r="O609" s="450"/>
      <c r="P609" s="450"/>
      <c r="Q609" s="450"/>
      <c r="R609" s="450"/>
      <c r="S609" s="450"/>
      <c r="T609" s="450"/>
      <c r="U609" s="450"/>
      <c r="V609" s="450"/>
      <c r="W609" s="450"/>
      <c r="X609" s="450"/>
      <c r="Y609" s="450"/>
      <c r="Z609" s="450"/>
      <c r="AA609" s="450"/>
      <c r="AB609" s="450"/>
      <c r="AC609" s="450"/>
      <c r="AD609" s="450"/>
      <c r="AE609" s="450"/>
      <c r="AF609" s="450"/>
      <c r="AG609" s="450"/>
      <c r="AH609" s="450"/>
      <c r="AI609" s="450"/>
      <c r="AJ609" s="450"/>
      <c r="AK609" s="450"/>
      <c r="AL609" s="450"/>
      <c r="AM609" s="450"/>
      <c r="AN609" s="450"/>
      <c r="AO609" s="450"/>
      <c r="AP609" s="450"/>
      <c r="AQ609" s="450"/>
      <c r="AR609" s="450"/>
      <c r="AS609" s="450"/>
      <c r="AT609" s="450"/>
      <c r="AU609" s="450"/>
      <c r="AV609" s="450"/>
      <c r="AW609" s="451"/>
    </row>
    <row r="612" ht="15.6" spans="2:49">
      <c r="B612" s="325"/>
      <c r="C612" s="326"/>
      <c r="D612" s="327"/>
      <c r="E612" s="328" t="s">
        <v>0</v>
      </c>
      <c r="F612" s="329"/>
      <c r="G612" s="329"/>
      <c r="H612" s="329"/>
      <c r="I612" s="329"/>
      <c r="J612" s="329"/>
      <c r="K612" s="329"/>
      <c r="L612" s="329"/>
      <c r="M612" s="329"/>
      <c r="N612" s="329"/>
      <c r="O612" s="329"/>
      <c r="P612" s="329"/>
      <c r="Q612" s="329"/>
      <c r="R612" s="329"/>
      <c r="S612" s="329"/>
      <c r="T612" s="329"/>
      <c r="U612" s="329"/>
      <c r="V612" s="329"/>
      <c r="W612" s="329"/>
      <c r="X612" s="330"/>
      <c r="Y612" s="331" t="s">
        <v>270</v>
      </c>
      <c r="Z612" s="332"/>
      <c r="AA612" s="332"/>
      <c r="AB612" s="332"/>
      <c r="AC612" s="332"/>
      <c r="AD612" s="332"/>
      <c r="AE612" s="332"/>
      <c r="AF612" s="332"/>
      <c r="AG612" s="332"/>
      <c r="AH612" s="332"/>
      <c r="AI612" s="332"/>
      <c r="AJ612" s="332"/>
      <c r="AK612" s="332"/>
      <c r="AL612" s="332"/>
      <c r="AM612" s="332"/>
      <c r="AN612" s="332"/>
      <c r="AO612" s="332"/>
      <c r="AP612" s="332"/>
      <c r="AQ612" s="332"/>
      <c r="AR612" s="332"/>
      <c r="AS612" s="332"/>
      <c r="AT612" s="332"/>
      <c r="AU612" s="332"/>
      <c r="AV612" s="332"/>
      <c r="AW612" s="333"/>
    </row>
    <row r="613" ht="15.6" spans="2:49">
      <c r="B613" s="334"/>
      <c r="C613" s="335"/>
      <c r="D613" s="336"/>
      <c r="E613" s="337"/>
      <c r="F613" s="338"/>
      <c r="G613" s="338"/>
      <c r="H613" s="338"/>
      <c r="I613" s="338"/>
      <c r="J613" s="338"/>
      <c r="K613" s="338"/>
      <c r="L613" s="338"/>
      <c r="M613" s="338"/>
      <c r="N613" s="338"/>
      <c r="O613" s="338"/>
      <c r="P613" s="338"/>
      <c r="Q613" s="338"/>
      <c r="R613" s="338"/>
      <c r="S613" s="338"/>
      <c r="T613" s="338"/>
      <c r="U613" s="338"/>
      <c r="V613" s="338"/>
      <c r="W613" s="338"/>
      <c r="X613" s="339"/>
      <c r="Y613" s="340" t="s">
        <v>2</v>
      </c>
      <c r="Z613" s="341"/>
      <c r="AA613" s="341"/>
      <c r="AB613" s="341"/>
      <c r="AC613" s="341"/>
      <c r="AD613" s="341"/>
      <c r="AE613" s="341"/>
      <c r="AF613" s="341"/>
      <c r="AG613" s="341"/>
      <c r="AH613" s="341"/>
      <c r="AI613" s="341"/>
      <c r="AJ613" s="341"/>
      <c r="AK613" s="341"/>
      <c r="AL613" s="341"/>
      <c r="AM613" s="341"/>
      <c r="AN613" s="341"/>
      <c r="AO613" s="341"/>
      <c r="AP613" s="341"/>
      <c r="AQ613" s="341"/>
      <c r="AR613" s="341"/>
      <c r="AS613" s="341"/>
      <c r="AT613" s="341"/>
      <c r="AU613" s="341"/>
      <c r="AV613" s="341"/>
      <c r="AW613" s="342"/>
    </row>
    <row r="614" ht="15.6" spans="2:49">
      <c r="B614" s="343" t="s">
        <v>3</v>
      </c>
      <c r="C614" s="344"/>
      <c r="D614" s="344"/>
      <c r="E614" s="344"/>
      <c r="F614" s="344"/>
      <c r="G614" s="344"/>
      <c r="H614" s="344"/>
      <c r="I614" s="344"/>
      <c r="J614" s="344"/>
      <c r="K614" s="344"/>
      <c r="L614" s="344"/>
      <c r="M614" s="344"/>
      <c r="N614" s="344"/>
      <c r="O614" s="344"/>
      <c r="P614" s="344"/>
      <c r="Q614" s="344"/>
      <c r="R614" s="344"/>
      <c r="S614" s="344"/>
      <c r="T614" s="344"/>
      <c r="U614" s="344"/>
      <c r="V614" s="344"/>
      <c r="W614" s="344"/>
      <c r="X614" s="345"/>
      <c r="Y614" s="340" t="s">
        <v>271</v>
      </c>
      <c r="Z614" s="341"/>
      <c r="AA614" s="341"/>
      <c r="AB614" s="341"/>
      <c r="AC614" s="341"/>
      <c r="AD614" s="341"/>
      <c r="AE614" s="341"/>
      <c r="AF614" s="341"/>
      <c r="AG614" s="341"/>
      <c r="AH614" s="341"/>
      <c r="AI614" s="341"/>
      <c r="AJ614" s="341"/>
      <c r="AK614" s="341"/>
      <c r="AL614" s="341"/>
      <c r="AM614" s="341"/>
      <c r="AN614" s="341"/>
      <c r="AO614" s="341"/>
      <c r="AP614" s="341"/>
      <c r="AQ614" s="341"/>
      <c r="AR614" s="341"/>
      <c r="AS614" s="341"/>
      <c r="AT614" s="341"/>
      <c r="AU614" s="341"/>
      <c r="AV614" s="341"/>
      <c r="AW614" s="342"/>
    </row>
    <row r="615" ht="15.6" spans="2:49">
      <c r="B615" s="343" t="s">
        <v>272</v>
      </c>
      <c r="C615" s="344"/>
      <c r="D615" s="344"/>
      <c r="E615" s="344"/>
      <c r="F615" s="344"/>
      <c r="G615" s="344"/>
      <c r="H615" s="344"/>
      <c r="I615" s="344"/>
      <c r="J615" s="344"/>
      <c r="K615" s="344"/>
      <c r="L615" s="344"/>
      <c r="M615" s="344"/>
      <c r="N615" s="344"/>
      <c r="O615" s="344"/>
      <c r="P615" s="344"/>
      <c r="Q615" s="344"/>
      <c r="R615" s="344"/>
      <c r="S615" s="344"/>
      <c r="T615" s="344"/>
      <c r="U615" s="344"/>
      <c r="V615" s="344"/>
      <c r="W615" s="344"/>
      <c r="X615" s="344"/>
      <c r="Y615" s="344"/>
      <c r="Z615" s="344"/>
      <c r="AA615" s="344"/>
      <c r="AB615" s="344"/>
      <c r="AC615" s="344"/>
      <c r="AD615" s="344"/>
      <c r="AE615" s="344"/>
      <c r="AF615" s="344"/>
      <c r="AG615" s="344"/>
      <c r="AH615" s="344"/>
      <c r="AI615" s="344"/>
      <c r="AJ615" s="344"/>
      <c r="AK615" s="344"/>
      <c r="AL615" s="344"/>
      <c r="AM615" s="344"/>
      <c r="AN615" s="344"/>
      <c r="AO615" s="344"/>
      <c r="AP615" s="344"/>
      <c r="AQ615" s="344"/>
      <c r="AR615" s="344"/>
      <c r="AS615" s="344"/>
      <c r="AT615" s="344"/>
      <c r="AU615" s="344"/>
      <c r="AV615" s="344"/>
      <c r="AW615" s="346"/>
    </row>
    <row r="616" ht="15.6" spans="2:49">
      <c r="B616" s="347"/>
      <c r="C616" s="348"/>
      <c r="D616" s="348"/>
      <c r="E616" s="348"/>
      <c r="F616" s="348"/>
      <c r="G616" s="348"/>
      <c r="H616" s="348"/>
      <c r="I616" s="348"/>
      <c r="J616" s="348"/>
      <c r="K616" s="348"/>
      <c r="L616" s="348"/>
      <c r="M616" s="348"/>
      <c r="N616" s="348"/>
      <c r="O616" s="348"/>
      <c r="P616" s="348"/>
      <c r="Q616" s="348"/>
      <c r="R616" s="348"/>
      <c r="S616" s="348"/>
      <c r="T616" s="348"/>
      <c r="U616" s="348"/>
      <c r="V616" s="348"/>
      <c r="W616" s="348"/>
      <c r="X616" s="348"/>
      <c r="Y616" s="348"/>
      <c r="Z616" s="348"/>
      <c r="AA616" s="348"/>
      <c r="AB616" s="348"/>
      <c r="AC616" s="348"/>
      <c r="AD616" s="348"/>
      <c r="AE616" s="348"/>
      <c r="AF616" s="348"/>
      <c r="AG616" s="348"/>
      <c r="AH616" s="348"/>
      <c r="AI616" s="348"/>
      <c r="AJ616" s="348"/>
      <c r="AK616" s="348"/>
      <c r="AL616" s="348"/>
      <c r="AM616" s="348"/>
      <c r="AN616" s="348"/>
      <c r="AO616" s="348"/>
      <c r="AP616" s="348"/>
      <c r="AQ616" s="348"/>
      <c r="AR616" s="348"/>
      <c r="AS616" s="348"/>
      <c r="AT616" s="348"/>
      <c r="AU616" s="348"/>
      <c r="AV616" s="348"/>
      <c r="AW616" s="349"/>
    </row>
    <row r="617" ht="15.6" customHeight="1" spans="2:49">
      <c r="B617" s="350" t="s">
        <v>273</v>
      </c>
      <c r="C617" s="351"/>
      <c r="D617" s="352" t="s">
        <v>6</v>
      </c>
      <c r="E617" s="353"/>
      <c r="F617" s="353"/>
      <c r="G617" s="353"/>
      <c r="H617" s="353"/>
      <c r="I617" s="353"/>
      <c r="J617" s="353"/>
      <c r="K617" s="353"/>
      <c r="L617" s="353"/>
      <c r="M617" s="353"/>
      <c r="N617" s="353"/>
      <c r="O617" s="353"/>
      <c r="P617" s="353"/>
      <c r="Q617" s="353"/>
      <c r="R617" s="353"/>
      <c r="S617" s="353"/>
      <c r="T617" s="353"/>
      <c r="U617" s="353"/>
      <c r="V617" s="353"/>
      <c r="W617" s="353"/>
      <c r="X617" s="353"/>
      <c r="Y617" s="353"/>
      <c r="Z617" s="353"/>
      <c r="AA617" s="353"/>
      <c r="AB617" s="353"/>
      <c r="AC617" s="353"/>
      <c r="AD617" s="353"/>
      <c r="AE617" s="353"/>
      <c r="AF617" s="353"/>
      <c r="AG617" s="353"/>
      <c r="AH617" s="353"/>
      <c r="AI617" s="353"/>
      <c r="AJ617" s="353"/>
      <c r="AK617" s="353"/>
      <c r="AL617" s="353"/>
      <c r="AM617" s="353"/>
      <c r="AN617" s="353"/>
      <c r="AO617" s="353"/>
      <c r="AP617" s="353"/>
      <c r="AQ617" s="353"/>
      <c r="AR617" s="353"/>
      <c r="AS617" s="353"/>
      <c r="AT617" s="353"/>
      <c r="AU617" s="353"/>
      <c r="AV617" s="353"/>
      <c r="AW617" s="354"/>
    </row>
    <row r="618" ht="15.6" spans="2:49">
      <c r="B618" s="347"/>
      <c r="C618" s="348"/>
      <c r="D618" s="348"/>
      <c r="E618" s="348"/>
      <c r="F618" s="348"/>
      <c r="G618" s="348"/>
      <c r="H618" s="348"/>
      <c r="I618" s="348"/>
      <c r="J618" s="348"/>
      <c r="K618" s="348"/>
      <c r="L618" s="348"/>
      <c r="M618" s="348"/>
      <c r="N618" s="348"/>
      <c r="O618" s="348"/>
      <c r="P618" s="348"/>
      <c r="Q618" s="348"/>
      <c r="R618" s="348"/>
      <c r="S618" s="348"/>
      <c r="T618" s="348"/>
      <c r="U618" s="348"/>
      <c r="V618" s="348"/>
      <c r="W618" s="348"/>
      <c r="X618" s="348"/>
      <c r="Y618" s="348"/>
      <c r="Z618" s="348"/>
      <c r="AA618" s="348"/>
      <c r="AB618" s="348"/>
      <c r="AC618" s="348"/>
      <c r="AD618" s="348"/>
      <c r="AE618" s="348"/>
      <c r="AF618" s="348"/>
      <c r="AG618" s="348"/>
      <c r="AH618" s="348"/>
      <c r="AI618" s="348"/>
      <c r="AJ618" s="348"/>
      <c r="AK618" s="348"/>
      <c r="AL618" s="348"/>
      <c r="AM618" s="348"/>
      <c r="AN618" s="348"/>
      <c r="AO618" s="348"/>
      <c r="AP618" s="348"/>
      <c r="AQ618" s="348"/>
      <c r="AR618" s="348"/>
      <c r="AS618" s="348"/>
      <c r="AT618" s="348"/>
      <c r="AU618" s="348"/>
      <c r="AV618" s="348"/>
      <c r="AW618" s="349"/>
    </row>
    <row r="619" ht="15.6" spans="2:49">
      <c r="B619" s="355"/>
      <c r="C619" s="356" t="s">
        <v>274</v>
      </c>
      <c r="D619" s="357"/>
      <c r="E619" s="357"/>
      <c r="F619" s="357"/>
      <c r="G619" s="357"/>
      <c r="H619" s="357"/>
      <c r="I619" s="357"/>
      <c r="J619" s="357"/>
      <c r="K619" s="357"/>
      <c r="L619" s="357"/>
      <c r="M619" s="357"/>
      <c r="N619" s="357"/>
      <c r="O619" s="357"/>
      <c r="P619" s="357"/>
      <c r="Q619" s="357"/>
      <c r="R619" s="357"/>
      <c r="S619" s="357"/>
      <c r="T619" s="357"/>
      <c r="U619" s="357"/>
      <c r="V619" s="357"/>
      <c r="W619" s="357"/>
      <c r="X619" s="357"/>
      <c r="Y619" s="357"/>
      <c r="Z619" s="357"/>
      <c r="AA619" s="357"/>
      <c r="AB619" s="357"/>
      <c r="AC619" s="357"/>
      <c r="AD619" s="357"/>
      <c r="AE619" s="357"/>
      <c r="AF619" s="357"/>
      <c r="AG619" s="357"/>
      <c r="AH619" s="357"/>
      <c r="AI619" s="357"/>
      <c r="AJ619" s="357"/>
      <c r="AK619" s="357"/>
      <c r="AL619" s="357"/>
      <c r="AM619" s="357"/>
      <c r="AN619" s="357"/>
      <c r="AO619" s="357"/>
      <c r="AP619" s="357"/>
      <c r="AQ619" s="357"/>
      <c r="AR619" s="357"/>
      <c r="AS619" s="357"/>
      <c r="AT619" s="357"/>
      <c r="AU619" s="357"/>
      <c r="AV619" s="358"/>
      <c r="AW619" s="359"/>
    </row>
    <row r="620" ht="15.6" spans="2:49">
      <c r="B620" s="360"/>
      <c r="C620" s="361" t="s">
        <v>275</v>
      </c>
      <c r="D620" s="362"/>
      <c r="E620" s="363" t="s">
        <v>311</v>
      </c>
      <c r="F620" s="364"/>
      <c r="G620" s="364"/>
      <c r="H620" s="364"/>
      <c r="I620" s="364"/>
      <c r="J620" s="364"/>
      <c r="K620" s="364"/>
      <c r="L620" s="364"/>
      <c r="M620" s="364"/>
      <c r="N620" s="364"/>
      <c r="O620" s="364"/>
      <c r="P620" s="364"/>
      <c r="Q620" s="364"/>
      <c r="R620" s="364"/>
      <c r="S620" s="364"/>
      <c r="T620" s="364"/>
      <c r="U620" s="364"/>
      <c r="V620" s="364"/>
      <c r="W620" s="364"/>
      <c r="X620" s="364"/>
      <c r="Y620" s="364"/>
      <c r="Z620" s="364"/>
      <c r="AA620" s="364"/>
      <c r="AB620" s="364"/>
      <c r="AC620" s="364"/>
      <c r="AD620" s="364"/>
      <c r="AE620" s="364"/>
      <c r="AF620" s="364"/>
      <c r="AG620" s="364"/>
      <c r="AH620" s="365"/>
      <c r="AI620" s="366" t="s">
        <v>277</v>
      </c>
      <c r="AJ620" s="367"/>
      <c r="AK620" s="367"/>
      <c r="AL620" s="367"/>
      <c r="AM620" s="367"/>
      <c r="AN620" s="367"/>
      <c r="AO620" s="368"/>
      <c r="AP620" s="369" t="s">
        <v>41</v>
      </c>
      <c r="AQ620" s="370"/>
      <c r="AR620" s="370"/>
      <c r="AS620" s="370"/>
      <c r="AT620" s="370"/>
      <c r="AU620" s="370"/>
      <c r="AV620" s="371"/>
      <c r="AW620" s="372"/>
    </row>
    <row r="621" ht="15.6" spans="2:49">
      <c r="B621" s="360"/>
      <c r="C621" s="373" t="s">
        <v>278</v>
      </c>
      <c r="D621" s="374"/>
      <c r="E621" s="375" t="str">
        <f>'PRESUPUESTO GEN'!D32</f>
        <v>SUMINISTRO E INSTALACIÓN DE ACOMETIDA 2" X 3/4" INCLUYE TUBERÍA PF + UAD 3/4" , REGISTRO DE CORTE, COLLAR DERIVACIÓN Y ACCESORIOS COMPLEMENTARIOS PARA SU CONEXIÓN. INCLUYE  CAJA DE INSPECCIÓN Y MEDIDOR VOLUMÉTRICO.</v>
      </c>
      <c r="F621" s="442"/>
      <c r="G621" s="442"/>
      <c r="H621" s="442"/>
      <c r="I621" s="442"/>
      <c r="J621" s="442"/>
      <c r="K621" s="442"/>
      <c r="L621" s="442"/>
      <c r="M621" s="442"/>
      <c r="N621" s="442"/>
      <c r="O621" s="442"/>
      <c r="P621" s="442"/>
      <c r="Q621" s="442"/>
      <c r="R621" s="442"/>
      <c r="S621" s="442"/>
      <c r="T621" s="442"/>
      <c r="U621" s="442"/>
      <c r="V621" s="442"/>
      <c r="W621" s="442"/>
      <c r="X621" s="442"/>
      <c r="Y621" s="442"/>
      <c r="Z621" s="442"/>
      <c r="AA621" s="442"/>
      <c r="AB621" s="442"/>
      <c r="AC621" s="442"/>
      <c r="AD621" s="442"/>
      <c r="AE621" s="442"/>
      <c r="AF621" s="442"/>
      <c r="AG621" s="442"/>
      <c r="AH621" s="443"/>
      <c r="AI621" s="366" t="s">
        <v>279</v>
      </c>
      <c r="AJ621" s="367"/>
      <c r="AK621" s="367"/>
      <c r="AL621" s="367"/>
      <c r="AM621" s="367"/>
      <c r="AN621" s="367"/>
      <c r="AO621" s="368"/>
      <c r="AP621" s="378">
        <f>L641</f>
        <v>10</v>
      </c>
      <c r="AQ621" s="379"/>
      <c r="AR621" s="379"/>
      <c r="AS621" s="379"/>
      <c r="AT621" s="379"/>
      <c r="AU621" s="379"/>
      <c r="AV621" s="380"/>
      <c r="AW621" s="372"/>
    </row>
    <row r="622" ht="15.6" spans="2:49">
      <c r="B622" s="381"/>
      <c r="C622" s="348"/>
      <c r="D622" s="348"/>
      <c r="E622" s="348"/>
      <c r="F622" s="348"/>
      <c r="G622" s="348"/>
      <c r="H622" s="348"/>
      <c r="I622" s="348"/>
      <c r="J622" s="348"/>
      <c r="K622" s="348"/>
      <c r="L622" s="348"/>
      <c r="M622" s="348"/>
      <c r="N622" s="348"/>
      <c r="O622" s="348"/>
      <c r="P622" s="348"/>
      <c r="Q622" s="348"/>
      <c r="R622" s="348"/>
      <c r="S622" s="348"/>
      <c r="T622" s="348"/>
      <c r="U622" s="348"/>
      <c r="V622" s="348"/>
      <c r="W622" s="348"/>
      <c r="X622" s="348"/>
      <c r="Y622" s="348"/>
      <c r="Z622" s="348"/>
      <c r="AA622" s="348"/>
      <c r="AB622" s="348"/>
      <c r="AC622" s="348"/>
      <c r="AD622" s="348"/>
      <c r="AE622" s="348"/>
      <c r="AF622" s="348"/>
      <c r="AG622" s="348"/>
      <c r="AH622" s="348"/>
      <c r="AI622" s="348"/>
      <c r="AJ622" s="348"/>
      <c r="AK622" s="348"/>
      <c r="AL622" s="348"/>
      <c r="AM622" s="348"/>
      <c r="AN622" s="348"/>
      <c r="AO622" s="348"/>
      <c r="AP622" s="348"/>
      <c r="AQ622" s="348"/>
      <c r="AR622" s="348"/>
      <c r="AS622" s="348"/>
      <c r="AT622" s="348"/>
      <c r="AU622" s="348"/>
      <c r="AV622" s="348"/>
      <c r="AW622" s="382"/>
    </row>
    <row r="623" ht="15.6" spans="2:49">
      <c r="B623" s="383"/>
      <c r="C623" s="384" t="s">
        <v>280</v>
      </c>
      <c r="D623" s="385"/>
      <c r="E623" s="386" t="s">
        <v>281</v>
      </c>
      <c r="F623" s="387"/>
      <c r="G623" s="387"/>
      <c r="H623" s="388"/>
      <c r="I623" s="389" t="s">
        <v>282</v>
      </c>
      <c r="J623" s="467" t="s">
        <v>14</v>
      </c>
      <c r="K623" s="389" t="s">
        <v>284</v>
      </c>
      <c r="L623" s="391" t="s">
        <v>285</v>
      </c>
      <c r="M623" s="384" t="s">
        <v>286</v>
      </c>
      <c r="N623" s="392"/>
      <c r="O623" s="392"/>
      <c r="P623" s="392"/>
      <c r="Q623" s="392"/>
      <c r="R623" s="392"/>
      <c r="S623" s="392"/>
      <c r="T623" s="392"/>
      <c r="U623" s="392"/>
      <c r="V623" s="392"/>
      <c r="W623" s="392"/>
      <c r="X623" s="392"/>
      <c r="Y623" s="392"/>
      <c r="Z623" s="392"/>
      <c r="AA623" s="392"/>
      <c r="AB623" s="392"/>
      <c r="AC623" s="392"/>
      <c r="AD623" s="392"/>
      <c r="AE623" s="392"/>
      <c r="AF623" s="392"/>
      <c r="AG623" s="392"/>
      <c r="AH623" s="392"/>
      <c r="AI623" s="392"/>
      <c r="AJ623" s="392"/>
      <c r="AK623" s="392"/>
      <c r="AL623" s="392"/>
      <c r="AM623" s="392"/>
      <c r="AN623" s="392"/>
      <c r="AO623" s="392"/>
      <c r="AP623" s="392"/>
      <c r="AQ623" s="392"/>
      <c r="AR623" s="392"/>
      <c r="AS623" s="392"/>
      <c r="AT623" s="392"/>
      <c r="AU623" s="392"/>
      <c r="AV623" s="385"/>
      <c r="AW623" s="393"/>
    </row>
    <row r="624" ht="31.2" spans="2:49">
      <c r="B624" s="383"/>
      <c r="C624" s="394"/>
      <c r="D624" s="395"/>
      <c r="E624" s="463" t="s">
        <v>321</v>
      </c>
      <c r="F624" s="463" t="s">
        <v>322</v>
      </c>
      <c r="G624" s="462" t="s">
        <v>318</v>
      </c>
      <c r="H624" s="463" t="s">
        <v>316</v>
      </c>
      <c r="I624" s="399"/>
      <c r="J624" s="401"/>
      <c r="K624" s="399"/>
      <c r="L624" s="401"/>
      <c r="M624" s="394"/>
      <c r="N624" s="402"/>
      <c r="O624" s="402"/>
      <c r="P624" s="402"/>
      <c r="Q624" s="402"/>
      <c r="R624" s="402"/>
      <c r="S624" s="402"/>
      <c r="T624" s="402"/>
      <c r="U624" s="402"/>
      <c r="V624" s="402"/>
      <c r="W624" s="402"/>
      <c r="X624" s="402"/>
      <c r="Y624" s="402"/>
      <c r="Z624" s="402"/>
      <c r="AA624" s="402"/>
      <c r="AB624" s="402"/>
      <c r="AC624" s="402"/>
      <c r="AD624" s="402"/>
      <c r="AE624" s="402"/>
      <c r="AF624" s="402"/>
      <c r="AG624" s="402"/>
      <c r="AH624" s="402"/>
      <c r="AI624" s="402"/>
      <c r="AJ624" s="402"/>
      <c r="AK624" s="402"/>
      <c r="AL624" s="402"/>
      <c r="AM624" s="402"/>
      <c r="AN624" s="402"/>
      <c r="AO624" s="402"/>
      <c r="AP624" s="402"/>
      <c r="AQ624" s="402"/>
      <c r="AR624" s="402"/>
      <c r="AS624" s="402"/>
      <c r="AT624" s="402"/>
      <c r="AU624" s="402"/>
      <c r="AV624" s="395"/>
      <c r="AW624" s="393"/>
    </row>
    <row r="625" ht="15.6" spans="2:49">
      <c r="B625" s="383"/>
      <c r="C625" s="416" t="s">
        <v>323</v>
      </c>
      <c r="D625" s="417"/>
      <c r="E625" s="445"/>
      <c r="F625" s="408"/>
      <c r="G625" s="408"/>
      <c r="H625" s="408"/>
      <c r="I625" s="452">
        <v>10</v>
      </c>
      <c r="J625" s="452">
        <v>1</v>
      </c>
      <c r="K625" s="408" t="s">
        <v>41</v>
      </c>
      <c r="L625" s="445">
        <f>I625*J625</f>
        <v>10</v>
      </c>
      <c r="M625" s="409"/>
      <c r="N625" s="409"/>
      <c r="O625" s="409"/>
      <c r="P625" s="409"/>
      <c r="Q625" s="409"/>
      <c r="R625" s="409"/>
      <c r="S625" s="409"/>
      <c r="T625" s="409"/>
      <c r="U625" s="409"/>
      <c r="V625" s="409"/>
      <c r="W625" s="409"/>
      <c r="X625" s="409"/>
      <c r="Y625" s="409"/>
      <c r="Z625" s="409"/>
      <c r="AA625" s="409"/>
      <c r="AB625" s="409"/>
      <c r="AC625" s="409"/>
      <c r="AD625" s="409"/>
      <c r="AE625" s="409"/>
      <c r="AF625" s="409"/>
      <c r="AG625" s="409"/>
      <c r="AH625" s="409"/>
      <c r="AI625" s="409"/>
      <c r="AJ625" s="409"/>
      <c r="AK625" s="409"/>
      <c r="AL625" s="409"/>
      <c r="AM625" s="409"/>
      <c r="AN625" s="409"/>
      <c r="AO625" s="409"/>
      <c r="AP625" s="409"/>
      <c r="AQ625" s="409"/>
      <c r="AR625" s="409"/>
      <c r="AS625" s="409"/>
      <c r="AT625" s="409"/>
      <c r="AU625" s="409"/>
      <c r="AV625" s="409"/>
      <c r="AW625" s="393"/>
    </row>
    <row r="626" ht="15.6" spans="2:49">
      <c r="B626" s="383"/>
      <c r="C626" s="419"/>
      <c r="D626" s="420"/>
      <c r="E626" s="447"/>
      <c r="F626" s="415"/>
      <c r="G626" s="415"/>
      <c r="H626" s="415"/>
      <c r="I626" s="415"/>
      <c r="J626" s="415"/>
      <c r="K626" s="415"/>
      <c r="L626" s="447"/>
      <c r="M626" s="409"/>
      <c r="N626" s="409"/>
      <c r="O626" s="409"/>
      <c r="P626" s="409"/>
      <c r="Q626" s="409"/>
      <c r="R626" s="409"/>
      <c r="S626" s="409"/>
      <c r="T626" s="409"/>
      <c r="U626" s="409"/>
      <c r="V626" s="409"/>
      <c r="W626" s="409"/>
      <c r="X626" s="409"/>
      <c r="Y626" s="409"/>
      <c r="Z626" s="409"/>
      <c r="AA626" s="409"/>
      <c r="AB626" s="409"/>
      <c r="AC626" s="409"/>
      <c r="AD626" s="409"/>
      <c r="AE626" s="409"/>
      <c r="AF626" s="409"/>
      <c r="AG626" s="409"/>
      <c r="AH626" s="409"/>
      <c r="AI626" s="409"/>
      <c r="AJ626" s="409"/>
      <c r="AK626" s="409"/>
      <c r="AL626" s="409"/>
      <c r="AM626" s="409"/>
      <c r="AN626" s="409"/>
      <c r="AO626" s="409"/>
      <c r="AP626" s="409"/>
      <c r="AQ626" s="409"/>
      <c r="AR626" s="409"/>
      <c r="AS626" s="409"/>
      <c r="AT626" s="409"/>
      <c r="AU626" s="409"/>
      <c r="AV626" s="409"/>
      <c r="AW626" s="393"/>
    </row>
    <row r="627" ht="15.6" spans="2:49">
      <c r="B627" s="383"/>
      <c r="C627" s="416"/>
      <c r="D627" s="417"/>
      <c r="E627" s="445"/>
      <c r="F627" s="408"/>
      <c r="G627" s="408"/>
      <c r="H627" s="408"/>
      <c r="I627" s="453"/>
      <c r="J627" s="408"/>
      <c r="K627" s="408"/>
      <c r="L627" s="445"/>
      <c r="M627" s="409"/>
      <c r="N627" s="409"/>
      <c r="O627" s="409"/>
      <c r="P627" s="409"/>
      <c r="Q627" s="409"/>
      <c r="R627" s="409"/>
      <c r="S627" s="409"/>
      <c r="T627" s="409"/>
      <c r="U627" s="409"/>
      <c r="V627" s="409"/>
      <c r="W627" s="409"/>
      <c r="X627" s="409"/>
      <c r="Y627" s="409"/>
      <c r="Z627" s="409"/>
      <c r="AA627" s="409"/>
      <c r="AB627" s="409"/>
      <c r="AC627" s="409"/>
      <c r="AD627" s="409"/>
      <c r="AE627" s="409"/>
      <c r="AF627" s="409"/>
      <c r="AG627" s="409"/>
      <c r="AH627" s="409"/>
      <c r="AI627" s="409"/>
      <c r="AJ627" s="409"/>
      <c r="AK627" s="409"/>
      <c r="AL627" s="409"/>
      <c r="AM627" s="409"/>
      <c r="AN627" s="409"/>
      <c r="AO627" s="409"/>
      <c r="AP627" s="409"/>
      <c r="AQ627" s="409"/>
      <c r="AR627" s="409"/>
      <c r="AS627" s="409"/>
      <c r="AT627" s="409"/>
      <c r="AU627" s="409"/>
      <c r="AV627" s="409"/>
      <c r="AW627" s="393"/>
    </row>
    <row r="628" ht="15.6" spans="2:49">
      <c r="B628" s="383"/>
      <c r="C628" s="419"/>
      <c r="D628" s="420"/>
      <c r="E628" s="447"/>
      <c r="F628" s="415"/>
      <c r="G628" s="415"/>
      <c r="H628" s="415"/>
      <c r="I628" s="446"/>
      <c r="J628" s="415"/>
      <c r="K628" s="415"/>
      <c r="L628" s="447"/>
      <c r="M628" s="409"/>
      <c r="N628" s="409"/>
      <c r="O628" s="409"/>
      <c r="P628" s="409"/>
      <c r="Q628" s="409"/>
      <c r="R628" s="409"/>
      <c r="S628" s="409"/>
      <c r="T628" s="409"/>
      <c r="U628" s="409"/>
      <c r="V628" s="409"/>
      <c r="W628" s="409"/>
      <c r="X628" s="409"/>
      <c r="Y628" s="409"/>
      <c r="Z628" s="409"/>
      <c r="AA628" s="409"/>
      <c r="AB628" s="409"/>
      <c r="AC628" s="409"/>
      <c r="AD628" s="409"/>
      <c r="AE628" s="409"/>
      <c r="AF628" s="409"/>
      <c r="AG628" s="409"/>
      <c r="AH628" s="409"/>
      <c r="AI628" s="409"/>
      <c r="AJ628" s="409"/>
      <c r="AK628" s="409"/>
      <c r="AL628" s="409"/>
      <c r="AM628" s="409"/>
      <c r="AN628" s="409"/>
      <c r="AO628" s="409"/>
      <c r="AP628" s="409"/>
      <c r="AQ628" s="409"/>
      <c r="AR628" s="409"/>
      <c r="AS628" s="409"/>
      <c r="AT628" s="409"/>
      <c r="AU628" s="409"/>
      <c r="AV628" s="409"/>
      <c r="AW628" s="393"/>
    </row>
    <row r="629" ht="15.6" spans="2:49">
      <c r="B629" s="383"/>
      <c r="C629" s="416"/>
      <c r="D629" s="417"/>
      <c r="E629" s="445"/>
      <c r="F629" s="408"/>
      <c r="G629" s="408"/>
      <c r="H629" s="406"/>
      <c r="I629" s="453"/>
      <c r="J629" s="408"/>
      <c r="K629" s="408"/>
      <c r="L629" s="445"/>
      <c r="M629" s="409"/>
      <c r="N629" s="409"/>
      <c r="O629" s="409"/>
      <c r="P629" s="409"/>
      <c r="Q629" s="409"/>
      <c r="R629" s="409"/>
      <c r="S629" s="409"/>
      <c r="T629" s="409"/>
      <c r="U629" s="409"/>
      <c r="V629" s="409"/>
      <c r="W629" s="409"/>
      <c r="X629" s="409"/>
      <c r="Y629" s="409"/>
      <c r="Z629" s="409"/>
      <c r="AA629" s="409"/>
      <c r="AB629" s="409"/>
      <c r="AC629" s="409"/>
      <c r="AD629" s="409"/>
      <c r="AE629" s="409"/>
      <c r="AF629" s="409"/>
      <c r="AG629" s="409"/>
      <c r="AH629" s="409"/>
      <c r="AI629" s="409"/>
      <c r="AJ629" s="409"/>
      <c r="AK629" s="409"/>
      <c r="AL629" s="409"/>
      <c r="AM629" s="409"/>
      <c r="AN629" s="409"/>
      <c r="AO629" s="409"/>
      <c r="AP629" s="409"/>
      <c r="AQ629" s="409"/>
      <c r="AR629" s="409"/>
      <c r="AS629" s="409"/>
      <c r="AT629" s="409"/>
      <c r="AU629" s="409"/>
      <c r="AV629" s="409"/>
      <c r="AW629" s="393"/>
    </row>
    <row r="630" ht="15.6" spans="2:49">
      <c r="B630" s="383"/>
      <c r="C630" s="419"/>
      <c r="D630" s="420"/>
      <c r="E630" s="447"/>
      <c r="F630" s="415"/>
      <c r="G630" s="415"/>
      <c r="H630" s="413"/>
      <c r="I630" s="446"/>
      <c r="J630" s="415"/>
      <c r="K630" s="415"/>
      <c r="L630" s="447"/>
      <c r="M630" s="409"/>
      <c r="N630" s="409"/>
      <c r="O630" s="409"/>
      <c r="P630" s="409"/>
      <c r="Q630" s="409"/>
      <c r="R630" s="409"/>
      <c r="S630" s="409"/>
      <c r="T630" s="409"/>
      <c r="U630" s="409"/>
      <c r="V630" s="409"/>
      <c r="W630" s="409"/>
      <c r="X630" s="409"/>
      <c r="Y630" s="409"/>
      <c r="Z630" s="409"/>
      <c r="AA630" s="409"/>
      <c r="AB630" s="409"/>
      <c r="AC630" s="409"/>
      <c r="AD630" s="409"/>
      <c r="AE630" s="409"/>
      <c r="AF630" s="409"/>
      <c r="AG630" s="409"/>
      <c r="AH630" s="409"/>
      <c r="AI630" s="409"/>
      <c r="AJ630" s="409"/>
      <c r="AK630" s="409"/>
      <c r="AL630" s="409"/>
      <c r="AM630" s="409"/>
      <c r="AN630" s="409"/>
      <c r="AO630" s="409"/>
      <c r="AP630" s="409"/>
      <c r="AQ630" s="409"/>
      <c r="AR630" s="409"/>
      <c r="AS630" s="409"/>
      <c r="AT630" s="409"/>
      <c r="AU630" s="409"/>
      <c r="AV630" s="409"/>
      <c r="AW630" s="393"/>
    </row>
    <row r="631" ht="15.6" spans="2:49">
      <c r="B631" s="383"/>
      <c r="C631" s="416"/>
      <c r="D631" s="417"/>
      <c r="E631" s="445"/>
      <c r="F631" s="408"/>
      <c r="G631" s="408"/>
      <c r="H631" s="406"/>
      <c r="I631" s="453"/>
      <c r="J631" s="408"/>
      <c r="K631" s="408"/>
      <c r="L631" s="445"/>
      <c r="M631" s="409"/>
      <c r="N631" s="409"/>
      <c r="O631" s="409"/>
      <c r="P631" s="409"/>
      <c r="Q631" s="409"/>
      <c r="R631" s="409"/>
      <c r="S631" s="409"/>
      <c r="T631" s="409"/>
      <c r="U631" s="409"/>
      <c r="V631" s="409"/>
      <c r="W631" s="409"/>
      <c r="X631" s="409"/>
      <c r="Y631" s="409"/>
      <c r="Z631" s="409"/>
      <c r="AA631" s="409"/>
      <c r="AB631" s="409"/>
      <c r="AC631" s="409"/>
      <c r="AD631" s="409"/>
      <c r="AE631" s="409"/>
      <c r="AF631" s="409"/>
      <c r="AG631" s="409"/>
      <c r="AH631" s="409"/>
      <c r="AI631" s="409"/>
      <c r="AJ631" s="409"/>
      <c r="AK631" s="409"/>
      <c r="AL631" s="409"/>
      <c r="AM631" s="409"/>
      <c r="AN631" s="409"/>
      <c r="AO631" s="409"/>
      <c r="AP631" s="409"/>
      <c r="AQ631" s="409"/>
      <c r="AR631" s="409"/>
      <c r="AS631" s="409"/>
      <c r="AT631" s="409"/>
      <c r="AU631" s="409"/>
      <c r="AV631" s="409"/>
      <c r="AW631" s="393"/>
    </row>
    <row r="632" ht="15.6" spans="2:49">
      <c r="B632" s="383"/>
      <c r="C632" s="419"/>
      <c r="D632" s="420"/>
      <c r="E632" s="447"/>
      <c r="F632" s="415"/>
      <c r="G632" s="415"/>
      <c r="H632" s="413"/>
      <c r="I632" s="446"/>
      <c r="J632" s="415"/>
      <c r="K632" s="415"/>
      <c r="L632" s="447"/>
      <c r="M632" s="409"/>
      <c r="N632" s="409"/>
      <c r="O632" s="409"/>
      <c r="P632" s="409"/>
      <c r="Q632" s="409"/>
      <c r="R632" s="409"/>
      <c r="S632" s="409"/>
      <c r="T632" s="409"/>
      <c r="U632" s="409"/>
      <c r="V632" s="409"/>
      <c r="W632" s="409"/>
      <c r="X632" s="409"/>
      <c r="Y632" s="409"/>
      <c r="Z632" s="409"/>
      <c r="AA632" s="409"/>
      <c r="AB632" s="409"/>
      <c r="AC632" s="409"/>
      <c r="AD632" s="409"/>
      <c r="AE632" s="409"/>
      <c r="AF632" s="409"/>
      <c r="AG632" s="409"/>
      <c r="AH632" s="409"/>
      <c r="AI632" s="409"/>
      <c r="AJ632" s="409"/>
      <c r="AK632" s="409"/>
      <c r="AL632" s="409"/>
      <c r="AM632" s="409"/>
      <c r="AN632" s="409"/>
      <c r="AO632" s="409"/>
      <c r="AP632" s="409"/>
      <c r="AQ632" s="409"/>
      <c r="AR632" s="409"/>
      <c r="AS632" s="409"/>
      <c r="AT632" s="409"/>
      <c r="AU632" s="409"/>
      <c r="AV632" s="409"/>
      <c r="AW632" s="393"/>
    </row>
    <row r="633" ht="15.6" spans="2:49">
      <c r="B633" s="383"/>
      <c r="C633" s="416"/>
      <c r="D633" s="417"/>
      <c r="E633" s="445"/>
      <c r="F633" s="408"/>
      <c r="G633" s="408"/>
      <c r="H633" s="406"/>
      <c r="I633" s="453"/>
      <c r="J633" s="408"/>
      <c r="K633" s="408"/>
      <c r="L633" s="445"/>
      <c r="M633" s="409"/>
      <c r="N633" s="409"/>
      <c r="O633" s="409"/>
      <c r="P633" s="409"/>
      <c r="Q633" s="409"/>
      <c r="R633" s="409"/>
      <c r="S633" s="409"/>
      <c r="T633" s="409"/>
      <c r="U633" s="409"/>
      <c r="V633" s="409"/>
      <c r="W633" s="409"/>
      <c r="X633" s="409"/>
      <c r="Y633" s="409"/>
      <c r="Z633" s="409"/>
      <c r="AA633" s="409"/>
      <c r="AB633" s="409"/>
      <c r="AC633" s="409"/>
      <c r="AD633" s="409"/>
      <c r="AE633" s="409"/>
      <c r="AF633" s="409"/>
      <c r="AG633" s="409"/>
      <c r="AH633" s="409"/>
      <c r="AI633" s="409"/>
      <c r="AJ633" s="409"/>
      <c r="AK633" s="409"/>
      <c r="AL633" s="409"/>
      <c r="AM633" s="409"/>
      <c r="AN633" s="409"/>
      <c r="AO633" s="409"/>
      <c r="AP633" s="409"/>
      <c r="AQ633" s="409"/>
      <c r="AR633" s="409"/>
      <c r="AS633" s="409"/>
      <c r="AT633" s="409"/>
      <c r="AU633" s="409"/>
      <c r="AV633" s="409"/>
      <c r="AW633" s="393"/>
    </row>
    <row r="634" ht="15.6" spans="2:49">
      <c r="B634" s="383"/>
      <c r="C634" s="419"/>
      <c r="D634" s="420"/>
      <c r="E634" s="447"/>
      <c r="F634" s="415"/>
      <c r="G634" s="415"/>
      <c r="H634" s="413"/>
      <c r="I634" s="446"/>
      <c r="J634" s="415"/>
      <c r="K634" s="415"/>
      <c r="L634" s="447"/>
      <c r="M634" s="409"/>
      <c r="N634" s="409"/>
      <c r="O634" s="409"/>
      <c r="P634" s="409"/>
      <c r="Q634" s="409"/>
      <c r="R634" s="409"/>
      <c r="S634" s="409"/>
      <c r="T634" s="409"/>
      <c r="U634" s="409"/>
      <c r="V634" s="409"/>
      <c r="W634" s="409"/>
      <c r="X634" s="409"/>
      <c r="Y634" s="409"/>
      <c r="Z634" s="409"/>
      <c r="AA634" s="409"/>
      <c r="AB634" s="409"/>
      <c r="AC634" s="409"/>
      <c r="AD634" s="409"/>
      <c r="AE634" s="409"/>
      <c r="AF634" s="409"/>
      <c r="AG634" s="409"/>
      <c r="AH634" s="409"/>
      <c r="AI634" s="409"/>
      <c r="AJ634" s="409"/>
      <c r="AK634" s="409"/>
      <c r="AL634" s="409"/>
      <c r="AM634" s="409"/>
      <c r="AN634" s="409"/>
      <c r="AO634" s="409"/>
      <c r="AP634" s="409"/>
      <c r="AQ634" s="409"/>
      <c r="AR634" s="409"/>
      <c r="AS634" s="409"/>
      <c r="AT634" s="409"/>
      <c r="AU634" s="409"/>
      <c r="AV634" s="409"/>
      <c r="AW634" s="393"/>
    </row>
    <row r="635" ht="15.6" spans="2:49">
      <c r="B635" s="383"/>
      <c r="C635" s="416"/>
      <c r="D635" s="417"/>
      <c r="E635" s="406"/>
      <c r="F635" s="406"/>
      <c r="G635" s="406"/>
      <c r="H635" s="406"/>
      <c r="I635" s="406"/>
      <c r="J635" s="406"/>
      <c r="K635" s="408"/>
      <c r="L635" s="408"/>
      <c r="M635" s="409"/>
      <c r="N635" s="409"/>
      <c r="O635" s="409"/>
      <c r="P635" s="409"/>
      <c r="Q635" s="409"/>
      <c r="R635" s="409"/>
      <c r="S635" s="409"/>
      <c r="T635" s="409"/>
      <c r="U635" s="409"/>
      <c r="V635" s="409"/>
      <c r="W635" s="409"/>
      <c r="X635" s="409"/>
      <c r="Y635" s="409"/>
      <c r="Z635" s="409"/>
      <c r="AA635" s="409"/>
      <c r="AB635" s="409"/>
      <c r="AC635" s="409"/>
      <c r="AD635" s="409"/>
      <c r="AE635" s="409"/>
      <c r="AF635" s="409"/>
      <c r="AG635" s="409"/>
      <c r="AH635" s="409"/>
      <c r="AI635" s="409"/>
      <c r="AJ635" s="409"/>
      <c r="AK635" s="409"/>
      <c r="AL635" s="409"/>
      <c r="AM635" s="409"/>
      <c r="AN635" s="409"/>
      <c r="AO635" s="409"/>
      <c r="AP635" s="409"/>
      <c r="AQ635" s="409"/>
      <c r="AR635" s="409"/>
      <c r="AS635" s="409"/>
      <c r="AT635" s="409"/>
      <c r="AU635" s="409"/>
      <c r="AV635" s="409"/>
      <c r="AW635" s="393"/>
    </row>
    <row r="636" ht="15.6" spans="2:49">
      <c r="B636" s="383"/>
      <c r="C636" s="419"/>
      <c r="D636" s="420"/>
      <c r="E636" s="413"/>
      <c r="F636" s="413"/>
      <c r="G636" s="413"/>
      <c r="H636" s="413"/>
      <c r="I636" s="413"/>
      <c r="J636" s="413"/>
      <c r="K636" s="415"/>
      <c r="L636" s="415"/>
      <c r="M636" s="409"/>
      <c r="N636" s="409"/>
      <c r="O636" s="409"/>
      <c r="P636" s="409"/>
      <c r="Q636" s="409"/>
      <c r="R636" s="409"/>
      <c r="S636" s="409"/>
      <c r="T636" s="409"/>
      <c r="U636" s="409"/>
      <c r="V636" s="409"/>
      <c r="W636" s="409"/>
      <c r="X636" s="409"/>
      <c r="Y636" s="409"/>
      <c r="Z636" s="409"/>
      <c r="AA636" s="409"/>
      <c r="AB636" s="409"/>
      <c r="AC636" s="409"/>
      <c r="AD636" s="409"/>
      <c r="AE636" s="409"/>
      <c r="AF636" s="409"/>
      <c r="AG636" s="409"/>
      <c r="AH636" s="409"/>
      <c r="AI636" s="409"/>
      <c r="AJ636" s="409"/>
      <c r="AK636" s="409"/>
      <c r="AL636" s="409"/>
      <c r="AM636" s="409"/>
      <c r="AN636" s="409"/>
      <c r="AO636" s="409"/>
      <c r="AP636" s="409"/>
      <c r="AQ636" s="409"/>
      <c r="AR636" s="409"/>
      <c r="AS636" s="409"/>
      <c r="AT636" s="409"/>
      <c r="AU636" s="409"/>
      <c r="AV636" s="409"/>
      <c r="AW636" s="393"/>
    </row>
    <row r="637" ht="15.6" spans="2:49">
      <c r="B637" s="383"/>
      <c r="C637" s="416"/>
      <c r="D637" s="417"/>
      <c r="E637" s="406"/>
      <c r="F637" s="406"/>
      <c r="G637" s="406"/>
      <c r="H637" s="406"/>
      <c r="I637" s="406"/>
      <c r="J637" s="406"/>
      <c r="K637" s="406"/>
      <c r="L637" s="408"/>
      <c r="M637" s="409"/>
      <c r="N637" s="409"/>
      <c r="O637" s="409"/>
      <c r="P637" s="409"/>
      <c r="Q637" s="409"/>
      <c r="R637" s="409"/>
      <c r="S637" s="409"/>
      <c r="T637" s="409"/>
      <c r="U637" s="409"/>
      <c r="V637" s="409"/>
      <c r="W637" s="409"/>
      <c r="X637" s="409"/>
      <c r="Y637" s="409"/>
      <c r="Z637" s="409"/>
      <c r="AA637" s="409"/>
      <c r="AB637" s="409"/>
      <c r="AC637" s="409"/>
      <c r="AD637" s="409"/>
      <c r="AE637" s="409"/>
      <c r="AF637" s="409"/>
      <c r="AG637" s="409"/>
      <c r="AH637" s="409"/>
      <c r="AI637" s="409"/>
      <c r="AJ637" s="409"/>
      <c r="AK637" s="409"/>
      <c r="AL637" s="409"/>
      <c r="AM637" s="409"/>
      <c r="AN637" s="409"/>
      <c r="AO637" s="409"/>
      <c r="AP637" s="409"/>
      <c r="AQ637" s="409"/>
      <c r="AR637" s="409"/>
      <c r="AS637" s="409"/>
      <c r="AT637" s="409"/>
      <c r="AU637" s="409"/>
      <c r="AV637" s="409"/>
      <c r="AW637" s="393"/>
    </row>
    <row r="638" ht="15.6" spans="2:49">
      <c r="B638" s="383"/>
      <c r="C638" s="419"/>
      <c r="D638" s="420"/>
      <c r="E638" s="413"/>
      <c r="F638" s="413"/>
      <c r="G638" s="413"/>
      <c r="H638" s="413"/>
      <c r="I638" s="413"/>
      <c r="J638" s="413"/>
      <c r="K638" s="413"/>
      <c r="L638" s="415"/>
      <c r="M638" s="409"/>
      <c r="N638" s="409"/>
      <c r="O638" s="409"/>
      <c r="P638" s="409"/>
      <c r="Q638" s="409"/>
      <c r="R638" s="409"/>
      <c r="S638" s="409"/>
      <c r="T638" s="409"/>
      <c r="U638" s="409"/>
      <c r="V638" s="409"/>
      <c r="W638" s="409"/>
      <c r="X638" s="409"/>
      <c r="Y638" s="409"/>
      <c r="Z638" s="409"/>
      <c r="AA638" s="409"/>
      <c r="AB638" s="409"/>
      <c r="AC638" s="409"/>
      <c r="AD638" s="409"/>
      <c r="AE638" s="409"/>
      <c r="AF638" s="409"/>
      <c r="AG638" s="409"/>
      <c r="AH638" s="409"/>
      <c r="AI638" s="409"/>
      <c r="AJ638" s="409"/>
      <c r="AK638" s="409"/>
      <c r="AL638" s="409"/>
      <c r="AM638" s="409"/>
      <c r="AN638" s="409"/>
      <c r="AO638" s="409"/>
      <c r="AP638" s="409"/>
      <c r="AQ638" s="409"/>
      <c r="AR638" s="409"/>
      <c r="AS638" s="409"/>
      <c r="AT638" s="409"/>
      <c r="AU638" s="409"/>
      <c r="AV638" s="409"/>
      <c r="AW638" s="393"/>
    </row>
    <row r="639" ht="15.6" spans="2:49">
      <c r="B639" s="383"/>
      <c r="C639" s="416"/>
      <c r="D639" s="417"/>
      <c r="E639" s="406"/>
      <c r="F639" s="406"/>
      <c r="G639" s="406"/>
      <c r="H639" s="406"/>
      <c r="I639" s="406"/>
      <c r="J639" s="406"/>
      <c r="K639" s="406"/>
      <c r="L639" s="406"/>
      <c r="M639" s="409"/>
      <c r="N639" s="409"/>
      <c r="O639" s="409"/>
      <c r="P639" s="409"/>
      <c r="Q639" s="409"/>
      <c r="R639" s="409"/>
      <c r="S639" s="409"/>
      <c r="T639" s="409"/>
      <c r="U639" s="409"/>
      <c r="V639" s="409"/>
      <c r="W639" s="409"/>
      <c r="X639" s="409"/>
      <c r="Y639" s="409"/>
      <c r="Z639" s="409"/>
      <c r="AA639" s="409"/>
      <c r="AB639" s="409"/>
      <c r="AC639" s="409"/>
      <c r="AD639" s="409"/>
      <c r="AE639" s="409"/>
      <c r="AF639" s="409"/>
      <c r="AG639" s="409"/>
      <c r="AH639" s="409"/>
      <c r="AI639" s="409"/>
      <c r="AJ639" s="409"/>
      <c r="AK639" s="409"/>
      <c r="AL639" s="409"/>
      <c r="AM639" s="409"/>
      <c r="AN639" s="409"/>
      <c r="AO639" s="409"/>
      <c r="AP639" s="409"/>
      <c r="AQ639" s="409"/>
      <c r="AR639" s="409"/>
      <c r="AS639" s="409"/>
      <c r="AT639" s="409"/>
      <c r="AU639" s="409"/>
      <c r="AV639" s="409"/>
      <c r="AW639" s="393"/>
    </row>
    <row r="640" ht="15.6" spans="2:49">
      <c r="B640" s="383"/>
      <c r="C640" s="419"/>
      <c r="D640" s="420"/>
      <c r="E640" s="413"/>
      <c r="F640" s="413"/>
      <c r="G640" s="413"/>
      <c r="H640" s="413"/>
      <c r="I640" s="413"/>
      <c r="J640" s="413"/>
      <c r="K640" s="413"/>
      <c r="L640" s="413"/>
      <c r="M640" s="409"/>
      <c r="N640" s="409"/>
      <c r="O640" s="409"/>
      <c r="P640" s="409"/>
      <c r="Q640" s="409"/>
      <c r="R640" s="409"/>
      <c r="S640" s="409"/>
      <c r="T640" s="409"/>
      <c r="U640" s="409"/>
      <c r="V640" s="409"/>
      <c r="W640" s="409"/>
      <c r="X640" s="409"/>
      <c r="Y640" s="409"/>
      <c r="Z640" s="409"/>
      <c r="AA640" s="409"/>
      <c r="AB640" s="409"/>
      <c r="AC640" s="409"/>
      <c r="AD640" s="409"/>
      <c r="AE640" s="409"/>
      <c r="AF640" s="409"/>
      <c r="AG640" s="409"/>
      <c r="AH640" s="409"/>
      <c r="AI640" s="409"/>
      <c r="AJ640" s="409"/>
      <c r="AK640" s="409"/>
      <c r="AL640" s="409"/>
      <c r="AM640" s="409"/>
      <c r="AN640" s="409"/>
      <c r="AO640" s="409"/>
      <c r="AP640" s="409"/>
      <c r="AQ640" s="409"/>
      <c r="AR640" s="409"/>
      <c r="AS640" s="409"/>
      <c r="AT640" s="409"/>
      <c r="AU640" s="409"/>
      <c r="AV640" s="409"/>
      <c r="AW640" s="393"/>
    </row>
    <row r="641" ht="15.6" spans="2:49">
      <c r="B641" s="383"/>
      <c r="C641" s="422" t="s">
        <v>293</v>
      </c>
      <c r="D641" s="423"/>
      <c r="E641" s="423"/>
      <c r="F641" s="423"/>
      <c r="G641" s="423"/>
      <c r="H641" s="423"/>
      <c r="I641" s="423"/>
      <c r="J641" s="424" t="s">
        <v>285</v>
      </c>
      <c r="K641" s="425"/>
      <c r="L641" s="426">
        <f>ROUND(SUM(L625:L640),2)</f>
        <v>10</v>
      </c>
      <c r="M641" s="409"/>
      <c r="N641" s="409"/>
      <c r="O641" s="409"/>
      <c r="P641" s="409"/>
      <c r="Q641" s="409"/>
      <c r="R641" s="409"/>
      <c r="S641" s="409"/>
      <c r="T641" s="409"/>
      <c r="U641" s="409"/>
      <c r="V641" s="409"/>
      <c r="W641" s="409"/>
      <c r="X641" s="409"/>
      <c r="Y641" s="409"/>
      <c r="Z641" s="409"/>
      <c r="AA641" s="409"/>
      <c r="AB641" s="409"/>
      <c r="AC641" s="409"/>
      <c r="AD641" s="409"/>
      <c r="AE641" s="409"/>
      <c r="AF641" s="409"/>
      <c r="AG641" s="409"/>
      <c r="AH641" s="409"/>
      <c r="AI641" s="409"/>
      <c r="AJ641" s="409"/>
      <c r="AK641" s="409"/>
      <c r="AL641" s="409"/>
      <c r="AM641" s="409"/>
      <c r="AN641" s="409"/>
      <c r="AO641" s="409"/>
      <c r="AP641" s="409"/>
      <c r="AQ641" s="409"/>
      <c r="AR641" s="409"/>
      <c r="AS641" s="409"/>
      <c r="AT641" s="409"/>
      <c r="AU641" s="409"/>
      <c r="AV641" s="409"/>
      <c r="AW641" s="393"/>
    </row>
    <row r="642" ht="15.6" spans="2:49">
      <c r="B642" s="383"/>
      <c r="C642" s="416"/>
      <c r="D642" s="427"/>
      <c r="E642" s="427"/>
      <c r="F642" s="427"/>
      <c r="G642" s="427"/>
      <c r="H642" s="427"/>
      <c r="I642" s="427"/>
      <c r="J642" s="427"/>
      <c r="K642" s="427"/>
      <c r="L642" s="417"/>
      <c r="M642" s="409"/>
      <c r="N642" s="409"/>
      <c r="O642" s="409"/>
      <c r="P642" s="409"/>
      <c r="Q642" s="409"/>
      <c r="R642" s="409"/>
      <c r="S642" s="409"/>
      <c r="T642" s="409"/>
      <c r="U642" s="409"/>
      <c r="V642" s="409"/>
      <c r="W642" s="409"/>
      <c r="X642" s="409"/>
      <c r="Y642" s="409"/>
      <c r="Z642" s="409"/>
      <c r="AA642" s="409"/>
      <c r="AB642" s="409"/>
      <c r="AC642" s="409"/>
      <c r="AD642" s="409"/>
      <c r="AE642" s="409"/>
      <c r="AF642" s="409"/>
      <c r="AG642" s="409"/>
      <c r="AH642" s="409"/>
      <c r="AI642" s="409"/>
      <c r="AJ642" s="409"/>
      <c r="AK642" s="409"/>
      <c r="AL642" s="409"/>
      <c r="AM642" s="409"/>
      <c r="AN642" s="409"/>
      <c r="AO642" s="409"/>
      <c r="AP642" s="409"/>
      <c r="AQ642" s="409"/>
      <c r="AR642" s="409"/>
      <c r="AS642" s="409"/>
      <c r="AT642" s="409"/>
      <c r="AU642" s="409"/>
      <c r="AV642" s="409"/>
      <c r="AW642" s="393"/>
    </row>
    <row r="643" ht="15.6" spans="2:49">
      <c r="B643" s="383"/>
      <c r="C643" s="419"/>
      <c r="D643" s="428"/>
      <c r="E643" s="428"/>
      <c r="F643" s="428"/>
      <c r="G643" s="428"/>
      <c r="H643" s="428"/>
      <c r="I643" s="428"/>
      <c r="J643" s="428"/>
      <c r="K643" s="428"/>
      <c r="L643" s="420"/>
      <c r="M643" s="409"/>
      <c r="N643" s="409"/>
      <c r="O643" s="409"/>
      <c r="P643" s="409"/>
      <c r="Q643" s="409"/>
      <c r="R643" s="409"/>
      <c r="S643" s="409"/>
      <c r="T643" s="409"/>
      <c r="U643" s="409"/>
      <c r="V643" s="409"/>
      <c r="W643" s="409"/>
      <c r="X643" s="409"/>
      <c r="Y643" s="409"/>
      <c r="Z643" s="409"/>
      <c r="AA643" s="409"/>
      <c r="AB643" s="409"/>
      <c r="AC643" s="409"/>
      <c r="AD643" s="409"/>
      <c r="AE643" s="409"/>
      <c r="AF643" s="409"/>
      <c r="AG643" s="409"/>
      <c r="AH643" s="409"/>
      <c r="AI643" s="409"/>
      <c r="AJ643" s="409"/>
      <c r="AK643" s="409"/>
      <c r="AL643" s="409"/>
      <c r="AM643" s="409"/>
      <c r="AN643" s="409"/>
      <c r="AO643" s="409"/>
      <c r="AP643" s="409"/>
      <c r="AQ643" s="409"/>
      <c r="AR643" s="409"/>
      <c r="AS643" s="409"/>
      <c r="AT643" s="409"/>
      <c r="AU643" s="409"/>
      <c r="AV643" s="409"/>
      <c r="AW643" s="393"/>
    </row>
    <row r="644" ht="15.6" spans="2:49">
      <c r="B644" s="383"/>
      <c r="C644" s="429" t="s">
        <v>294</v>
      </c>
      <c r="D644" s="448"/>
      <c r="E644" s="448"/>
      <c r="F644" s="448"/>
      <c r="G644" s="448"/>
      <c r="H644" s="448"/>
      <c r="I644" s="448"/>
      <c r="J644" s="448"/>
      <c r="K644" s="448"/>
      <c r="L644" s="448"/>
      <c r="M644" s="448"/>
      <c r="N644" s="448"/>
      <c r="O644" s="448"/>
      <c r="P644" s="448"/>
      <c r="Q644" s="448"/>
      <c r="R644" s="448"/>
      <c r="S644" s="448"/>
      <c r="T644" s="448"/>
      <c r="U644" s="448"/>
      <c r="V644" s="448"/>
      <c r="W644" s="448"/>
      <c r="X644" s="448"/>
      <c r="Y644" s="448"/>
      <c r="Z644" s="448"/>
      <c r="AA644" s="448"/>
      <c r="AB644" s="448"/>
      <c r="AC644" s="448"/>
      <c r="AD644" s="448"/>
      <c r="AE644" s="448"/>
      <c r="AF644" s="448"/>
      <c r="AG644" s="448"/>
      <c r="AH644" s="448"/>
      <c r="AI644" s="448"/>
      <c r="AJ644" s="448"/>
      <c r="AK644" s="448"/>
      <c r="AL644" s="448"/>
      <c r="AM644" s="448"/>
      <c r="AN644" s="448"/>
      <c r="AO644" s="448"/>
      <c r="AP644" s="448"/>
      <c r="AQ644" s="448"/>
      <c r="AR644" s="448"/>
      <c r="AS644" s="448"/>
      <c r="AT644" s="448"/>
      <c r="AU644" s="448"/>
      <c r="AV644" s="449"/>
      <c r="AW644" s="393"/>
    </row>
    <row r="645" ht="15.6" spans="2:49">
      <c r="B645" s="383"/>
      <c r="C645" s="432"/>
      <c r="D645" s="433"/>
      <c r="E645" s="433"/>
      <c r="F645" s="433"/>
      <c r="G645" s="433"/>
      <c r="H645" s="433"/>
      <c r="I645" s="433"/>
      <c r="J645" s="433"/>
      <c r="K645" s="433"/>
      <c r="L645" s="433"/>
      <c r="M645" s="433"/>
      <c r="N645" s="433"/>
      <c r="O645" s="433"/>
      <c r="P645" s="433"/>
      <c r="Q645" s="433"/>
      <c r="R645" s="433"/>
      <c r="S645" s="433"/>
      <c r="T645" s="433"/>
      <c r="U645" s="433"/>
      <c r="V645" s="433"/>
      <c r="W645" s="433"/>
      <c r="X645" s="433"/>
      <c r="Y645" s="433"/>
      <c r="Z645" s="433"/>
      <c r="AA645" s="433"/>
      <c r="AB645" s="433"/>
      <c r="AC645" s="433"/>
      <c r="AD645" s="433"/>
      <c r="AE645" s="433"/>
      <c r="AF645" s="433"/>
      <c r="AG645" s="434"/>
      <c r="AH645" s="435"/>
      <c r="AI645" s="348"/>
      <c r="AJ645" s="348"/>
      <c r="AK645" s="348"/>
      <c r="AL645" s="348"/>
      <c r="AM645" s="348"/>
      <c r="AN645" s="348"/>
      <c r="AO645" s="348"/>
      <c r="AP645" s="348"/>
      <c r="AQ645" s="348"/>
      <c r="AR645" s="348"/>
      <c r="AS645" s="348"/>
      <c r="AT645" s="348"/>
      <c r="AU645" s="348"/>
      <c r="AV645" s="436"/>
      <c r="AW645" s="393"/>
    </row>
    <row r="646" spans="2:49">
      <c r="B646" s="437"/>
      <c r="AW646" s="438"/>
    </row>
    <row r="647" ht="69.75" customHeight="1" spans="2:49">
      <c r="B647" s="439" t="s">
        <v>295</v>
      </c>
      <c r="C647" s="450"/>
      <c r="D647" s="450"/>
      <c r="E647" s="450"/>
      <c r="F647" s="450"/>
      <c r="G647" s="450"/>
      <c r="H647" s="450"/>
      <c r="I647" s="450"/>
      <c r="J647" s="450"/>
      <c r="K647" s="450"/>
      <c r="L647" s="450"/>
      <c r="M647" s="450"/>
      <c r="N647" s="450"/>
      <c r="O647" s="450"/>
      <c r="P647" s="450"/>
      <c r="Q647" s="450"/>
      <c r="R647" s="450"/>
      <c r="S647" s="450"/>
      <c r="T647" s="450"/>
      <c r="U647" s="450"/>
      <c r="V647" s="450"/>
      <c r="W647" s="450"/>
      <c r="X647" s="450"/>
      <c r="Y647" s="450"/>
      <c r="Z647" s="450"/>
      <c r="AA647" s="450"/>
      <c r="AB647" s="450"/>
      <c r="AC647" s="450"/>
      <c r="AD647" s="450"/>
      <c r="AE647" s="450"/>
      <c r="AF647" s="450"/>
      <c r="AG647" s="450"/>
      <c r="AH647" s="450"/>
      <c r="AI647" s="450"/>
      <c r="AJ647" s="450"/>
      <c r="AK647" s="450"/>
      <c r="AL647" s="450"/>
      <c r="AM647" s="450"/>
      <c r="AN647" s="450"/>
      <c r="AO647" s="450"/>
      <c r="AP647" s="450"/>
      <c r="AQ647" s="450"/>
      <c r="AR647" s="450"/>
      <c r="AS647" s="450"/>
      <c r="AT647" s="450"/>
      <c r="AU647" s="450"/>
      <c r="AV647" s="450"/>
      <c r="AW647" s="451"/>
    </row>
    <row r="649" ht="15.6" spans="2:49">
      <c r="B649" s="325"/>
      <c r="C649" s="326"/>
      <c r="D649" s="327"/>
      <c r="E649" s="328" t="s">
        <v>0</v>
      </c>
      <c r="F649" s="329"/>
      <c r="G649" s="329"/>
      <c r="H649" s="329"/>
      <c r="I649" s="329"/>
      <c r="J649" s="329"/>
      <c r="K649" s="329"/>
      <c r="L649" s="329"/>
      <c r="M649" s="329"/>
      <c r="N649" s="329"/>
      <c r="O649" s="329"/>
      <c r="P649" s="329"/>
      <c r="Q649" s="329"/>
      <c r="R649" s="329"/>
      <c r="S649" s="329"/>
      <c r="T649" s="329"/>
      <c r="U649" s="329"/>
      <c r="V649" s="329"/>
      <c r="W649" s="329"/>
      <c r="X649" s="330"/>
      <c r="Y649" s="331" t="s">
        <v>270</v>
      </c>
      <c r="Z649" s="332"/>
      <c r="AA649" s="332"/>
      <c r="AB649" s="332"/>
      <c r="AC649" s="332"/>
      <c r="AD649" s="332"/>
      <c r="AE649" s="332"/>
      <c r="AF649" s="332"/>
      <c r="AG649" s="332"/>
      <c r="AH649" s="332"/>
      <c r="AI649" s="332"/>
      <c r="AJ649" s="332"/>
      <c r="AK649" s="332"/>
      <c r="AL649" s="332"/>
      <c r="AM649" s="332"/>
      <c r="AN649" s="332"/>
      <c r="AO649" s="332"/>
      <c r="AP649" s="332"/>
      <c r="AQ649" s="332"/>
      <c r="AR649" s="332"/>
      <c r="AS649" s="332"/>
      <c r="AT649" s="332"/>
      <c r="AU649" s="332"/>
      <c r="AV649" s="332"/>
      <c r="AW649" s="333"/>
    </row>
    <row r="650" ht="15.6" spans="2:49">
      <c r="B650" s="334"/>
      <c r="C650" s="335"/>
      <c r="D650" s="336"/>
      <c r="E650" s="337"/>
      <c r="F650" s="338"/>
      <c r="G650" s="338"/>
      <c r="H650" s="338"/>
      <c r="I650" s="338"/>
      <c r="J650" s="338"/>
      <c r="K650" s="338"/>
      <c r="L650" s="338"/>
      <c r="M650" s="338"/>
      <c r="N650" s="338"/>
      <c r="O650" s="338"/>
      <c r="P650" s="338"/>
      <c r="Q650" s="338"/>
      <c r="R650" s="338"/>
      <c r="S650" s="338"/>
      <c r="T650" s="338"/>
      <c r="U650" s="338"/>
      <c r="V650" s="338"/>
      <c r="W650" s="338"/>
      <c r="X650" s="339"/>
      <c r="Y650" s="340" t="s">
        <v>2</v>
      </c>
      <c r="Z650" s="341"/>
      <c r="AA650" s="341"/>
      <c r="AB650" s="341"/>
      <c r="AC650" s="341"/>
      <c r="AD650" s="341"/>
      <c r="AE650" s="341"/>
      <c r="AF650" s="341"/>
      <c r="AG650" s="341"/>
      <c r="AH650" s="341"/>
      <c r="AI650" s="341"/>
      <c r="AJ650" s="341"/>
      <c r="AK650" s="341"/>
      <c r="AL650" s="341"/>
      <c r="AM650" s="341"/>
      <c r="AN650" s="341"/>
      <c r="AO650" s="341"/>
      <c r="AP650" s="341"/>
      <c r="AQ650" s="341"/>
      <c r="AR650" s="341"/>
      <c r="AS650" s="341"/>
      <c r="AT650" s="341"/>
      <c r="AU650" s="341"/>
      <c r="AV650" s="341"/>
      <c r="AW650" s="342"/>
    </row>
    <row r="651" ht="15.6" spans="2:49">
      <c r="B651" s="343" t="s">
        <v>3</v>
      </c>
      <c r="C651" s="344"/>
      <c r="D651" s="344"/>
      <c r="E651" s="344"/>
      <c r="F651" s="344"/>
      <c r="G651" s="344"/>
      <c r="H651" s="344"/>
      <c r="I651" s="344"/>
      <c r="J651" s="344"/>
      <c r="K651" s="344"/>
      <c r="L651" s="344"/>
      <c r="M651" s="344"/>
      <c r="N651" s="344"/>
      <c r="O651" s="344"/>
      <c r="P651" s="344"/>
      <c r="Q651" s="344"/>
      <c r="R651" s="344"/>
      <c r="S651" s="344"/>
      <c r="T651" s="344"/>
      <c r="U651" s="344"/>
      <c r="V651" s="344"/>
      <c r="W651" s="344"/>
      <c r="X651" s="345"/>
      <c r="Y651" s="340" t="s">
        <v>271</v>
      </c>
      <c r="Z651" s="341"/>
      <c r="AA651" s="341"/>
      <c r="AB651" s="341"/>
      <c r="AC651" s="341"/>
      <c r="AD651" s="341"/>
      <c r="AE651" s="341"/>
      <c r="AF651" s="341"/>
      <c r="AG651" s="341"/>
      <c r="AH651" s="341"/>
      <c r="AI651" s="341"/>
      <c r="AJ651" s="341"/>
      <c r="AK651" s="341"/>
      <c r="AL651" s="341"/>
      <c r="AM651" s="341"/>
      <c r="AN651" s="341"/>
      <c r="AO651" s="341"/>
      <c r="AP651" s="341"/>
      <c r="AQ651" s="341"/>
      <c r="AR651" s="341"/>
      <c r="AS651" s="341"/>
      <c r="AT651" s="341"/>
      <c r="AU651" s="341"/>
      <c r="AV651" s="341"/>
      <c r="AW651" s="342"/>
    </row>
    <row r="652" ht="15.6" spans="2:49">
      <c r="B652" s="343" t="s">
        <v>272</v>
      </c>
      <c r="C652" s="344"/>
      <c r="D652" s="344"/>
      <c r="E652" s="344"/>
      <c r="F652" s="344"/>
      <c r="G652" s="344"/>
      <c r="H652" s="344"/>
      <c r="I652" s="344"/>
      <c r="J652" s="344"/>
      <c r="K652" s="344"/>
      <c r="L652" s="344"/>
      <c r="M652" s="344"/>
      <c r="N652" s="344"/>
      <c r="O652" s="344"/>
      <c r="P652" s="344"/>
      <c r="Q652" s="344"/>
      <c r="R652" s="344"/>
      <c r="S652" s="344"/>
      <c r="T652" s="344"/>
      <c r="U652" s="344"/>
      <c r="V652" s="344"/>
      <c r="W652" s="344"/>
      <c r="X652" s="344"/>
      <c r="Y652" s="344"/>
      <c r="Z652" s="344"/>
      <c r="AA652" s="344"/>
      <c r="AB652" s="344"/>
      <c r="AC652" s="344"/>
      <c r="AD652" s="344"/>
      <c r="AE652" s="344"/>
      <c r="AF652" s="344"/>
      <c r="AG652" s="344"/>
      <c r="AH652" s="344"/>
      <c r="AI652" s="344"/>
      <c r="AJ652" s="344"/>
      <c r="AK652" s="344"/>
      <c r="AL652" s="344"/>
      <c r="AM652" s="344"/>
      <c r="AN652" s="344"/>
      <c r="AO652" s="344"/>
      <c r="AP652" s="344"/>
      <c r="AQ652" s="344"/>
      <c r="AR652" s="344"/>
      <c r="AS652" s="344"/>
      <c r="AT652" s="344"/>
      <c r="AU652" s="344"/>
      <c r="AV652" s="344"/>
      <c r="AW652" s="346"/>
    </row>
    <row r="653" ht="15.6" spans="2:49">
      <c r="B653" s="347"/>
      <c r="C653" s="348"/>
      <c r="D653" s="348"/>
      <c r="E653" s="348"/>
      <c r="F653" s="348"/>
      <c r="G653" s="348"/>
      <c r="H653" s="348"/>
      <c r="I653" s="348"/>
      <c r="J653" s="348"/>
      <c r="K653" s="348"/>
      <c r="L653" s="348"/>
      <c r="M653" s="348"/>
      <c r="N653" s="348"/>
      <c r="O653" s="348"/>
      <c r="P653" s="348"/>
      <c r="Q653" s="348"/>
      <c r="R653" s="348"/>
      <c r="S653" s="348"/>
      <c r="T653" s="348"/>
      <c r="U653" s="348"/>
      <c r="V653" s="348"/>
      <c r="W653" s="348"/>
      <c r="X653" s="348"/>
      <c r="Y653" s="348"/>
      <c r="Z653" s="348"/>
      <c r="AA653" s="348"/>
      <c r="AB653" s="348"/>
      <c r="AC653" s="348"/>
      <c r="AD653" s="348"/>
      <c r="AE653" s="348"/>
      <c r="AF653" s="348"/>
      <c r="AG653" s="348"/>
      <c r="AH653" s="348"/>
      <c r="AI653" s="348"/>
      <c r="AJ653" s="348"/>
      <c r="AK653" s="348"/>
      <c r="AL653" s="348"/>
      <c r="AM653" s="348"/>
      <c r="AN653" s="348"/>
      <c r="AO653" s="348"/>
      <c r="AP653" s="348"/>
      <c r="AQ653" s="348"/>
      <c r="AR653" s="348"/>
      <c r="AS653" s="348"/>
      <c r="AT653" s="348"/>
      <c r="AU653" s="348"/>
      <c r="AV653" s="348"/>
      <c r="AW653" s="349"/>
    </row>
    <row r="654" ht="15.6" customHeight="1" spans="2:49">
      <c r="B654" s="350" t="s">
        <v>273</v>
      </c>
      <c r="C654" s="351"/>
      <c r="D654" s="352" t="s">
        <v>6</v>
      </c>
      <c r="E654" s="353"/>
      <c r="F654" s="353"/>
      <c r="G654" s="353"/>
      <c r="H654" s="353"/>
      <c r="I654" s="353"/>
      <c r="J654" s="353"/>
      <c r="K654" s="353"/>
      <c r="L654" s="353"/>
      <c r="M654" s="353"/>
      <c r="N654" s="353"/>
      <c r="O654" s="353"/>
      <c r="P654" s="353"/>
      <c r="Q654" s="353"/>
      <c r="R654" s="353"/>
      <c r="S654" s="353"/>
      <c r="T654" s="353"/>
      <c r="U654" s="353"/>
      <c r="V654" s="353"/>
      <c r="W654" s="353"/>
      <c r="X654" s="353"/>
      <c r="Y654" s="353"/>
      <c r="Z654" s="353"/>
      <c r="AA654" s="353"/>
      <c r="AB654" s="353"/>
      <c r="AC654" s="353"/>
      <c r="AD654" s="353"/>
      <c r="AE654" s="353"/>
      <c r="AF654" s="353"/>
      <c r="AG654" s="353"/>
      <c r="AH654" s="353"/>
      <c r="AI654" s="353"/>
      <c r="AJ654" s="353"/>
      <c r="AK654" s="353"/>
      <c r="AL654" s="353"/>
      <c r="AM654" s="353"/>
      <c r="AN654" s="353"/>
      <c r="AO654" s="353"/>
      <c r="AP654" s="353"/>
      <c r="AQ654" s="353"/>
      <c r="AR654" s="353"/>
      <c r="AS654" s="353"/>
      <c r="AT654" s="353"/>
      <c r="AU654" s="353"/>
      <c r="AV654" s="353"/>
      <c r="AW654" s="354"/>
    </row>
    <row r="655" ht="15.6" spans="2:49">
      <c r="B655" s="347"/>
      <c r="C655" s="348"/>
      <c r="D655" s="348"/>
      <c r="E655" s="348"/>
      <c r="F655" s="348"/>
      <c r="G655" s="348"/>
      <c r="H655" s="348"/>
      <c r="I655" s="348"/>
      <c r="J655" s="348"/>
      <c r="K655" s="348"/>
      <c r="L655" s="348"/>
      <c r="M655" s="348"/>
      <c r="N655" s="348"/>
      <c r="O655" s="348"/>
      <c r="P655" s="348"/>
      <c r="Q655" s="348"/>
      <c r="R655" s="348"/>
      <c r="S655" s="348"/>
      <c r="T655" s="348"/>
      <c r="U655" s="348"/>
      <c r="V655" s="348"/>
      <c r="W655" s="348"/>
      <c r="X655" s="348"/>
      <c r="Y655" s="348"/>
      <c r="Z655" s="348"/>
      <c r="AA655" s="348"/>
      <c r="AB655" s="348"/>
      <c r="AC655" s="348"/>
      <c r="AD655" s="348"/>
      <c r="AE655" s="348"/>
      <c r="AF655" s="348"/>
      <c r="AG655" s="348"/>
      <c r="AH655" s="348"/>
      <c r="AI655" s="348"/>
      <c r="AJ655" s="348"/>
      <c r="AK655" s="348"/>
      <c r="AL655" s="348"/>
      <c r="AM655" s="348"/>
      <c r="AN655" s="348"/>
      <c r="AO655" s="348"/>
      <c r="AP655" s="348"/>
      <c r="AQ655" s="348"/>
      <c r="AR655" s="348"/>
      <c r="AS655" s="348"/>
      <c r="AT655" s="348"/>
      <c r="AU655" s="348"/>
      <c r="AV655" s="348"/>
      <c r="AW655" s="349"/>
    </row>
    <row r="656" ht="15.6" spans="2:49">
      <c r="B656" s="355"/>
      <c r="C656" s="356" t="s">
        <v>274</v>
      </c>
      <c r="D656" s="357"/>
      <c r="E656" s="357"/>
      <c r="F656" s="357"/>
      <c r="G656" s="357"/>
      <c r="H656" s="357"/>
      <c r="I656" s="357"/>
      <c r="J656" s="357"/>
      <c r="K656" s="357"/>
      <c r="L656" s="357"/>
      <c r="M656" s="357"/>
      <c r="N656" s="357"/>
      <c r="O656" s="357"/>
      <c r="P656" s="357"/>
      <c r="Q656" s="357"/>
      <c r="R656" s="357"/>
      <c r="S656" s="357"/>
      <c r="T656" s="357"/>
      <c r="U656" s="357"/>
      <c r="V656" s="357"/>
      <c r="W656" s="357"/>
      <c r="X656" s="357"/>
      <c r="Y656" s="357"/>
      <c r="Z656" s="357"/>
      <c r="AA656" s="357"/>
      <c r="AB656" s="357"/>
      <c r="AC656" s="357"/>
      <c r="AD656" s="357"/>
      <c r="AE656" s="357"/>
      <c r="AF656" s="357"/>
      <c r="AG656" s="357"/>
      <c r="AH656" s="357"/>
      <c r="AI656" s="357"/>
      <c r="AJ656" s="357"/>
      <c r="AK656" s="357"/>
      <c r="AL656" s="357"/>
      <c r="AM656" s="357"/>
      <c r="AN656" s="357"/>
      <c r="AO656" s="357"/>
      <c r="AP656" s="357"/>
      <c r="AQ656" s="357"/>
      <c r="AR656" s="357"/>
      <c r="AS656" s="357"/>
      <c r="AT656" s="357"/>
      <c r="AU656" s="357"/>
      <c r="AV656" s="358"/>
      <c r="AW656" s="359"/>
    </row>
    <row r="657" ht="15.6" spans="2:49">
      <c r="B657" s="360"/>
      <c r="C657" s="361" t="s">
        <v>275</v>
      </c>
      <c r="D657" s="362"/>
      <c r="E657" s="363" t="s">
        <v>324</v>
      </c>
      <c r="F657" s="364"/>
      <c r="G657" s="364"/>
      <c r="H657" s="364"/>
      <c r="I657" s="364"/>
      <c r="J657" s="364"/>
      <c r="K657" s="364"/>
      <c r="L657" s="364"/>
      <c r="M657" s="364"/>
      <c r="N657" s="364"/>
      <c r="O657" s="364"/>
      <c r="P657" s="364"/>
      <c r="Q657" s="364"/>
      <c r="R657" s="364"/>
      <c r="S657" s="364"/>
      <c r="T657" s="364"/>
      <c r="U657" s="364"/>
      <c r="V657" s="364"/>
      <c r="W657" s="364"/>
      <c r="X657" s="364"/>
      <c r="Y657" s="364"/>
      <c r="Z657" s="364"/>
      <c r="AA657" s="364"/>
      <c r="AB657" s="364"/>
      <c r="AC657" s="364"/>
      <c r="AD657" s="364"/>
      <c r="AE657" s="364"/>
      <c r="AF657" s="364"/>
      <c r="AG657" s="364"/>
      <c r="AH657" s="365"/>
      <c r="AI657" s="366" t="s">
        <v>277</v>
      </c>
      <c r="AJ657" s="367"/>
      <c r="AK657" s="367"/>
      <c r="AL657" s="367"/>
      <c r="AM657" s="367"/>
      <c r="AN657" s="367"/>
      <c r="AO657" s="368"/>
      <c r="AP657" s="369" t="s">
        <v>267</v>
      </c>
      <c r="AQ657" s="370"/>
      <c r="AR657" s="370"/>
      <c r="AS657" s="370"/>
      <c r="AT657" s="370"/>
      <c r="AU657" s="370"/>
      <c r="AV657" s="371"/>
      <c r="AW657" s="372"/>
    </row>
    <row r="658" ht="15.6" spans="2:49">
      <c r="B658" s="360"/>
      <c r="C658" s="373" t="s">
        <v>278</v>
      </c>
      <c r="D658" s="374"/>
      <c r="E658" s="375" t="str">
        <f>'PRESUPUESTO GEN'!D29</f>
        <v>TRANSPORTE DE MATERIAL DE AFIRMADO Y/O GRANULAR SUELTO (MEDIDO EN BANCO) DESPUÉS DE 5 KM.</v>
      </c>
      <c r="F658" s="442"/>
      <c r="G658" s="442"/>
      <c r="H658" s="442"/>
      <c r="I658" s="442"/>
      <c r="J658" s="442"/>
      <c r="K658" s="442"/>
      <c r="L658" s="442"/>
      <c r="M658" s="442"/>
      <c r="N658" s="442"/>
      <c r="O658" s="442"/>
      <c r="P658" s="442"/>
      <c r="Q658" s="442"/>
      <c r="R658" s="442"/>
      <c r="S658" s="442"/>
      <c r="T658" s="442"/>
      <c r="U658" s="442"/>
      <c r="V658" s="442"/>
      <c r="W658" s="442"/>
      <c r="X658" s="442"/>
      <c r="Y658" s="442"/>
      <c r="Z658" s="442"/>
      <c r="AA658" s="442"/>
      <c r="AB658" s="442"/>
      <c r="AC658" s="442"/>
      <c r="AD658" s="442"/>
      <c r="AE658" s="442"/>
      <c r="AF658" s="442"/>
      <c r="AG658" s="442"/>
      <c r="AH658" s="443"/>
      <c r="AI658" s="366" t="s">
        <v>279</v>
      </c>
      <c r="AJ658" s="367"/>
      <c r="AK658" s="367"/>
      <c r="AL658" s="367"/>
      <c r="AM658" s="367"/>
      <c r="AN658" s="367"/>
      <c r="AO658" s="368"/>
      <c r="AP658" s="378">
        <f>L678</f>
        <v>3744.9</v>
      </c>
      <c r="AQ658" s="379"/>
      <c r="AR658" s="379"/>
      <c r="AS658" s="379"/>
      <c r="AT658" s="379"/>
      <c r="AU658" s="379"/>
      <c r="AV658" s="380"/>
      <c r="AW658" s="372"/>
    </row>
    <row r="659" ht="15.6" spans="2:49">
      <c r="B659" s="381"/>
      <c r="C659" s="348"/>
      <c r="D659" s="348"/>
      <c r="E659" s="348"/>
      <c r="F659" s="348"/>
      <c r="G659" s="348"/>
      <c r="H659" s="348"/>
      <c r="I659" s="348"/>
      <c r="J659" s="348"/>
      <c r="K659" s="348"/>
      <c r="L659" s="348"/>
      <c r="M659" s="348"/>
      <c r="N659" s="348"/>
      <c r="O659" s="348"/>
      <c r="P659" s="348"/>
      <c r="Q659" s="348"/>
      <c r="R659" s="348"/>
      <c r="S659" s="348"/>
      <c r="T659" s="348"/>
      <c r="U659" s="348"/>
      <c r="V659" s="348"/>
      <c r="W659" s="348"/>
      <c r="X659" s="348"/>
      <c r="Y659" s="348"/>
      <c r="Z659" s="348"/>
      <c r="AA659" s="348"/>
      <c r="AB659" s="348"/>
      <c r="AC659" s="348"/>
      <c r="AD659" s="348"/>
      <c r="AE659" s="348"/>
      <c r="AF659" s="348"/>
      <c r="AG659" s="348"/>
      <c r="AH659" s="348"/>
      <c r="AI659" s="348"/>
      <c r="AJ659" s="348"/>
      <c r="AK659" s="348"/>
      <c r="AL659" s="348"/>
      <c r="AM659" s="348"/>
      <c r="AN659" s="348"/>
      <c r="AO659" s="348"/>
      <c r="AP659" s="348"/>
      <c r="AQ659" s="348"/>
      <c r="AR659" s="348"/>
      <c r="AS659" s="348"/>
      <c r="AT659" s="348"/>
      <c r="AU659" s="348"/>
      <c r="AV659" s="348"/>
      <c r="AW659" s="382"/>
    </row>
    <row r="660" ht="15.6" spans="2:49">
      <c r="B660" s="383"/>
      <c r="C660" s="384" t="s">
        <v>280</v>
      </c>
      <c r="D660" s="385"/>
      <c r="E660" s="386" t="s">
        <v>281</v>
      </c>
      <c r="F660" s="387"/>
      <c r="G660" s="387"/>
      <c r="H660" s="388"/>
      <c r="I660" s="468" t="s">
        <v>325</v>
      </c>
      <c r="J660" s="467" t="s">
        <v>326</v>
      </c>
      <c r="K660" s="389" t="s">
        <v>284</v>
      </c>
      <c r="L660" s="391" t="s">
        <v>285</v>
      </c>
      <c r="M660" s="384" t="s">
        <v>286</v>
      </c>
      <c r="N660" s="392"/>
      <c r="O660" s="392"/>
      <c r="P660" s="392"/>
      <c r="Q660" s="392"/>
      <c r="R660" s="392"/>
      <c r="S660" s="392"/>
      <c r="T660" s="392"/>
      <c r="U660" s="392"/>
      <c r="V660" s="392"/>
      <c r="W660" s="392"/>
      <c r="X660" s="392"/>
      <c r="Y660" s="392"/>
      <c r="Z660" s="392"/>
      <c r="AA660" s="392"/>
      <c r="AB660" s="392"/>
      <c r="AC660" s="392"/>
      <c r="AD660" s="392"/>
      <c r="AE660" s="392"/>
      <c r="AF660" s="392"/>
      <c r="AG660" s="392"/>
      <c r="AH660" s="392"/>
      <c r="AI660" s="392"/>
      <c r="AJ660" s="392"/>
      <c r="AK660" s="392"/>
      <c r="AL660" s="392"/>
      <c r="AM660" s="392"/>
      <c r="AN660" s="392"/>
      <c r="AO660" s="392"/>
      <c r="AP660" s="392"/>
      <c r="AQ660" s="392"/>
      <c r="AR660" s="392"/>
      <c r="AS660" s="392"/>
      <c r="AT660" s="392"/>
      <c r="AU660" s="392"/>
      <c r="AV660" s="385"/>
      <c r="AW660" s="393"/>
    </row>
    <row r="661" ht="15.6" spans="2:49">
      <c r="B661" s="383"/>
      <c r="C661" s="394"/>
      <c r="D661" s="395"/>
      <c r="E661" s="463" t="s">
        <v>34</v>
      </c>
      <c r="F661" s="463" t="s">
        <v>327</v>
      </c>
      <c r="G661" s="462" t="s">
        <v>318</v>
      </c>
      <c r="H661" s="463" t="s">
        <v>316</v>
      </c>
      <c r="I661" s="399"/>
      <c r="J661" s="401"/>
      <c r="K661" s="399"/>
      <c r="L661" s="401"/>
      <c r="M661" s="394"/>
      <c r="N661" s="402"/>
      <c r="O661" s="402"/>
      <c r="P661" s="402"/>
      <c r="Q661" s="402"/>
      <c r="R661" s="402"/>
      <c r="S661" s="402"/>
      <c r="T661" s="402"/>
      <c r="U661" s="402"/>
      <c r="V661" s="402"/>
      <c r="W661" s="402"/>
      <c r="X661" s="402"/>
      <c r="Y661" s="402"/>
      <c r="Z661" s="402"/>
      <c r="AA661" s="402"/>
      <c r="AB661" s="402"/>
      <c r="AC661" s="402"/>
      <c r="AD661" s="402"/>
      <c r="AE661" s="402"/>
      <c r="AF661" s="402"/>
      <c r="AG661" s="402"/>
      <c r="AH661" s="402"/>
      <c r="AI661" s="402"/>
      <c r="AJ661" s="402"/>
      <c r="AK661" s="402"/>
      <c r="AL661" s="402"/>
      <c r="AM661" s="402"/>
      <c r="AN661" s="402"/>
      <c r="AO661" s="402"/>
      <c r="AP661" s="402"/>
      <c r="AQ661" s="402"/>
      <c r="AR661" s="402"/>
      <c r="AS661" s="402"/>
      <c r="AT661" s="402"/>
      <c r="AU661" s="402"/>
      <c r="AV661" s="395"/>
      <c r="AW661" s="393"/>
    </row>
    <row r="662" ht="15.6" spans="2:49">
      <c r="B662" s="383"/>
      <c r="C662" s="416" t="s">
        <v>328</v>
      </c>
      <c r="D662" s="417"/>
      <c r="E662" s="445">
        <f>33.5-5</f>
        <v>28.5</v>
      </c>
      <c r="F662" s="408"/>
      <c r="G662" s="408"/>
      <c r="H662" s="408"/>
      <c r="I662" s="452">
        <v>131.4</v>
      </c>
      <c r="J662" s="452"/>
      <c r="K662" s="408" t="s">
        <v>267</v>
      </c>
      <c r="L662" s="445">
        <f>I662*E662</f>
        <v>3744.9</v>
      </c>
      <c r="M662" s="409"/>
      <c r="N662" s="409"/>
      <c r="O662" s="409"/>
      <c r="P662" s="409"/>
      <c r="Q662" s="409"/>
      <c r="R662" s="409"/>
      <c r="S662" s="409"/>
      <c r="T662" s="409"/>
      <c r="U662" s="409"/>
      <c r="V662" s="409"/>
      <c r="W662" s="409"/>
      <c r="X662" s="409"/>
      <c r="Y662" s="409"/>
      <c r="Z662" s="409"/>
      <c r="AA662" s="409"/>
      <c r="AB662" s="409"/>
      <c r="AC662" s="409"/>
      <c r="AD662" s="409"/>
      <c r="AE662" s="409"/>
      <c r="AF662" s="409"/>
      <c r="AG662" s="409"/>
      <c r="AH662" s="409"/>
      <c r="AI662" s="409"/>
      <c r="AJ662" s="409"/>
      <c r="AK662" s="409"/>
      <c r="AL662" s="409"/>
      <c r="AM662" s="409"/>
      <c r="AN662" s="409"/>
      <c r="AO662" s="409"/>
      <c r="AP662" s="409"/>
      <c r="AQ662" s="409"/>
      <c r="AR662" s="409"/>
      <c r="AS662" s="409"/>
      <c r="AT662" s="409"/>
      <c r="AU662" s="409"/>
      <c r="AV662" s="409"/>
      <c r="AW662" s="393"/>
    </row>
    <row r="663" ht="15.6" spans="2:49">
      <c r="B663" s="383"/>
      <c r="C663" s="419"/>
      <c r="D663" s="420"/>
      <c r="E663" s="447"/>
      <c r="F663" s="415"/>
      <c r="G663" s="415"/>
      <c r="H663" s="415"/>
      <c r="I663" s="415"/>
      <c r="J663" s="415"/>
      <c r="K663" s="415"/>
      <c r="L663" s="447"/>
      <c r="M663" s="409"/>
      <c r="N663" s="409"/>
      <c r="O663" s="409"/>
      <c r="P663" s="409"/>
      <c r="Q663" s="409"/>
      <c r="R663" s="409"/>
      <c r="S663" s="409"/>
      <c r="T663" s="409"/>
      <c r="U663" s="409"/>
      <c r="V663" s="409"/>
      <c r="W663" s="409"/>
      <c r="X663" s="409"/>
      <c r="Y663" s="409"/>
      <c r="Z663" s="409"/>
      <c r="AA663" s="409"/>
      <c r="AB663" s="409"/>
      <c r="AC663" s="409"/>
      <c r="AD663" s="409"/>
      <c r="AE663" s="409"/>
      <c r="AF663" s="409"/>
      <c r="AG663" s="409"/>
      <c r="AH663" s="409"/>
      <c r="AI663" s="409"/>
      <c r="AJ663" s="409"/>
      <c r="AK663" s="409"/>
      <c r="AL663" s="409"/>
      <c r="AM663" s="409"/>
      <c r="AN663" s="409"/>
      <c r="AO663" s="409"/>
      <c r="AP663" s="409"/>
      <c r="AQ663" s="409"/>
      <c r="AR663" s="409"/>
      <c r="AS663" s="409"/>
      <c r="AT663" s="409"/>
      <c r="AU663" s="409"/>
      <c r="AV663" s="409"/>
      <c r="AW663" s="393"/>
    </row>
    <row r="664" ht="15.6" spans="2:49">
      <c r="B664" s="383"/>
      <c r="C664" s="416"/>
      <c r="D664" s="417"/>
      <c r="E664" s="445"/>
      <c r="F664" s="408"/>
      <c r="G664" s="408"/>
      <c r="H664" s="408"/>
      <c r="I664" s="453"/>
      <c r="J664" s="408"/>
      <c r="K664" s="408"/>
      <c r="L664" s="445"/>
      <c r="M664" s="409"/>
      <c r="N664" s="409"/>
      <c r="O664" s="409"/>
      <c r="P664" s="409"/>
      <c r="Q664" s="409"/>
      <c r="R664" s="409"/>
      <c r="S664" s="409"/>
      <c r="T664" s="409"/>
      <c r="U664" s="409"/>
      <c r="V664" s="409"/>
      <c r="W664" s="409"/>
      <c r="X664" s="409"/>
      <c r="Y664" s="409"/>
      <c r="Z664" s="409"/>
      <c r="AA664" s="409"/>
      <c r="AB664" s="409"/>
      <c r="AC664" s="409"/>
      <c r="AD664" s="409"/>
      <c r="AE664" s="409"/>
      <c r="AF664" s="409"/>
      <c r="AG664" s="409"/>
      <c r="AH664" s="409"/>
      <c r="AI664" s="409"/>
      <c r="AJ664" s="409"/>
      <c r="AK664" s="409"/>
      <c r="AL664" s="409"/>
      <c r="AM664" s="409"/>
      <c r="AN664" s="409"/>
      <c r="AO664" s="409"/>
      <c r="AP664" s="409"/>
      <c r="AQ664" s="409"/>
      <c r="AR664" s="409"/>
      <c r="AS664" s="409"/>
      <c r="AT664" s="409"/>
      <c r="AU664" s="409"/>
      <c r="AV664" s="409"/>
      <c r="AW664" s="393"/>
    </row>
    <row r="665" ht="15.6" spans="2:49">
      <c r="B665" s="383"/>
      <c r="C665" s="419"/>
      <c r="D665" s="420"/>
      <c r="E665" s="447"/>
      <c r="F665" s="415"/>
      <c r="G665" s="415"/>
      <c r="H665" s="415"/>
      <c r="I665" s="446"/>
      <c r="J665" s="415"/>
      <c r="K665" s="415"/>
      <c r="L665" s="447"/>
      <c r="M665" s="409"/>
      <c r="N665" s="409"/>
      <c r="O665" s="409"/>
      <c r="P665" s="409"/>
      <c r="Q665" s="409"/>
      <c r="R665" s="409"/>
      <c r="S665" s="409"/>
      <c r="T665" s="409"/>
      <c r="U665" s="409"/>
      <c r="V665" s="409"/>
      <c r="W665" s="409"/>
      <c r="X665" s="409"/>
      <c r="Y665" s="409"/>
      <c r="Z665" s="409"/>
      <c r="AA665" s="409"/>
      <c r="AB665" s="409"/>
      <c r="AC665" s="409"/>
      <c r="AD665" s="409"/>
      <c r="AE665" s="409"/>
      <c r="AF665" s="409"/>
      <c r="AG665" s="409"/>
      <c r="AH665" s="409"/>
      <c r="AI665" s="409"/>
      <c r="AJ665" s="409"/>
      <c r="AK665" s="409"/>
      <c r="AL665" s="409"/>
      <c r="AM665" s="409"/>
      <c r="AN665" s="409"/>
      <c r="AO665" s="409"/>
      <c r="AP665" s="409"/>
      <c r="AQ665" s="409"/>
      <c r="AR665" s="409"/>
      <c r="AS665" s="409"/>
      <c r="AT665" s="409"/>
      <c r="AU665" s="409"/>
      <c r="AV665" s="409"/>
      <c r="AW665" s="393"/>
    </row>
    <row r="666" ht="15.6" spans="2:49">
      <c r="B666" s="383"/>
      <c r="C666" s="416"/>
      <c r="D666" s="417"/>
      <c r="E666" s="445"/>
      <c r="F666" s="408"/>
      <c r="G666" s="408"/>
      <c r="H666" s="406"/>
      <c r="I666" s="453"/>
      <c r="J666" s="408"/>
      <c r="K666" s="408"/>
      <c r="L666" s="445"/>
      <c r="M666" s="409"/>
      <c r="N666" s="409"/>
      <c r="O666" s="409"/>
      <c r="P666" s="409"/>
      <c r="Q666" s="409"/>
      <c r="R666" s="409"/>
      <c r="S666" s="409"/>
      <c r="T666" s="409"/>
      <c r="U666" s="409"/>
      <c r="V666" s="409"/>
      <c r="W666" s="409"/>
      <c r="X666" s="409"/>
      <c r="Y666" s="409"/>
      <c r="Z666" s="409"/>
      <c r="AA666" s="409"/>
      <c r="AB666" s="409"/>
      <c r="AC666" s="409"/>
      <c r="AD666" s="409"/>
      <c r="AE666" s="409"/>
      <c r="AF666" s="409"/>
      <c r="AG666" s="409"/>
      <c r="AH666" s="409"/>
      <c r="AI666" s="409"/>
      <c r="AJ666" s="409"/>
      <c r="AK666" s="409"/>
      <c r="AL666" s="409"/>
      <c r="AM666" s="409"/>
      <c r="AN666" s="409"/>
      <c r="AO666" s="409"/>
      <c r="AP666" s="409"/>
      <c r="AQ666" s="409"/>
      <c r="AR666" s="409"/>
      <c r="AS666" s="409"/>
      <c r="AT666" s="409"/>
      <c r="AU666" s="409"/>
      <c r="AV666" s="409"/>
      <c r="AW666" s="393"/>
    </row>
    <row r="667" ht="15.6" spans="2:49">
      <c r="B667" s="383"/>
      <c r="C667" s="419"/>
      <c r="D667" s="420"/>
      <c r="E667" s="447"/>
      <c r="F667" s="415"/>
      <c r="G667" s="415"/>
      <c r="H667" s="413"/>
      <c r="I667" s="446"/>
      <c r="J667" s="415"/>
      <c r="K667" s="415"/>
      <c r="L667" s="447"/>
      <c r="M667" s="409"/>
      <c r="N667" s="409"/>
      <c r="O667" s="409"/>
      <c r="P667" s="409"/>
      <c r="Q667" s="409"/>
      <c r="R667" s="409"/>
      <c r="S667" s="409"/>
      <c r="T667" s="409"/>
      <c r="U667" s="409"/>
      <c r="V667" s="409"/>
      <c r="W667" s="409"/>
      <c r="X667" s="409"/>
      <c r="Y667" s="409"/>
      <c r="Z667" s="409"/>
      <c r="AA667" s="409"/>
      <c r="AB667" s="409"/>
      <c r="AC667" s="409"/>
      <c r="AD667" s="409"/>
      <c r="AE667" s="409"/>
      <c r="AF667" s="409"/>
      <c r="AG667" s="409"/>
      <c r="AH667" s="409"/>
      <c r="AI667" s="409"/>
      <c r="AJ667" s="409"/>
      <c r="AK667" s="409"/>
      <c r="AL667" s="409"/>
      <c r="AM667" s="409"/>
      <c r="AN667" s="409"/>
      <c r="AO667" s="409"/>
      <c r="AP667" s="409"/>
      <c r="AQ667" s="409"/>
      <c r="AR667" s="409"/>
      <c r="AS667" s="409"/>
      <c r="AT667" s="409"/>
      <c r="AU667" s="409"/>
      <c r="AV667" s="409"/>
      <c r="AW667" s="393"/>
    </row>
    <row r="668" ht="15.6" spans="2:49">
      <c r="B668" s="383"/>
      <c r="C668" s="416"/>
      <c r="D668" s="417"/>
      <c r="E668" s="445"/>
      <c r="F668" s="408"/>
      <c r="G668" s="408"/>
      <c r="H668" s="406"/>
      <c r="I668" s="453"/>
      <c r="J668" s="408"/>
      <c r="K668" s="408"/>
      <c r="L668" s="445"/>
      <c r="M668" s="409"/>
      <c r="N668" s="409"/>
      <c r="O668" s="409"/>
      <c r="P668" s="409"/>
      <c r="Q668" s="409"/>
      <c r="R668" s="409"/>
      <c r="S668" s="409"/>
      <c r="T668" s="409"/>
      <c r="U668" s="409"/>
      <c r="V668" s="409"/>
      <c r="W668" s="409"/>
      <c r="X668" s="409"/>
      <c r="Y668" s="409"/>
      <c r="Z668" s="409"/>
      <c r="AA668" s="409"/>
      <c r="AB668" s="409"/>
      <c r="AC668" s="409"/>
      <c r="AD668" s="409"/>
      <c r="AE668" s="409"/>
      <c r="AF668" s="409"/>
      <c r="AG668" s="409"/>
      <c r="AH668" s="409"/>
      <c r="AI668" s="409"/>
      <c r="AJ668" s="409"/>
      <c r="AK668" s="409"/>
      <c r="AL668" s="409"/>
      <c r="AM668" s="409"/>
      <c r="AN668" s="409"/>
      <c r="AO668" s="409"/>
      <c r="AP668" s="409"/>
      <c r="AQ668" s="409"/>
      <c r="AR668" s="409"/>
      <c r="AS668" s="409"/>
      <c r="AT668" s="409"/>
      <c r="AU668" s="409"/>
      <c r="AV668" s="409"/>
      <c r="AW668" s="393"/>
    </row>
    <row r="669" ht="15.6" spans="2:49">
      <c r="B669" s="383"/>
      <c r="C669" s="419"/>
      <c r="D669" s="420"/>
      <c r="E669" s="447"/>
      <c r="F669" s="415"/>
      <c r="G669" s="415"/>
      <c r="H669" s="413"/>
      <c r="I669" s="446"/>
      <c r="J669" s="415"/>
      <c r="K669" s="415"/>
      <c r="L669" s="447"/>
      <c r="M669" s="409"/>
      <c r="N669" s="409"/>
      <c r="O669" s="409"/>
      <c r="P669" s="409"/>
      <c r="Q669" s="409"/>
      <c r="R669" s="409"/>
      <c r="S669" s="409"/>
      <c r="T669" s="409"/>
      <c r="U669" s="409"/>
      <c r="V669" s="409"/>
      <c r="W669" s="409"/>
      <c r="X669" s="409"/>
      <c r="Y669" s="409"/>
      <c r="Z669" s="409"/>
      <c r="AA669" s="409"/>
      <c r="AB669" s="409"/>
      <c r="AC669" s="409"/>
      <c r="AD669" s="409"/>
      <c r="AE669" s="409"/>
      <c r="AF669" s="409"/>
      <c r="AG669" s="409"/>
      <c r="AH669" s="409"/>
      <c r="AI669" s="409"/>
      <c r="AJ669" s="409"/>
      <c r="AK669" s="409"/>
      <c r="AL669" s="409"/>
      <c r="AM669" s="409"/>
      <c r="AN669" s="409"/>
      <c r="AO669" s="409"/>
      <c r="AP669" s="409"/>
      <c r="AQ669" s="409"/>
      <c r="AR669" s="409"/>
      <c r="AS669" s="409"/>
      <c r="AT669" s="409"/>
      <c r="AU669" s="409"/>
      <c r="AV669" s="409"/>
      <c r="AW669" s="393"/>
    </row>
    <row r="670" ht="15.6" spans="2:49">
      <c r="B670" s="383"/>
      <c r="C670" s="416"/>
      <c r="D670" s="417"/>
      <c r="E670" s="445"/>
      <c r="F670" s="408"/>
      <c r="G670" s="408"/>
      <c r="H670" s="406"/>
      <c r="I670" s="453"/>
      <c r="J670" s="408"/>
      <c r="K670" s="408"/>
      <c r="L670" s="445"/>
      <c r="M670" s="409"/>
      <c r="N670" s="409"/>
      <c r="O670" s="409"/>
      <c r="P670" s="409"/>
      <c r="Q670" s="409"/>
      <c r="R670" s="409"/>
      <c r="S670" s="409"/>
      <c r="T670" s="409"/>
      <c r="U670" s="409"/>
      <c r="V670" s="409"/>
      <c r="W670" s="409"/>
      <c r="X670" s="409"/>
      <c r="Y670" s="409"/>
      <c r="Z670" s="409"/>
      <c r="AA670" s="409"/>
      <c r="AB670" s="409"/>
      <c r="AC670" s="409"/>
      <c r="AD670" s="409"/>
      <c r="AE670" s="409"/>
      <c r="AF670" s="409"/>
      <c r="AG670" s="409"/>
      <c r="AH670" s="409"/>
      <c r="AI670" s="409"/>
      <c r="AJ670" s="409"/>
      <c r="AK670" s="409"/>
      <c r="AL670" s="409"/>
      <c r="AM670" s="409"/>
      <c r="AN670" s="409"/>
      <c r="AO670" s="409"/>
      <c r="AP670" s="409"/>
      <c r="AQ670" s="409"/>
      <c r="AR670" s="409"/>
      <c r="AS670" s="409"/>
      <c r="AT670" s="409"/>
      <c r="AU670" s="409"/>
      <c r="AV670" s="409"/>
      <c r="AW670" s="393"/>
    </row>
    <row r="671" ht="15.6" spans="2:49">
      <c r="B671" s="383"/>
      <c r="C671" s="419"/>
      <c r="D671" s="420"/>
      <c r="E671" s="447"/>
      <c r="F671" s="415"/>
      <c r="G671" s="415"/>
      <c r="H671" s="413"/>
      <c r="I671" s="446"/>
      <c r="J671" s="415"/>
      <c r="K671" s="415"/>
      <c r="L671" s="447"/>
      <c r="M671" s="409"/>
      <c r="N671" s="409"/>
      <c r="O671" s="409"/>
      <c r="P671" s="409"/>
      <c r="Q671" s="409"/>
      <c r="R671" s="409"/>
      <c r="S671" s="409"/>
      <c r="T671" s="409"/>
      <c r="U671" s="409"/>
      <c r="V671" s="409"/>
      <c r="W671" s="409"/>
      <c r="X671" s="409"/>
      <c r="Y671" s="409"/>
      <c r="Z671" s="409"/>
      <c r="AA671" s="409"/>
      <c r="AB671" s="409"/>
      <c r="AC671" s="409"/>
      <c r="AD671" s="409"/>
      <c r="AE671" s="409"/>
      <c r="AF671" s="409"/>
      <c r="AG671" s="409"/>
      <c r="AH671" s="409"/>
      <c r="AI671" s="409"/>
      <c r="AJ671" s="409"/>
      <c r="AK671" s="409"/>
      <c r="AL671" s="409"/>
      <c r="AM671" s="409"/>
      <c r="AN671" s="409"/>
      <c r="AO671" s="409"/>
      <c r="AP671" s="409"/>
      <c r="AQ671" s="409"/>
      <c r="AR671" s="409"/>
      <c r="AS671" s="409"/>
      <c r="AT671" s="409"/>
      <c r="AU671" s="409"/>
      <c r="AV671" s="409"/>
      <c r="AW671" s="393"/>
    </row>
    <row r="672" ht="15.6" spans="2:49">
      <c r="B672" s="383"/>
      <c r="C672" s="416"/>
      <c r="D672" s="417"/>
      <c r="E672" s="406"/>
      <c r="F672" s="406"/>
      <c r="G672" s="406"/>
      <c r="H672" s="406"/>
      <c r="I672" s="406"/>
      <c r="J672" s="406"/>
      <c r="K672" s="408"/>
      <c r="L672" s="408"/>
      <c r="M672" s="409"/>
      <c r="N672" s="409"/>
      <c r="O672" s="409"/>
      <c r="P672" s="409"/>
      <c r="Q672" s="409"/>
      <c r="R672" s="409"/>
      <c r="S672" s="409"/>
      <c r="T672" s="409"/>
      <c r="U672" s="409"/>
      <c r="V672" s="409"/>
      <c r="W672" s="409"/>
      <c r="X672" s="409"/>
      <c r="Y672" s="409"/>
      <c r="Z672" s="409"/>
      <c r="AA672" s="409"/>
      <c r="AB672" s="409"/>
      <c r="AC672" s="409"/>
      <c r="AD672" s="409"/>
      <c r="AE672" s="409"/>
      <c r="AF672" s="409"/>
      <c r="AG672" s="409"/>
      <c r="AH672" s="409"/>
      <c r="AI672" s="409"/>
      <c r="AJ672" s="409"/>
      <c r="AK672" s="409"/>
      <c r="AL672" s="409"/>
      <c r="AM672" s="409"/>
      <c r="AN672" s="409"/>
      <c r="AO672" s="409"/>
      <c r="AP672" s="409"/>
      <c r="AQ672" s="409"/>
      <c r="AR672" s="409"/>
      <c r="AS672" s="409"/>
      <c r="AT672" s="409"/>
      <c r="AU672" s="409"/>
      <c r="AV672" s="409"/>
      <c r="AW672" s="393"/>
    </row>
    <row r="673" ht="15.6" spans="2:49">
      <c r="B673" s="383"/>
      <c r="C673" s="419"/>
      <c r="D673" s="420"/>
      <c r="E673" s="413"/>
      <c r="F673" s="413"/>
      <c r="G673" s="413"/>
      <c r="H673" s="413"/>
      <c r="I673" s="413"/>
      <c r="J673" s="413"/>
      <c r="K673" s="415"/>
      <c r="L673" s="415"/>
      <c r="M673" s="409"/>
      <c r="N673" s="409"/>
      <c r="O673" s="409"/>
      <c r="P673" s="409"/>
      <c r="Q673" s="409"/>
      <c r="R673" s="409"/>
      <c r="S673" s="409"/>
      <c r="T673" s="409"/>
      <c r="U673" s="409"/>
      <c r="V673" s="409"/>
      <c r="W673" s="409"/>
      <c r="X673" s="409"/>
      <c r="Y673" s="409"/>
      <c r="Z673" s="409"/>
      <c r="AA673" s="409"/>
      <c r="AB673" s="409"/>
      <c r="AC673" s="409"/>
      <c r="AD673" s="409"/>
      <c r="AE673" s="409"/>
      <c r="AF673" s="409"/>
      <c r="AG673" s="409"/>
      <c r="AH673" s="409"/>
      <c r="AI673" s="409"/>
      <c r="AJ673" s="409"/>
      <c r="AK673" s="409"/>
      <c r="AL673" s="409"/>
      <c r="AM673" s="409"/>
      <c r="AN673" s="409"/>
      <c r="AO673" s="409"/>
      <c r="AP673" s="409"/>
      <c r="AQ673" s="409"/>
      <c r="AR673" s="409"/>
      <c r="AS673" s="409"/>
      <c r="AT673" s="409"/>
      <c r="AU673" s="409"/>
      <c r="AV673" s="409"/>
      <c r="AW673" s="393"/>
    </row>
    <row r="674" ht="15.6" spans="2:49">
      <c r="B674" s="383"/>
      <c r="C674" s="416"/>
      <c r="D674" s="417"/>
      <c r="E674" s="406"/>
      <c r="F674" s="406"/>
      <c r="G674" s="406"/>
      <c r="H674" s="406"/>
      <c r="I674" s="406"/>
      <c r="J674" s="406"/>
      <c r="K674" s="406"/>
      <c r="L674" s="408"/>
      <c r="M674" s="409"/>
      <c r="N674" s="409"/>
      <c r="O674" s="409"/>
      <c r="P674" s="409"/>
      <c r="Q674" s="409"/>
      <c r="R674" s="409"/>
      <c r="S674" s="409"/>
      <c r="T674" s="409"/>
      <c r="U674" s="409"/>
      <c r="V674" s="409"/>
      <c r="W674" s="409"/>
      <c r="X674" s="409"/>
      <c r="Y674" s="409"/>
      <c r="Z674" s="409"/>
      <c r="AA674" s="409"/>
      <c r="AB674" s="409"/>
      <c r="AC674" s="409"/>
      <c r="AD674" s="409"/>
      <c r="AE674" s="409"/>
      <c r="AF674" s="409"/>
      <c r="AG674" s="409"/>
      <c r="AH674" s="409"/>
      <c r="AI674" s="409"/>
      <c r="AJ674" s="409"/>
      <c r="AK674" s="409"/>
      <c r="AL674" s="409"/>
      <c r="AM674" s="409"/>
      <c r="AN674" s="409"/>
      <c r="AO674" s="409"/>
      <c r="AP674" s="409"/>
      <c r="AQ674" s="409"/>
      <c r="AR674" s="409"/>
      <c r="AS674" s="409"/>
      <c r="AT674" s="409"/>
      <c r="AU674" s="409"/>
      <c r="AV674" s="409"/>
      <c r="AW674" s="393"/>
    </row>
    <row r="675" ht="15.6" spans="2:49">
      <c r="B675" s="383"/>
      <c r="C675" s="419"/>
      <c r="D675" s="420"/>
      <c r="E675" s="413"/>
      <c r="F675" s="413"/>
      <c r="G675" s="413"/>
      <c r="H675" s="413"/>
      <c r="I675" s="413"/>
      <c r="J675" s="413"/>
      <c r="K675" s="413"/>
      <c r="L675" s="415"/>
      <c r="M675" s="409"/>
      <c r="N675" s="409"/>
      <c r="O675" s="409"/>
      <c r="P675" s="409"/>
      <c r="Q675" s="409"/>
      <c r="R675" s="409"/>
      <c r="S675" s="409"/>
      <c r="T675" s="409"/>
      <c r="U675" s="409"/>
      <c r="V675" s="409"/>
      <c r="W675" s="409"/>
      <c r="X675" s="409"/>
      <c r="Y675" s="409"/>
      <c r="Z675" s="409"/>
      <c r="AA675" s="409"/>
      <c r="AB675" s="409"/>
      <c r="AC675" s="409"/>
      <c r="AD675" s="409"/>
      <c r="AE675" s="409"/>
      <c r="AF675" s="409"/>
      <c r="AG675" s="409"/>
      <c r="AH675" s="409"/>
      <c r="AI675" s="409"/>
      <c r="AJ675" s="409"/>
      <c r="AK675" s="409"/>
      <c r="AL675" s="409"/>
      <c r="AM675" s="409"/>
      <c r="AN675" s="409"/>
      <c r="AO675" s="409"/>
      <c r="AP675" s="409"/>
      <c r="AQ675" s="409"/>
      <c r="AR675" s="409"/>
      <c r="AS675" s="409"/>
      <c r="AT675" s="409"/>
      <c r="AU675" s="409"/>
      <c r="AV675" s="409"/>
      <c r="AW675" s="393"/>
    </row>
    <row r="676" ht="15.6" spans="2:49">
      <c r="B676" s="383"/>
      <c r="C676" s="416"/>
      <c r="D676" s="417"/>
      <c r="E676" s="406"/>
      <c r="F676" s="406"/>
      <c r="G676" s="406"/>
      <c r="H676" s="406"/>
      <c r="I676" s="406"/>
      <c r="J676" s="406"/>
      <c r="K676" s="406"/>
      <c r="L676" s="406"/>
      <c r="M676" s="409"/>
      <c r="N676" s="409"/>
      <c r="O676" s="409"/>
      <c r="P676" s="409"/>
      <c r="Q676" s="409"/>
      <c r="R676" s="409"/>
      <c r="S676" s="409"/>
      <c r="T676" s="409"/>
      <c r="U676" s="409"/>
      <c r="V676" s="409"/>
      <c r="W676" s="409"/>
      <c r="X676" s="409"/>
      <c r="Y676" s="409"/>
      <c r="Z676" s="409"/>
      <c r="AA676" s="409"/>
      <c r="AB676" s="409"/>
      <c r="AC676" s="409"/>
      <c r="AD676" s="409"/>
      <c r="AE676" s="409"/>
      <c r="AF676" s="409"/>
      <c r="AG676" s="409"/>
      <c r="AH676" s="409"/>
      <c r="AI676" s="409"/>
      <c r="AJ676" s="409"/>
      <c r="AK676" s="409"/>
      <c r="AL676" s="409"/>
      <c r="AM676" s="409"/>
      <c r="AN676" s="409"/>
      <c r="AO676" s="409"/>
      <c r="AP676" s="409"/>
      <c r="AQ676" s="409"/>
      <c r="AR676" s="409"/>
      <c r="AS676" s="409"/>
      <c r="AT676" s="409"/>
      <c r="AU676" s="409"/>
      <c r="AV676" s="409"/>
      <c r="AW676" s="393"/>
    </row>
    <row r="677" ht="15.6" spans="2:49">
      <c r="B677" s="383"/>
      <c r="C677" s="419"/>
      <c r="D677" s="420"/>
      <c r="E677" s="413"/>
      <c r="F677" s="413"/>
      <c r="G677" s="413"/>
      <c r="H677" s="413"/>
      <c r="I677" s="413"/>
      <c r="J677" s="413"/>
      <c r="K677" s="413"/>
      <c r="L677" s="413"/>
      <c r="M677" s="409"/>
      <c r="N677" s="409"/>
      <c r="O677" s="409"/>
      <c r="P677" s="409"/>
      <c r="Q677" s="409"/>
      <c r="R677" s="409"/>
      <c r="S677" s="409"/>
      <c r="T677" s="409"/>
      <c r="U677" s="409"/>
      <c r="V677" s="409"/>
      <c r="W677" s="409"/>
      <c r="X677" s="409"/>
      <c r="Y677" s="409"/>
      <c r="Z677" s="409"/>
      <c r="AA677" s="409"/>
      <c r="AB677" s="409"/>
      <c r="AC677" s="409"/>
      <c r="AD677" s="409"/>
      <c r="AE677" s="409"/>
      <c r="AF677" s="409"/>
      <c r="AG677" s="409"/>
      <c r="AH677" s="409"/>
      <c r="AI677" s="409"/>
      <c r="AJ677" s="409"/>
      <c r="AK677" s="409"/>
      <c r="AL677" s="409"/>
      <c r="AM677" s="409"/>
      <c r="AN677" s="409"/>
      <c r="AO677" s="409"/>
      <c r="AP677" s="409"/>
      <c r="AQ677" s="409"/>
      <c r="AR677" s="409"/>
      <c r="AS677" s="409"/>
      <c r="AT677" s="409"/>
      <c r="AU677" s="409"/>
      <c r="AV677" s="409"/>
      <c r="AW677" s="393"/>
    </row>
    <row r="678" ht="15.6" spans="2:49">
      <c r="B678" s="383"/>
      <c r="C678" s="422" t="s">
        <v>293</v>
      </c>
      <c r="D678" s="423"/>
      <c r="E678" s="423"/>
      <c r="F678" s="423"/>
      <c r="G678" s="423"/>
      <c r="H678" s="423"/>
      <c r="I678" s="423"/>
      <c r="J678" s="424" t="s">
        <v>285</v>
      </c>
      <c r="K678" s="425"/>
      <c r="L678" s="426">
        <f>ROUND(SUM(L662:L677),2)</f>
        <v>3744.9</v>
      </c>
      <c r="M678" s="409"/>
      <c r="N678" s="409"/>
      <c r="O678" s="409"/>
      <c r="P678" s="409"/>
      <c r="Q678" s="409"/>
      <c r="R678" s="409"/>
      <c r="S678" s="409"/>
      <c r="T678" s="409"/>
      <c r="U678" s="409"/>
      <c r="V678" s="409"/>
      <c r="W678" s="409"/>
      <c r="X678" s="409"/>
      <c r="Y678" s="409"/>
      <c r="Z678" s="409"/>
      <c r="AA678" s="409"/>
      <c r="AB678" s="409"/>
      <c r="AC678" s="409"/>
      <c r="AD678" s="409"/>
      <c r="AE678" s="409"/>
      <c r="AF678" s="409"/>
      <c r="AG678" s="409"/>
      <c r="AH678" s="409"/>
      <c r="AI678" s="409"/>
      <c r="AJ678" s="409"/>
      <c r="AK678" s="409"/>
      <c r="AL678" s="409"/>
      <c r="AM678" s="409"/>
      <c r="AN678" s="409"/>
      <c r="AO678" s="409"/>
      <c r="AP678" s="409"/>
      <c r="AQ678" s="409"/>
      <c r="AR678" s="409"/>
      <c r="AS678" s="409"/>
      <c r="AT678" s="409"/>
      <c r="AU678" s="409"/>
      <c r="AV678" s="409"/>
      <c r="AW678" s="393"/>
    </row>
    <row r="679" ht="15.6" spans="2:49">
      <c r="B679" s="383"/>
      <c r="C679" s="416"/>
      <c r="D679" s="427"/>
      <c r="E679" s="427"/>
      <c r="F679" s="427"/>
      <c r="G679" s="427"/>
      <c r="H679" s="427"/>
      <c r="I679" s="427"/>
      <c r="J679" s="427"/>
      <c r="K679" s="427"/>
      <c r="L679" s="417"/>
      <c r="M679" s="409"/>
      <c r="N679" s="409"/>
      <c r="O679" s="409"/>
      <c r="P679" s="409"/>
      <c r="Q679" s="409"/>
      <c r="R679" s="409"/>
      <c r="S679" s="409"/>
      <c r="T679" s="409"/>
      <c r="U679" s="409"/>
      <c r="V679" s="409"/>
      <c r="W679" s="409"/>
      <c r="X679" s="409"/>
      <c r="Y679" s="409"/>
      <c r="Z679" s="409"/>
      <c r="AA679" s="409"/>
      <c r="AB679" s="409"/>
      <c r="AC679" s="409"/>
      <c r="AD679" s="409"/>
      <c r="AE679" s="409"/>
      <c r="AF679" s="409"/>
      <c r="AG679" s="409"/>
      <c r="AH679" s="409"/>
      <c r="AI679" s="409"/>
      <c r="AJ679" s="409"/>
      <c r="AK679" s="409"/>
      <c r="AL679" s="409"/>
      <c r="AM679" s="409"/>
      <c r="AN679" s="409"/>
      <c r="AO679" s="409"/>
      <c r="AP679" s="409"/>
      <c r="AQ679" s="409"/>
      <c r="AR679" s="409"/>
      <c r="AS679" s="409"/>
      <c r="AT679" s="409"/>
      <c r="AU679" s="409"/>
      <c r="AV679" s="409"/>
      <c r="AW679" s="393"/>
    </row>
    <row r="680" ht="15.6" spans="2:49">
      <c r="B680" s="383"/>
      <c r="C680" s="419"/>
      <c r="D680" s="428"/>
      <c r="E680" s="428"/>
      <c r="F680" s="428"/>
      <c r="G680" s="428"/>
      <c r="H680" s="428"/>
      <c r="I680" s="428"/>
      <c r="J680" s="428"/>
      <c r="K680" s="428"/>
      <c r="L680" s="420"/>
      <c r="M680" s="409"/>
      <c r="N680" s="409"/>
      <c r="O680" s="409"/>
      <c r="P680" s="409"/>
      <c r="Q680" s="409"/>
      <c r="R680" s="409"/>
      <c r="S680" s="409"/>
      <c r="T680" s="409"/>
      <c r="U680" s="409"/>
      <c r="V680" s="409"/>
      <c r="W680" s="409"/>
      <c r="X680" s="409"/>
      <c r="Y680" s="409"/>
      <c r="Z680" s="409"/>
      <c r="AA680" s="409"/>
      <c r="AB680" s="409"/>
      <c r="AC680" s="409"/>
      <c r="AD680" s="409"/>
      <c r="AE680" s="409"/>
      <c r="AF680" s="409"/>
      <c r="AG680" s="409"/>
      <c r="AH680" s="409"/>
      <c r="AI680" s="409"/>
      <c r="AJ680" s="409"/>
      <c r="AK680" s="409"/>
      <c r="AL680" s="409"/>
      <c r="AM680" s="409"/>
      <c r="AN680" s="409"/>
      <c r="AO680" s="409"/>
      <c r="AP680" s="409"/>
      <c r="AQ680" s="409"/>
      <c r="AR680" s="409"/>
      <c r="AS680" s="409"/>
      <c r="AT680" s="409"/>
      <c r="AU680" s="409"/>
      <c r="AV680" s="409"/>
      <c r="AW680" s="393"/>
    </row>
    <row r="681" ht="15.6" spans="2:49">
      <c r="B681" s="383"/>
      <c r="C681" s="429" t="s">
        <v>294</v>
      </c>
      <c r="D681" s="448"/>
      <c r="E681" s="448"/>
      <c r="F681" s="448"/>
      <c r="G681" s="448"/>
      <c r="H681" s="448"/>
      <c r="I681" s="448"/>
      <c r="J681" s="448"/>
      <c r="K681" s="448"/>
      <c r="L681" s="448"/>
      <c r="M681" s="448"/>
      <c r="N681" s="448"/>
      <c r="O681" s="448"/>
      <c r="P681" s="448"/>
      <c r="Q681" s="448"/>
      <c r="R681" s="448"/>
      <c r="S681" s="448"/>
      <c r="T681" s="448"/>
      <c r="U681" s="448"/>
      <c r="V681" s="448"/>
      <c r="W681" s="448"/>
      <c r="X681" s="448"/>
      <c r="Y681" s="448"/>
      <c r="Z681" s="448"/>
      <c r="AA681" s="448"/>
      <c r="AB681" s="448"/>
      <c r="AC681" s="448"/>
      <c r="AD681" s="448"/>
      <c r="AE681" s="448"/>
      <c r="AF681" s="448"/>
      <c r="AG681" s="448"/>
      <c r="AH681" s="448"/>
      <c r="AI681" s="448"/>
      <c r="AJ681" s="448"/>
      <c r="AK681" s="448"/>
      <c r="AL681" s="448"/>
      <c r="AM681" s="448"/>
      <c r="AN681" s="448"/>
      <c r="AO681" s="448"/>
      <c r="AP681" s="448"/>
      <c r="AQ681" s="448"/>
      <c r="AR681" s="448"/>
      <c r="AS681" s="448"/>
      <c r="AT681" s="448"/>
      <c r="AU681" s="448"/>
      <c r="AV681" s="449"/>
      <c r="AW681" s="393"/>
    </row>
    <row r="682" ht="15.6" spans="2:49">
      <c r="B682" s="383"/>
      <c r="C682" s="432"/>
      <c r="D682" s="433"/>
      <c r="E682" s="433"/>
      <c r="F682" s="433"/>
      <c r="G682" s="433"/>
      <c r="H682" s="433"/>
      <c r="I682" s="433"/>
      <c r="J682" s="433"/>
      <c r="K682" s="433"/>
      <c r="L682" s="433"/>
      <c r="M682" s="433"/>
      <c r="N682" s="433"/>
      <c r="O682" s="433"/>
      <c r="P682" s="433"/>
      <c r="Q682" s="433"/>
      <c r="R682" s="433"/>
      <c r="S682" s="433"/>
      <c r="T682" s="433"/>
      <c r="U682" s="433"/>
      <c r="V682" s="433"/>
      <c r="W682" s="433"/>
      <c r="X682" s="433"/>
      <c r="Y682" s="433"/>
      <c r="Z682" s="433"/>
      <c r="AA682" s="433"/>
      <c r="AB682" s="433"/>
      <c r="AC682" s="433"/>
      <c r="AD682" s="433"/>
      <c r="AE682" s="433"/>
      <c r="AF682" s="433"/>
      <c r="AG682" s="434"/>
      <c r="AH682" s="435"/>
      <c r="AI682" s="348"/>
      <c r="AJ682" s="348"/>
      <c r="AK682" s="348"/>
      <c r="AL682" s="348"/>
      <c r="AM682" s="348"/>
      <c r="AN682" s="348"/>
      <c r="AO682" s="348"/>
      <c r="AP682" s="348"/>
      <c r="AQ682" s="348"/>
      <c r="AR682" s="348"/>
      <c r="AS682" s="348"/>
      <c r="AT682" s="348"/>
      <c r="AU682" s="348"/>
      <c r="AV682" s="436"/>
      <c r="AW682" s="393"/>
    </row>
    <row r="683" spans="2:49">
      <c r="B683" s="437"/>
      <c r="AW683" s="438"/>
    </row>
    <row r="684" spans="2:49">
      <c r="B684" s="439" t="s">
        <v>295</v>
      </c>
      <c r="C684" s="450"/>
      <c r="D684" s="450"/>
      <c r="E684" s="450"/>
      <c r="F684" s="450"/>
      <c r="G684" s="450"/>
      <c r="H684" s="450"/>
      <c r="I684" s="450"/>
      <c r="J684" s="450"/>
      <c r="K684" s="450"/>
      <c r="L684" s="450"/>
      <c r="M684" s="450"/>
      <c r="N684" s="450"/>
      <c r="O684" s="450"/>
      <c r="P684" s="450"/>
      <c r="Q684" s="450"/>
      <c r="R684" s="450"/>
      <c r="S684" s="450"/>
      <c r="T684" s="450"/>
      <c r="U684" s="450"/>
      <c r="V684" s="450"/>
      <c r="W684" s="450"/>
      <c r="X684" s="450"/>
      <c r="Y684" s="450"/>
      <c r="Z684" s="450"/>
      <c r="AA684" s="450"/>
      <c r="AB684" s="450"/>
      <c r="AC684" s="450"/>
      <c r="AD684" s="450"/>
      <c r="AE684" s="450"/>
      <c r="AF684" s="450"/>
      <c r="AG684" s="450"/>
      <c r="AH684" s="450"/>
      <c r="AI684" s="450"/>
      <c r="AJ684" s="450"/>
      <c r="AK684" s="450"/>
      <c r="AL684" s="450"/>
      <c r="AM684" s="450"/>
      <c r="AN684" s="450"/>
      <c r="AO684" s="450"/>
      <c r="AP684" s="450"/>
      <c r="AQ684" s="450"/>
      <c r="AR684" s="450"/>
      <c r="AS684" s="450"/>
      <c r="AT684" s="450"/>
      <c r="AU684" s="450"/>
      <c r="AV684" s="450"/>
      <c r="AW684" s="451"/>
    </row>
    <row r="688" ht="15.6" spans="2:49">
      <c r="B688" s="325"/>
      <c r="C688" s="326"/>
      <c r="D688" s="327"/>
      <c r="E688" s="328" t="s">
        <v>0</v>
      </c>
      <c r="F688" s="329"/>
      <c r="G688" s="329"/>
      <c r="H688" s="329"/>
      <c r="I688" s="329"/>
      <c r="J688" s="329"/>
      <c r="K688" s="329"/>
      <c r="L688" s="329"/>
      <c r="M688" s="329"/>
      <c r="N688" s="329"/>
      <c r="O688" s="329"/>
      <c r="P688" s="329"/>
      <c r="Q688" s="329"/>
      <c r="R688" s="329"/>
      <c r="S688" s="329"/>
      <c r="T688" s="329"/>
      <c r="U688" s="329"/>
      <c r="V688" s="329"/>
      <c r="W688" s="329"/>
      <c r="X688" s="330"/>
      <c r="Y688" s="331" t="s">
        <v>270</v>
      </c>
      <c r="Z688" s="332"/>
      <c r="AA688" s="332"/>
      <c r="AB688" s="332"/>
      <c r="AC688" s="332"/>
      <c r="AD688" s="332"/>
      <c r="AE688" s="332"/>
      <c r="AF688" s="332"/>
      <c r="AG688" s="332"/>
      <c r="AH688" s="332"/>
      <c r="AI688" s="332"/>
      <c r="AJ688" s="332"/>
      <c r="AK688" s="332"/>
      <c r="AL688" s="332"/>
      <c r="AM688" s="332"/>
      <c r="AN688" s="332"/>
      <c r="AO688" s="332"/>
      <c r="AP688" s="332"/>
      <c r="AQ688" s="332"/>
      <c r="AR688" s="332"/>
      <c r="AS688" s="332"/>
      <c r="AT688" s="332"/>
      <c r="AU688" s="332"/>
      <c r="AV688" s="332"/>
      <c r="AW688" s="333"/>
    </row>
    <row r="689" ht="15.6" spans="2:49">
      <c r="B689" s="334"/>
      <c r="C689" s="335"/>
      <c r="D689" s="336"/>
      <c r="E689" s="337"/>
      <c r="F689" s="338"/>
      <c r="G689" s="338"/>
      <c r="H689" s="338"/>
      <c r="I689" s="338"/>
      <c r="J689" s="338"/>
      <c r="K689" s="338"/>
      <c r="L689" s="338"/>
      <c r="M689" s="338"/>
      <c r="N689" s="338"/>
      <c r="O689" s="338"/>
      <c r="P689" s="338"/>
      <c r="Q689" s="338"/>
      <c r="R689" s="338"/>
      <c r="S689" s="338"/>
      <c r="T689" s="338"/>
      <c r="U689" s="338"/>
      <c r="V689" s="338"/>
      <c r="W689" s="338"/>
      <c r="X689" s="339"/>
      <c r="Y689" s="340" t="s">
        <v>2</v>
      </c>
      <c r="Z689" s="341"/>
      <c r="AA689" s="341"/>
      <c r="AB689" s="341"/>
      <c r="AC689" s="341"/>
      <c r="AD689" s="341"/>
      <c r="AE689" s="341"/>
      <c r="AF689" s="341"/>
      <c r="AG689" s="341"/>
      <c r="AH689" s="341"/>
      <c r="AI689" s="341"/>
      <c r="AJ689" s="341"/>
      <c r="AK689" s="341"/>
      <c r="AL689" s="341"/>
      <c r="AM689" s="341"/>
      <c r="AN689" s="341"/>
      <c r="AO689" s="341"/>
      <c r="AP689" s="341"/>
      <c r="AQ689" s="341"/>
      <c r="AR689" s="341"/>
      <c r="AS689" s="341"/>
      <c r="AT689" s="341"/>
      <c r="AU689" s="341"/>
      <c r="AV689" s="341"/>
      <c r="AW689" s="342"/>
    </row>
    <row r="690" ht="15.6" spans="2:49">
      <c r="B690" s="343" t="s">
        <v>3</v>
      </c>
      <c r="C690" s="344"/>
      <c r="D690" s="344"/>
      <c r="E690" s="344"/>
      <c r="F690" s="344"/>
      <c r="G690" s="344"/>
      <c r="H690" s="344"/>
      <c r="I690" s="344"/>
      <c r="J690" s="344"/>
      <c r="K690" s="344"/>
      <c r="L690" s="344"/>
      <c r="M690" s="344"/>
      <c r="N690" s="344"/>
      <c r="O690" s="344"/>
      <c r="P690" s="344"/>
      <c r="Q690" s="344"/>
      <c r="R690" s="344"/>
      <c r="S690" s="344"/>
      <c r="T690" s="344"/>
      <c r="U690" s="344"/>
      <c r="V690" s="344"/>
      <c r="W690" s="344"/>
      <c r="X690" s="345"/>
      <c r="Y690" s="340" t="s">
        <v>271</v>
      </c>
      <c r="Z690" s="341"/>
      <c r="AA690" s="341"/>
      <c r="AB690" s="341"/>
      <c r="AC690" s="341"/>
      <c r="AD690" s="341"/>
      <c r="AE690" s="341"/>
      <c r="AF690" s="341"/>
      <c r="AG690" s="341"/>
      <c r="AH690" s="341"/>
      <c r="AI690" s="341"/>
      <c r="AJ690" s="341"/>
      <c r="AK690" s="341"/>
      <c r="AL690" s="341"/>
      <c r="AM690" s="341"/>
      <c r="AN690" s="341"/>
      <c r="AO690" s="341"/>
      <c r="AP690" s="341"/>
      <c r="AQ690" s="341"/>
      <c r="AR690" s="341"/>
      <c r="AS690" s="341"/>
      <c r="AT690" s="341"/>
      <c r="AU690" s="341"/>
      <c r="AV690" s="341"/>
      <c r="AW690" s="342"/>
    </row>
    <row r="691" ht="15.6" spans="2:49">
      <c r="B691" s="343" t="s">
        <v>272</v>
      </c>
      <c r="C691" s="344"/>
      <c r="D691" s="344"/>
      <c r="E691" s="344"/>
      <c r="F691" s="344"/>
      <c r="G691" s="344"/>
      <c r="H691" s="344"/>
      <c r="I691" s="344"/>
      <c r="J691" s="344"/>
      <c r="K691" s="344"/>
      <c r="L691" s="344"/>
      <c r="M691" s="344"/>
      <c r="N691" s="344"/>
      <c r="O691" s="344"/>
      <c r="P691" s="344"/>
      <c r="Q691" s="344"/>
      <c r="R691" s="344"/>
      <c r="S691" s="344"/>
      <c r="T691" s="344"/>
      <c r="U691" s="344"/>
      <c r="V691" s="344"/>
      <c r="W691" s="344"/>
      <c r="X691" s="344"/>
      <c r="Y691" s="344"/>
      <c r="Z691" s="344"/>
      <c r="AA691" s="344"/>
      <c r="AB691" s="344"/>
      <c r="AC691" s="344"/>
      <c r="AD691" s="344"/>
      <c r="AE691" s="344"/>
      <c r="AF691" s="344"/>
      <c r="AG691" s="344"/>
      <c r="AH691" s="344"/>
      <c r="AI691" s="344"/>
      <c r="AJ691" s="344"/>
      <c r="AK691" s="344"/>
      <c r="AL691" s="344"/>
      <c r="AM691" s="344"/>
      <c r="AN691" s="344"/>
      <c r="AO691" s="344"/>
      <c r="AP691" s="344"/>
      <c r="AQ691" s="344"/>
      <c r="AR691" s="344"/>
      <c r="AS691" s="344"/>
      <c r="AT691" s="344"/>
      <c r="AU691" s="344"/>
      <c r="AV691" s="344"/>
      <c r="AW691" s="346"/>
    </row>
    <row r="692" ht="15.6" spans="2:49">
      <c r="B692" s="347"/>
      <c r="C692" s="348"/>
      <c r="D692" s="348"/>
      <c r="E692" s="348"/>
      <c r="F692" s="348"/>
      <c r="G692" s="348"/>
      <c r="H692" s="348"/>
      <c r="I692" s="348"/>
      <c r="J692" s="348"/>
      <c r="K692" s="348"/>
      <c r="L692" s="348"/>
      <c r="M692" s="348"/>
      <c r="N692" s="348"/>
      <c r="O692" s="348"/>
      <c r="P692" s="348"/>
      <c r="Q692" s="348"/>
      <c r="R692" s="348"/>
      <c r="S692" s="348"/>
      <c r="T692" s="348"/>
      <c r="U692" s="348"/>
      <c r="V692" s="348"/>
      <c r="W692" s="348"/>
      <c r="X692" s="348"/>
      <c r="Y692" s="348"/>
      <c r="Z692" s="348"/>
      <c r="AA692" s="348"/>
      <c r="AB692" s="348"/>
      <c r="AC692" s="348"/>
      <c r="AD692" s="348"/>
      <c r="AE692" s="348"/>
      <c r="AF692" s="348"/>
      <c r="AG692" s="348"/>
      <c r="AH692" s="348"/>
      <c r="AI692" s="348"/>
      <c r="AJ692" s="348"/>
      <c r="AK692" s="348"/>
      <c r="AL692" s="348"/>
      <c r="AM692" s="348"/>
      <c r="AN692" s="348"/>
      <c r="AO692" s="348"/>
      <c r="AP692" s="348"/>
      <c r="AQ692" s="348"/>
      <c r="AR692" s="348"/>
      <c r="AS692" s="348"/>
      <c r="AT692" s="348"/>
      <c r="AU692" s="348"/>
      <c r="AV692" s="348"/>
      <c r="AW692" s="349"/>
    </row>
    <row r="693" ht="15.6" customHeight="1" spans="2:49">
      <c r="B693" s="350" t="s">
        <v>273</v>
      </c>
      <c r="C693" s="351"/>
      <c r="D693" s="352" t="s">
        <v>6</v>
      </c>
      <c r="E693" s="353"/>
      <c r="F693" s="353"/>
      <c r="G693" s="353"/>
      <c r="H693" s="353"/>
      <c r="I693" s="353"/>
      <c r="J693" s="353"/>
      <c r="K693" s="353"/>
      <c r="L693" s="353"/>
      <c r="M693" s="353"/>
      <c r="N693" s="353"/>
      <c r="O693" s="353"/>
      <c r="P693" s="353"/>
      <c r="Q693" s="353"/>
      <c r="R693" s="353"/>
      <c r="S693" s="353"/>
      <c r="T693" s="353"/>
      <c r="U693" s="353"/>
      <c r="V693" s="353"/>
      <c r="W693" s="353"/>
      <c r="X693" s="353"/>
      <c r="Y693" s="353"/>
      <c r="Z693" s="353"/>
      <c r="AA693" s="353"/>
      <c r="AB693" s="353"/>
      <c r="AC693" s="353"/>
      <c r="AD693" s="353"/>
      <c r="AE693" s="353"/>
      <c r="AF693" s="353"/>
      <c r="AG693" s="353"/>
      <c r="AH693" s="353"/>
      <c r="AI693" s="353"/>
      <c r="AJ693" s="353"/>
      <c r="AK693" s="353"/>
      <c r="AL693" s="353"/>
      <c r="AM693" s="353"/>
      <c r="AN693" s="353"/>
      <c r="AO693" s="353"/>
      <c r="AP693" s="353"/>
      <c r="AQ693" s="353"/>
      <c r="AR693" s="353"/>
      <c r="AS693" s="353"/>
      <c r="AT693" s="353"/>
      <c r="AU693" s="353"/>
      <c r="AV693" s="353"/>
      <c r="AW693" s="354"/>
    </row>
    <row r="694" ht="15.6" spans="2:49">
      <c r="B694" s="347"/>
      <c r="C694" s="348"/>
      <c r="D694" s="348"/>
      <c r="E694" s="348"/>
      <c r="F694" s="348"/>
      <c r="G694" s="348"/>
      <c r="H694" s="348"/>
      <c r="I694" s="348"/>
      <c r="J694" s="348"/>
      <c r="K694" s="348"/>
      <c r="L694" s="348"/>
      <c r="M694" s="348"/>
      <c r="N694" s="348"/>
      <c r="O694" s="348"/>
      <c r="P694" s="348"/>
      <c r="Q694" s="348"/>
      <c r="R694" s="348"/>
      <c r="S694" s="348"/>
      <c r="T694" s="348"/>
      <c r="U694" s="348"/>
      <c r="V694" s="348"/>
      <c r="W694" s="348"/>
      <c r="X694" s="348"/>
      <c r="Y694" s="348"/>
      <c r="Z694" s="348"/>
      <c r="AA694" s="348"/>
      <c r="AB694" s="348"/>
      <c r="AC694" s="348"/>
      <c r="AD694" s="348"/>
      <c r="AE694" s="348"/>
      <c r="AF694" s="348"/>
      <c r="AG694" s="348"/>
      <c r="AH694" s="348"/>
      <c r="AI694" s="348"/>
      <c r="AJ694" s="348"/>
      <c r="AK694" s="348"/>
      <c r="AL694" s="348"/>
      <c r="AM694" s="348"/>
      <c r="AN694" s="348"/>
      <c r="AO694" s="348"/>
      <c r="AP694" s="348"/>
      <c r="AQ694" s="348"/>
      <c r="AR694" s="348"/>
      <c r="AS694" s="348"/>
      <c r="AT694" s="348"/>
      <c r="AU694" s="348"/>
      <c r="AV694" s="348"/>
      <c r="AW694" s="349"/>
    </row>
    <row r="695" ht="15.6" spans="2:49">
      <c r="B695" s="355"/>
      <c r="C695" s="356" t="s">
        <v>274</v>
      </c>
      <c r="D695" s="357"/>
      <c r="E695" s="357"/>
      <c r="F695" s="357"/>
      <c r="G695" s="357"/>
      <c r="H695" s="357"/>
      <c r="I695" s="357"/>
      <c r="J695" s="357"/>
      <c r="K695" s="357"/>
      <c r="L695" s="357"/>
      <c r="M695" s="357"/>
      <c r="N695" s="357"/>
      <c r="O695" s="357"/>
      <c r="P695" s="357"/>
      <c r="Q695" s="357"/>
      <c r="R695" s="357"/>
      <c r="S695" s="357"/>
      <c r="T695" s="357"/>
      <c r="U695" s="357"/>
      <c r="V695" s="357"/>
      <c r="W695" s="357"/>
      <c r="X695" s="357"/>
      <c r="Y695" s="357"/>
      <c r="Z695" s="357"/>
      <c r="AA695" s="357"/>
      <c r="AB695" s="357"/>
      <c r="AC695" s="357"/>
      <c r="AD695" s="357"/>
      <c r="AE695" s="357"/>
      <c r="AF695" s="357"/>
      <c r="AG695" s="357"/>
      <c r="AH695" s="357"/>
      <c r="AI695" s="357"/>
      <c r="AJ695" s="357"/>
      <c r="AK695" s="357"/>
      <c r="AL695" s="357"/>
      <c r="AM695" s="357"/>
      <c r="AN695" s="357"/>
      <c r="AO695" s="357"/>
      <c r="AP695" s="357"/>
      <c r="AQ695" s="357"/>
      <c r="AR695" s="357"/>
      <c r="AS695" s="357"/>
      <c r="AT695" s="357"/>
      <c r="AU695" s="357"/>
      <c r="AV695" s="358"/>
      <c r="AW695" s="359"/>
    </row>
    <row r="696" ht="15.75" customHeight="1" spans="2:49">
      <c r="B696" s="360"/>
      <c r="C696" s="361" t="s">
        <v>275</v>
      </c>
      <c r="D696" s="362"/>
      <c r="E696" s="363" t="s">
        <v>329</v>
      </c>
      <c r="F696" s="364"/>
      <c r="G696" s="364"/>
      <c r="H696" s="364"/>
      <c r="I696" s="364"/>
      <c r="J696" s="364"/>
      <c r="K696" s="364"/>
      <c r="L696" s="364"/>
      <c r="M696" s="364"/>
      <c r="N696" s="364"/>
      <c r="O696" s="364"/>
      <c r="P696" s="364"/>
      <c r="Q696" s="364"/>
      <c r="R696" s="364"/>
      <c r="S696" s="364"/>
      <c r="T696" s="364"/>
      <c r="U696" s="364"/>
      <c r="V696" s="364"/>
      <c r="W696" s="364"/>
      <c r="X696" s="364"/>
      <c r="Y696" s="364"/>
      <c r="Z696" s="364"/>
      <c r="AA696" s="364"/>
      <c r="AB696" s="364"/>
      <c r="AC696" s="364"/>
      <c r="AD696" s="364"/>
      <c r="AE696" s="364"/>
      <c r="AF696" s="364"/>
      <c r="AG696" s="364"/>
      <c r="AH696" s="365"/>
      <c r="AI696" s="366" t="s">
        <v>277</v>
      </c>
      <c r="AJ696" s="367"/>
      <c r="AK696" s="367"/>
      <c r="AL696" s="367"/>
      <c r="AM696" s="367"/>
      <c r="AN696" s="367"/>
      <c r="AO696" s="368"/>
      <c r="AP696" s="369" t="s">
        <v>330</v>
      </c>
      <c r="AQ696" s="370"/>
      <c r="AR696" s="370"/>
      <c r="AS696" s="370"/>
      <c r="AT696" s="370"/>
      <c r="AU696" s="370"/>
      <c r="AV696" s="371"/>
      <c r="AW696" s="372"/>
    </row>
    <row r="697" ht="15.6" spans="2:49">
      <c r="B697" s="360"/>
      <c r="C697" s="373" t="s">
        <v>278</v>
      </c>
      <c r="D697" s="374"/>
      <c r="E697" s="375" t="str">
        <f>'PRESUPUESTO GEN'!D43</f>
        <v>CUNETEO, PERFILADO Y COMPACTACION DE LA BANCA EXISTENTE. (TRABAJO PREVIO A PAVIMENTACION)</v>
      </c>
      <c r="F697" s="442"/>
      <c r="G697" s="442"/>
      <c r="H697" s="442"/>
      <c r="I697" s="442"/>
      <c r="J697" s="442"/>
      <c r="K697" s="442"/>
      <c r="L697" s="442"/>
      <c r="M697" s="442"/>
      <c r="N697" s="442"/>
      <c r="O697" s="442"/>
      <c r="P697" s="442"/>
      <c r="Q697" s="442"/>
      <c r="R697" s="442"/>
      <c r="S697" s="442"/>
      <c r="T697" s="442"/>
      <c r="U697" s="442"/>
      <c r="V697" s="442"/>
      <c r="W697" s="442"/>
      <c r="X697" s="442"/>
      <c r="Y697" s="442"/>
      <c r="Z697" s="442"/>
      <c r="AA697" s="442"/>
      <c r="AB697" s="442"/>
      <c r="AC697" s="442"/>
      <c r="AD697" s="442"/>
      <c r="AE697" s="442"/>
      <c r="AF697" s="442"/>
      <c r="AG697" s="442"/>
      <c r="AH697" s="443"/>
      <c r="AI697" s="366" t="s">
        <v>279</v>
      </c>
      <c r="AJ697" s="367"/>
      <c r="AK697" s="367"/>
      <c r="AL697" s="367"/>
      <c r="AM697" s="367"/>
      <c r="AN697" s="367"/>
      <c r="AO697" s="368"/>
      <c r="AP697" s="378">
        <f>L717</f>
        <v>0.1</v>
      </c>
      <c r="AQ697" s="379"/>
      <c r="AR697" s="379"/>
      <c r="AS697" s="379"/>
      <c r="AT697" s="379"/>
      <c r="AU697" s="379"/>
      <c r="AV697" s="380"/>
      <c r="AW697" s="372"/>
    </row>
    <row r="698" ht="15.6" spans="2:49">
      <c r="B698" s="381"/>
      <c r="C698" s="348"/>
      <c r="D698" s="348"/>
      <c r="E698" s="348"/>
      <c r="F698" s="348"/>
      <c r="G698" s="348"/>
      <c r="H698" s="348"/>
      <c r="I698" s="348"/>
      <c r="J698" s="348"/>
      <c r="K698" s="348"/>
      <c r="L698" s="348"/>
      <c r="M698" s="348"/>
      <c r="N698" s="348"/>
      <c r="O698" s="348"/>
      <c r="P698" s="348"/>
      <c r="Q698" s="348"/>
      <c r="R698" s="348"/>
      <c r="S698" s="348"/>
      <c r="T698" s="348"/>
      <c r="U698" s="348"/>
      <c r="V698" s="348"/>
      <c r="W698" s="348"/>
      <c r="X698" s="348"/>
      <c r="Y698" s="348"/>
      <c r="Z698" s="348"/>
      <c r="AA698" s="348"/>
      <c r="AB698" s="348"/>
      <c r="AC698" s="348"/>
      <c r="AD698" s="348"/>
      <c r="AE698" s="348"/>
      <c r="AF698" s="348"/>
      <c r="AG698" s="348"/>
      <c r="AH698" s="348"/>
      <c r="AI698" s="348"/>
      <c r="AJ698" s="348"/>
      <c r="AK698" s="348"/>
      <c r="AL698" s="348"/>
      <c r="AM698" s="348"/>
      <c r="AN698" s="348"/>
      <c r="AO698" s="348"/>
      <c r="AP698" s="348"/>
      <c r="AQ698" s="348"/>
      <c r="AR698" s="348"/>
      <c r="AS698" s="348"/>
      <c r="AT698" s="348"/>
      <c r="AU698" s="348"/>
      <c r="AV698" s="348"/>
      <c r="AW698" s="382"/>
    </row>
    <row r="699" ht="15.6" spans="2:49">
      <c r="B699" s="383"/>
      <c r="C699" s="384" t="s">
        <v>280</v>
      </c>
      <c r="D699" s="385"/>
      <c r="E699" s="386" t="s">
        <v>281</v>
      </c>
      <c r="F699" s="387"/>
      <c r="G699" s="387"/>
      <c r="H699" s="388"/>
      <c r="I699" s="389" t="s">
        <v>282</v>
      </c>
      <c r="J699" s="467" t="s">
        <v>331</v>
      </c>
      <c r="K699" s="389" t="s">
        <v>284</v>
      </c>
      <c r="L699" s="391" t="s">
        <v>285</v>
      </c>
      <c r="M699" s="384" t="s">
        <v>286</v>
      </c>
      <c r="N699" s="392"/>
      <c r="O699" s="392"/>
      <c r="P699" s="392"/>
      <c r="Q699" s="392"/>
      <c r="R699" s="392"/>
      <c r="S699" s="392"/>
      <c r="T699" s="392"/>
      <c r="U699" s="392"/>
      <c r="V699" s="392"/>
      <c r="W699" s="392"/>
      <c r="X699" s="392"/>
      <c r="Y699" s="392"/>
      <c r="Z699" s="392"/>
      <c r="AA699" s="392"/>
      <c r="AB699" s="392"/>
      <c r="AC699" s="392"/>
      <c r="AD699" s="392"/>
      <c r="AE699" s="392"/>
      <c r="AF699" s="392"/>
      <c r="AG699" s="392"/>
      <c r="AH699" s="392"/>
      <c r="AI699" s="392"/>
      <c r="AJ699" s="392"/>
      <c r="AK699" s="392"/>
      <c r="AL699" s="392"/>
      <c r="AM699" s="392"/>
      <c r="AN699" s="392"/>
      <c r="AO699" s="392"/>
      <c r="AP699" s="392"/>
      <c r="AQ699" s="392"/>
      <c r="AR699" s="392"/>
      <c r="AS699" s="392"/>
      <c r="AT699" s="392"/>
      <c r="AU699" s="392"/>
      <c r="AV699" s="385"/>
      <c r="AW699" s="393"/>
    </row>
    <row r="700" ht="31.2" spans="2:49">
      <c r="B700" s="383"/>
      <c r="C700" s="394"/>
      <c r="D700" s="395"/>
      <c r="E700" s="463" t="s">
        <v>321</v>
      </c>
      <c r="F700" s="463" t="s">
        <v>332</v>
      </c>
      <c r="G700" s="462" t="s">
        <v>318</v>
      </c>
      <c r="H700" s="463" t="s">
        <v>316</v>
      </c>
      <c r="I700" s="399"/>
      <c r="J700" s="401"/>
      <c r="K700" s="399"/>
      <c r="L700" s="401"/>
      <c r="M700" s="394"/>
      <c r="N700" s="402"/>
      <c r="O700" s="402"/>
      <c r="P700" s="402"/>
      <c r="Q700" s="402"/>
      <c r="R700" s="402"/>
      <c r="S700" s="402"/>
      <c r="T700" s="402"/>
      <c r="U700" s="402"/>
      <c r="V700" s="402"/>
      <c r="W700" s="402"/>
      <c r="X700" s="402"/>
      <c r="Y700" s="402"/>
      <c r="Z700" s="402"/>
      <c r="AA700" s="402"/>
      <c r="AB700" s="402"/>
      <c r="AC700" s="402"/>
      <c r="AD700" s="402"/>
      <c r="AE700" s="402"/>
      <c r="AF700" s="402"/>
      <c r="AG700" s="402"/>
      <c r="AH700" s="402"/>
      <c r="AI700" s="402"/>
      <c r="AJ700" s="402"/>
      <c r="AK700" s="402"/>
      <c r="AL700" s="402"/>
      <c r="AM700" s="402"/>
      <c r="AN700" s="402"/>
      <c r="AO700" s="402"/>
      <c r="AP700" s="402"/>
      <c r="AQ700" s="402"/>
      <c r="AR700" s="402"/>
      <c r="AS700" s="402"/>
      <c r="AT700" s="402"/>
      <c r="AU700" s="402"/>
      <c r="AV700" s="395"/>
      <c r="AW700" s="393"/>
    </row>
    <row r="701" ht="15.6" spans="2:49">
      <c r="B701" s="383"/>
      <c r="C701" s="416" t="s">
        <v>333</v>
      </c>
      <c r="D701" s="417"/>
      <c r="E701" s="445">
        <v>0.095</v>
      </c>
      <c r="F701" s="408"/>
      <c r="G701" s="408"/>
      <c r="H701" s="408"/>
      <c r="I701" s="452">
        <f>E701-F701</f>
        <v>0.095</v>
      </c>
      <c r="J701" s="452">
        <f>I701</f>
        <v>0.095</v>
      </c>
      <c r="K701" s="408" t="s">
        <v>330</v>
      </c>
      <c r="L701" s="445">
        <f>J701</f>
        <v>0.095</v>
      </c>
      <c r="M701" s="409"/>
      <c r="N701" s="409"/>
      <c r="O701" s="409"/>
      <c r="P701" s="409"/>
      <c r="Q701" s="409"/>
      <c r="R701" s="409"/>
      <c r="S701" s="409"/>
      <c r="T701" s="409"/>
      <c r="U701" s="409"/>
      <c r="V701" s="409"/>
      <c r="W701" s="409"/>
      <c r="X701" s="409"/>
      <c r="Y701" s="409"/>
      <c r="Z701" s="409"/>
      <c r="AA701" s="409"/>
      <c r="AB701" s="409"/>
      <c r="AC701" s="409"/>
      <c r="AD701" s="409"/>
      <c r="AE701" s="409"/>
      <c r="AF701" s="409"/>
      <c r="AG701" s="409"/>
      <c r="AH701" s="409"/>
      <c r="AI701" s="409"/>
      <c r="AJ701" s="409"/>
      <c r="AK701" s="409"/>
      <c r="AL701" s="409"/>
      <c r="AM701" s="409"/>
      <c r="AN701" s="409"/>
      <c r="AO701" s="409"/>
      <c r="AP701" s="409"/>
      <c r="AQ701" s="409"/>
      <c r="AR701" s="409"/>
      <c r="AS701" s="409"/>
      <c r="AT701" s="409"/>
      <c r="AU701" s="409"/>
      <c r="AV701" s="409"/>
      <c r="AW701" s="393"/>
    </row>
    <row r="702" ht="15.6" spans="2:49">
      <c r="B702" s="383"/>
      <c r="C702" s="419"/>
      <c r="D702" s="420"/>
      <c r="E702" s="447"/>
      <c r="F702" s="415"/>
      <c r="G702" s="415"/>
      <c r="H702" s="415"/>
      <c r="I702" s="415"/>
      <c r="J702" s="415"/>
      <c r="K702" s="415"/>
      <c r="L702" s="447"/>
      <c r="M702" s="409"/>
      <c r="N702" s="409"/>
      <c r="O702" s="409"/>
      <c r="P702" s="409"/>
      <c r="Q702" s="409"/>
      <c r="R702" s="409"/>
      <c r="S702" s="409"/>
      <c r="T702" s="409"/>
      <c r="U702" s="409"/>
      <c r="V702" s="409"/>
      <c r="W702" s="409"/>
      <c r="X702" s="409"/>
      <c r="Y702" s="409"/>
      <c r="Z702" s="409"/>
      <c r="AA702" s="409"/>
      <c r="AB702" s="409"/>
      <c r="AC702" s="409"/>
      <c r="AD702" s="409"/>
      <c r="AE702" s="409"/>
      <c r="AF702" s="409"/>
      <c r="AG702" s="409"/>
      <c r="AH702" s="409"/>
      <c r="AI702" s="409"/>
      <c r="AJ702" s="409"/>
      <c r="AK702" s="409"/>
      <c r="AL702" s="409"/>
      <c r="AM702" s="409"/>
      <c r="AN702" s="409"/>
      <c r="AO702" s="409"/>
      <c r="AP702" s="409"/>
      <c r="AQ702" s="409"/>
      <c r="AR702" s="409"/>
      <c r="AS702" s="409"/>
      <c r="AT702" s="409"/>
      <c r="AU702" s="409"/>
      <c r="AV702" s="409"/>
      <c r="AW702" s="393"/>
    </row>
    <row r="703" ht="15.6" spans="2:49">
      <c r="B703" s="383"/>
      <c r="C703" s="416"/>
      <c r="D703" s="417"/>
      <c r="E703" s="445"/>
      <c r="F703" s="408"/>
      <c r="G703" s="408"/>
      <c r="H703" s="408"/>
      <c r="I703" s="453"/>
      <c r="J703" s="408"/>
      <c r="K703" s="408"/>
      <c r="L703" s="445"/>
      <c r="M703" s="409"/>
      <c r="N703" s="409"/>
      <c r="O703" s="409"/>
      <c r="P703" s="409"/>
      <c r="Q703" s="409"/>
      <c r="R703" s="409"/>
      <c r="S703" s="409"/>
      <c r="T703" s="409"/>
      <c r="U703" s="409"/>
      <c r="V703" s="409"/>
      <c r="W703" s="409"/>
      <c r="X703" s="409"/>
      <c r="Y703" s="409"/>
      <c r="Z703" s="409"/>
      <c r="AA703" s="409"/>
      <c r="AB703" s="409"/>
      <c r="AC703" s="409"/>
      <c r="AD703" s="409"/>
      <c r="AE703" s="409"/>
      <c r="AF703" s="409"/>
      <c r="AG703" s="409"/>
      <c r="AH703" s="409"/>
      <c r="AI703" s="409"/>
      <c r="AJ703" s="409"/>
      <c r="AK703" s="409"/>
      <c r="AL703" s="409"/>
      <c r="AM703" s="409"/>
      <c r="AN703" s="409"/>
      <c r="AO703" s="409"/>
      <c r="AP703" s="409"/>
      <c r="AQ703" s="409"/>
      <c r="AR703" s="409"/>
      <c r="AS703" s="409"/>
      <c r="AT703" s="409"/>
      <c r="AU703" s="409"/>
      <c r="AV703" s="409"/>
      <c r="AW703" s="393"/>
    </row>
    <row r="704" ht="15.6" spans="2:49">
      <c r="B704" s="383"/>
      <c r="C704" s="419"/>
      <c r="D704" s="420"/>
      <c r="E704" s="447"/>
      <c r="F704" s="415"/>
      <c r="G704" s="415"/>
      <c r="H704" s="415"/>
      <c r="I704" s="446"/>
      <c r="J704" s="415"/>
      <c r="K704" s="415"/>
      <c r="L704" s="447"/>
      <c r="M704" s="409"/>
      <c r="N704" s="409"/>
      <c r="O704" s="409"/>
      <c r="P704" s="409"/>
      <c r="Q704" s="409"/>
      <c r="R704" s="409"/>
      <c r="S704" s="409"/>
      <c r="T704" s="409"/>
      <c r="U704" s="409"/>
      <c r="V704" s="409"/>
      <c r="W704" s="409"/>
      <c r="X704" s="409"/>
      <c r="Y704" s="409"/>
      <c r="Z704" s="409"/>
      <c r="AA704" s="409"/>
      <c r="AB704" s="409"/>
      <c r="AC704" s="409"/>
      <c r="AD704" s="409"/>
      <c r="AE704" s="409"/>
      <c r="AF704" s="409"/>
      <c r="AG704" s="409"/>
      <c r="AH704" s="409"/>
      <c r="AI704" s="409"/>
      <c r="AJ704" s="409"/>
      <c r="AK704" s="409"/>
      <c r="AL704" s="409"/>
      <c r="AM704" s="409"/>
      <c r="AN704" s="409"/>
      <c r="AO704" s="409"/>
      <c r="AP704" s="409"/>
      <c r="AQ704" s="409"/>
      <c r="AR704" s="409"/>
      <c r="AS704" s="409"/>
      <c r="AT704" s="409"/>
      <c r="AU704" s="409"/>
      <c r="AV704" s="409"/>
      <c r="AW704" s="393"/>
    </row>
    <row r="705" ht="15.6" spans="2:49">
      <c r="B705" s="383"/>
      <c r="C705" s="416"/>
      <c r="D705" s="417"/>
      <c r="E705" s="445"/>
      <c r="F705" s="408"/>
      <c r="G705" s="408"/>
      <c r="H705" s="406"/>
      <c r="I705" s="453"/>
      <c r="J705" s="408"/>
      <c r="K705" s="408"/>
      <c r="L705" s="445"/>
      <c r="M705" s="409"/>
      <c r="N705" s="409"/>
      <c r="O705" s="409"/>
      <c r="P705" s="409"/>
      <c r="Q705" s="409"/>
      <c r="R705" s="409"/>
      <c r="S705" s="409"/>
      <c r="T705" s="409"/>
      <c r="U705" s="409"/>
      <c r="V705" s="409"/>
      <c r="W705" s="409"/>
      <c r="X705" s="409"/>
      <c r="Y705" s="409"/>
      <c r="Z705" s="409"/>
      <c r="AA705" s="409"/>
      <c r="AB705" s="409"/>
      <c r="AC705" s="409"/>
      <c r="AD705" s="409"/>
      <c r="AE705" s="409"/>
      <c r="AF705" s="409"/>
      <c r="AG705" s="409"/>
      <c r="AH705" s="409"/>
      <c r="AI705" s="409"/>
      <c r="AJ705" s="409"/>
      <c r="AK705" s="409"/>
      <c r="AL705" s="409"/>
      <c r="AM705" s="409"/>
      <c r="AN705" s="409"/>
      <c r="AO705" s="409"/>
      <c r="AP705" s="409"/>
      <c r="AQ705" s="409"/>
      <c r="AR705" s="409"/>
      <c r="AS705" s="409"/>
      <c r="AT705" s="409"/>
      <c r="AU705" s="409"/>
      <c r="AV705" s="409"/>
      <c r="AW705" s="393"/>
    </row>
    <row r="706" ht="15.6" spans="2:49">
      <c r="B706" s="383"/>
      <c r="C706" s="419"/>
      <c r="D706" s="420"/>
      <c r="E706" s="447"/>
      <c r="F706" s="415"/>
      <c r="G706" s="415"/>
      <c r="H706" s="413"/>
      <c r="I706" s="446"/>
      <c r="J706" s="415"/>
      <c r="K706" s="415"/>
      <c r="L706" s="447"/>
      <c r="M706" s="409"/>
      <c r="N706" s="409"/>
      <c r="O706" s="409"/>
      <c r="P706" s="409"/>
      <c r="Q706" s="409"/>
      <c r="R706" s="409"/>
      <c r="S706" s="409"/>
      <c r="T706" s="409"/>
      <c r="U706" s="409"/>
      <c r="V706" s="409"/>
      <c r="W706" s="409"/>
      <c r="X706" s="409"/>
      <c r="Y706" s="409"/>
      <c r="Z706" s="409"/>
      <c r="AA706" s="409"/>
      <c r="AB706" s="409"/>
      <c r="AC706" s="409"/>
      <c r="AD706" s="409"/>
      <c r="AE706" s="409"/>
      <c r="AF706" s="409"/>
      <c r="AG706" s="409"/>
      <c r="AH706" s="409"/>
      <c r="AI706" s="409"/>
      <c r="AJ706" s="409"/>
      <c r="AK706" s="409"/>
      <c r="AL706" s="409"/>
      <c r="AM706" s="409"/>
      <c r="AN706" s="409"/>
      <c r="AO706" s="409"/>
      <c r="AP706" s="409"/>
      <c r="AQ706" s="409"/>
      <c r="AR706" s="409"/>
      <c r="AS706" s="409"/>
      <c r="AT706" s="409"/>
      <c r="AU706" s="409"/>
      <c r="AV706" s="409"/>
      <c r="AW706" s="393"/>
    </row>
    <row r="707" ht="15.6" spans="2:49">
      <c r="B707" s="383"/>
      <c r="C707" s="416"/>
      <c r="D707" s="417"/>
      <c r="E707" s="445"/>
      <c r="F707" s="408"/>
      <c r="G707" s="408"/>
      <c r="H707" s="406"/>
      <c r="I707" s="453"/>
      <c r="J707" s="408"/>
      <c r="K707" s="408"/>
      <c r="L707" s="445"/>
      <c r="M707" s="409"/>
      <c r="N707" s="409"/>
      <c r="O707" s="409"/>
      <c r="P707" s="409"/>
      <c r="Q707" s="409"/>
      <c r="R707" s="409"/>
      <c r="S707" s="409"/>
      <c r="T707" s="409"/>
      <c r="U707" s="409"/>
      <c r="V707" s="409"/>
      <c r="W707" s="409"/>
      <c r="X707" s="409"/>
      <c r="Y707" s="409"/>
      <c r="Z707" s="409"/>
      <c r="AA707" s="409"/>
      <c r="AB707" s="409"/>
      <c r="AC707" s="409"/>
      <c r="AD707" s="409"/>
      <c r="AE707" s="409"/>
      <c r="AF707" s="409"/>
      <c r="AG707" s="409"/>
      <c r="AH707" s="409"/>
      <c r="AI707" s="409"/>
      <c r="AJ707" s="409"/>
      <c r="AK707" s="409"/>
      <c r="AL707" s="409"/>
      <c r="AM707" s="409"/>
      <c r="AN707" s="409"/>
      <c r="AO707" s="409"/>
      <c r="AP707" s="409"/>
      <c r="AQ707" s="409"/>
      <c r="AR707" s="409"/>
      <c r="AS707" s="409"/>
      <c r="AT707" s="409"/>
      <c r="AU707" s="409"/>
      <c r="AV707" s="409"/>
      <c r="AW707" s="393"/>
    </row>
    <row r="708" ht="15.6" spans="2:49">
      <c r="B708" s="383"/>
      <c r="C708" s="419"/>
      <c r="D708" s="420"/>
      <c r="E708" s="447"/>
      <c r="F708" s="415"/>
      <c r="G708" s="415"/>
      <c r="H708" s="413"/>
      <c r="I708" s="446"/>
      <c r="J708" s="415"/>
      <c r="K708" s="415"/>
      <c r="L708" s="447"/>
      <c r="M708" s="409"/>
      <c r="N708" s="409"/>
      <c r="O708" s="409"/>
      <c r="P708" s="409"/>
      <c r="Q708" s="409"/>
      <c r="R708" s="409"/>
      <c r="S708" s="409"/>
      <c r="T708" s="409"/>
      <c r="U708" s="409"/>
      <c r="V708" s="409"/>
      <c r="W708" s="409"/>
      <c r="X708" s="409"/>
      <c r="Y708" s="409"/>
      <c r="Z708" s="409"/>
      <c r="AA708" s="409"/>
      <c r="AB708" s="409"/>
      <c r="AC708" s="409"/>
      <c r="AD708" s="409"/>
      <c r="AE708" s="409"/>
      <c r="AF708" s="409"/>
      <c r="AG708" s="409"/>
      <c r="AH708" s="409"/>
      <c r="AI708" s="409"/>
      <c r="AJ708" s="409"/>
      <c r="AK708" s="409"/>
      <c r="AL708" s="409"/>
      <c r="AM708" s="409"/>
      <c r="AN708" s="409"/>
      <c r="AO708" s="409"/>
      <c r="AP708" s="409"/>
      <c r="AQ708" s="409"/>
      <c r="AR708" s="409"/>
      <c r="AS708" s="409"/>
      <c r="AT708" s="409"/>
      <c r="AU708" s="409"/>
      <c r="AV708" s="409"/>
      <c r="AW708" s="393"/>
    </row>
    <row r="709" ht="15.6" spans="2:49">
      <c r="B709" s="383"/>
      <c r="C709" s="416"/>
      <c r="D709" s="417"/>
      <c r="E709" s="445"/>
      <c r="F709" s="408"/>
      <c r="G709" s="408"/>
      <c r="H709" s="406"/>
      <c r="I709" s="453"/>
      <c r="J709" s="408"/>
      <c r="K709" s="408"/>
      <c r="L709" s="445"/>
      <c r="M709" s="409"/>
      <c r="N709" s="409"/>
      <c r="O709" s="409"/>
      <c r="P709" s="409"/>
      <c r="Q709" s="409"/>
      <c r="R709" s="409"/>
      <c r="S709" s="409"/>
      <c r="T709" s="409"/>
      <c r="U709" s="409"/>
      <c r="V709" s="409"/>
      <c r="W709" s="409"/>
      <c r="X709" s="409"/>
      <c r="Y709" s="409"/>
      <c r="Z709" s="409"/>
      <c r="AA709" s="409"/>
      <c r="AB709" s="409"/>
      <c r="AC709" s="409"/>
      <c r="AD709" s="409"/>
      <c r="AE709" s="409"/>
      <c r="AF709" s="409"/>
      <c r="AG709" s="409"/>
      <c r="AH709" s="409"/>
      <c r="AI709" s="409"/>
      <c r="AJ709" s="409"/>
      <c r="AK709" s="409"/>
      <c r="AL709" s="409"/>
      <c r="AM709" s="409"/>
      <c r="AN709" s="409"/>
      <c r="AO709" s="409"/>
      <c r="AP709" s="409"/>
      <c r="AQ709" s="409"/>
      <c r="AR709" s="409"/>
      <c r="AS709" s="409"/>
      <c r="AT709" s="409"/>
      <c r="AU709" s="409"/>
      <c r="AV709" s="409"/>
      <c r="AW709" s="393"/>
    </row>
    <row r="710" ht="15.6" spans="2:49">
      <c r="B710" s="383"/>
      <c r="C710" s="419"/>
      <c r="D710" s="420"/>
      <c r="E710" s="447"/>
      <c r="F710" s="415"/>
      <c r="G710" s="415"/>
      <c r="H710" s="413"/>
      <c r="I710" s="446"/>
      <c r="J710" s="415"/>
      <c r="K710" s="415"/>
      <c r="L710" s="447"/>
      <c r="M710" s="409"/>
      <c r="N710" s="409"/>
      <c r="O710" s="409"/>
      <c r="P710" s="409"/>
      <c r="Q710" s="409"/>
      <c r="R710" s="409"/>
      <c r="S710" s="409"/>
      <c r="T710" s="409"/>
      <c r="U710" s="409"/>
      <c r="V710" s="409"/>
      <c r="W710" s="409"/>
      <c r="X710" s="409"/>
      <c r="Y710" s="409"/>
      <c r="Z710" s="409"/>
      <c r="AA710" s="409"/>
      <c r="AB710" s="409"/>
      <c r="AC710" s="409"/>
      <c r="AD710" s="409"/>
      <c r="AE710" s="409"/>
      <c r="AF710" s="409"/>
      <c r="AG710" s="409"/>
      <c r="AH710" s="409"/>
      <c r="AI710" s="409"/>
      <c r="AJ710" s="409"/>
      <c r="AK710" s="409"/>
      <c r="AL710" s="409"/>
      <c r="AM710" s="409"/>
      <c r="AN710" s="409"/>
      <c r="AO710" s="409"/>
      <c r="AP710" s="409"/>
      <c r="AQ710" s="409"/>
      <c r="AR710" s="409"/>
      <c r="AS710" s="409"/>
      <c r="AT710" s="409"/>
      <c r="AU710" s="409"/>
      <c r="AV710" s="409"/>
      <c r="AW710" s="393"/>
    </row>
    <row r="711" ht="15.6" spans="2:49">
      <c r="B711" s="383"/>
      <c r="C711" s="416"/>
      <c r="D711" s="417"/>
      <c r="E711" s="406"/>
      <c r="F711" s="406"/>
      <c r="G711" s="406"/>
      <c r="H711" s="406"/>
      <c r="I711" s="406"/>
      <c r="J711" s="406"/>
      <c r="K711" s="408"/>
      <c r="L711" s="408"/>
      <c r="M711" s="409"/>
      <c r="N711" s="409"/>
      <c r="O711" s="409"/>
      <c r="P711" s="409"/>
      <c r="Q711" s="409"/>
      <c r="R711" s="409"/>
      <c r="S711" s="409"/>
      <c r="T711" s="409"/>
      <c r="U711" s="409"/>
      <c r="V711" s="409"/>
      <c r="W711" s="409"/>
      <c r="X711" s="409"/>
      <c r="Y711" s="409"/>
      <c r="Z711" s="409"/>
      <c r="AA711" s="409"/>
      <c r="AB711" s="409"/>
      <c r="AC711" s="409"/>
      <c r="AD711" s="409"/>
      <c r="AE711" s="409"/>
      <c r="AF711" s="409"/>
      <c r="AG711" s="409"/>
      <c r="AH711" s="409"/>
      <c r="AI711" s="409"/>
      <c r="AJ711" s="409"/>
      <c r="AK711" s="409"/>
      <c r="AL711" s="409"/>
      <c r="AM711" s="409"/>
      <c r="AN711" s="409"/>
      <c r="AO711" s="409"/>
      <c r="AP711" s="409"/>
      <c r="AQ711" s="409"/>
      <c r="AR711" s="409"/>
      <c r="AS711" s="409"/>
      <c r="AT711" s="409"/>
      <c r="AU711" s="409"/>
      <c r="AV711" s="409"/>
      <c r="AW711" s="393"/>
    </row>
    <row r="712" ht="15.6" spans="2:49">
      <c r="B712" s="383"/>
      <c r="C712" s="419"/>
      <c r="D712" s="420"/>
      <c r="E712" s="413"/>
      <c r="F712" s="413"/>
      <c r="G712" s="413"/>
      <c r="H712" s="413"/>
      <c r="I712" s="413"/>
      <c r="J712" s="413"/>
      <c r="K712" s="415"/>
      <c r="L712" s="415"/>
      <c r="M712" s="409"/>
      <c r="N712" s="409"/>
      <c r="O712" s="409"/>
      <c r="P712" s="409"/>
      <c r="Q712" s="409"/>
      <c r="R712" s="409"/>
      <c r="S712" s="409"/>
      <c r="T712" s="409"/>
      <c r="U712" s="409"/>
      <c r="V712" s="409"/>
      <c r="W712" s="409"/>
      <c r="X712" s="409"/>
      <c r="Y712" s="409"/>
      <c r="Z712" s="409"/>
      <c r="AA712" s="409"/>
      <c r="AB712" s="409"/>
      <c r="AC712" s="409"/>
      <c r="AD712" s="409"/>
      <c r="AE712" s="409"/>
      <c r="AF712" s="409"/>
      <c r="AG712" s="409"/>
      <c r="AH712" s="409"/>
      <c r="AI712" s="409"/>
      <c r="AJ712" s="409"/>
      <c r="AK712" s="409"/>
      <c r="AL712" s="409"/>
      <c r="AM712" s="409"/>
      <c r="AN712" s="409"/>
      <c r="AO712" s="409"/>
      <c r="AP712" s="409"/>
      <c r="AQ712" s="409"/>
      <c r="AR712" s="409"/>
      <c r="AS712" s="409"/>
      <c r="AT712" s="409"/>
      <c r="AU712" s="409"/>
      <c r="AV712" s="409"/>
      <c r="AW712" s="393"/>
    </row>
    <row r="713" ht="15.6" spans="2:49">
      <c r="B713" s="383"/>
      <c r="C713" s="416"/>
      <c r="D713" s="417"/>
      <c r="E713" s="406"/>
      <c r="F713" s="406"/>
      <c r="G713" s="406"/>
      <c r="H713" s="406"/>
      <c r="I713" s="406"/>
      <c r="J713" s="406"/>
      <c r="K713" s="406"/>
      <c r="L713" s="408"/>
      <c r="M713" s="409"/>
      <c r="N713" s="409"/>
      <c r="O713" s="409"/>
      <c r="P713" s="409"/>
      <c r="Q713" s="409"/>
      <c r="R713" s="409"/>
      <c r="S713" s="409"/>
      <c r="T713" s="409"/>
      <c r="U713" s="409"/>
      <c r="V713" s="409"/>
      <c r="W713" s="409"/>
      <c r="X713" s="409"/>
      <c r="Y713" s="409"/>
      <c r="Z713" s="409"/>
      <c r="AA713" s="409"/>
      <c r="AB713" s="409"/>
      <c r="AC713" s="409"/>
      <c r="AD713" s="409"/>
      <c r="AE713" s="409"/>
      <c r="AF713" s="409"/>
      <c r="AG713" s="409"/>
      <c r="AH713" s="409"/>
      <c r="AI713" s="409"/>
      <c r="AJ713" s="409"/>
      <c r="AK713" s="409"/>
      <c r="AL713" s="409"/>
      <c r="AM713" s="409"/>
      <c r="AN713" s="409"/>
      <c r="AO713" s="409"/>
      <c r="AP713" s="409"/>
      <c r="AQ713" s="409"/>
      <c r="AR713" s="409"/>
      <c r="AS713" s="409"/>
      <c r="AT713" s="409"/>
      <c r="AU713" s="409"/>
      <c r="AV713" s="409"/>
      <c r="AW713" s="393"/>
    </row>
    <row r="714" ht="15.6" spans="2:49">
      <c r="B714" s="383"/>
      <c r="C714" s="419"/>
      <c r="D714" s="420"/>
      <c r="E714" s="413"/>
      <c r="F714" s="413"/>
      <c r="G714" s="413"/>
      <c r="H714" s="413"/>
      <c r="I714" s="413"/>
      <c r="J714" s="413"/>
      <c r="K714" s="413"/>
      <c r="L714" s="415"/>
      <c r="M714" s="409"/>
      <c r="N714" s="409"/>
      <c r="O714" s="409"/>
      <c r="P714" s="409"/>
      <c r="Q714" s="409"/>
      <c r="R714" s="409"/>
      <c r="S714" s="409"/>
      <c r="T714" s="409"/>
      <c r="U714" s="409"/>
      <c r="V714" s="409"/>
      <c r="W714" s="409"/>
      <c r="X714" s="409"/>
      <c r="Y714" s="409"/>
      <c r="Z714" s="409"/>
      <c r="AA714" s="409"/>
      <c r="AB714" s="409"/>
      <c r="AC714" s="409"/>
      <c r="AD714" s="409"/>
      <c r="AE714" s="409"/>
      <c r="AF714" s="409"/>
      <c r="AG714" s="409"/>
      <c r="AH714" s="409"/>
      <c r="AI714" s="409"/>
      <c r="AJ714" s="409"/>
      <c r="AK714" s="409"/>
      <c r="AL714" s="409"/>
      <c r="AM714" s="409"/>
      <c r="AN714" s="409"/>
      <c r="AO714" s="409"/>
      <c r="AP714" s="409"/>
      <c r="AQ714" s="409"/>
      <c r="AR714" s="409"/>
      <c r="AS714" s="409"/>
      <c r="AT714" s="409"/>
      <c r="AU714" s="409"/>
      <c r="AV714" s="409"/>
      <c r="AW714" s="393"/>
    </row>
    <row r="715" ht="15.6" spans="2:49">
      <c r="B715" s="383"/>
      <c r="C715" s="416"/>
      <c r="D715" s="417"/>
      <c r="E715" s="406"/>
      <c r="F715" s="406"/>
      <c r="G715" s="406"/>
      <c r="H715" s="406"/>
      <c r="I715" s="406"/>
      <c r="J715" s="406"/>
      <c r="K715" s="406"/>
      <c r="L715" s="406"/>
      <c r="M715" s="409"/>
      <c r="N715" s="409"/>
      <c r="O715" s="409"/>
      <c r="P715" s="409"/>
      <c r="Q715" s="409"/>
      <c r="R715" s="409"/>
      <c r="S715" s="409"/>
      <c r="T715" s="409"/>
      <c r="U715" s="409"/>
      <c r="V715" s="409"/>
      <c r="W715" s="409"/>
      <c r="X715" s="409"/>
      <c r="Y715" s="409"/>
      <c r="Z715" s="409"/>
      <c r="AA715" s="409"/>
      <c r="AB715" s="409"/>
      <c r="AC715" s="409"/>
      <c r="AD715" s="409"/>
      <c r="AE715" s="409"/>
      <c r="AF715" s="409"/>
      <c r="AG715" s="409"/>
      <c r="AH715" s="409"/>
      <c r="AI715" s="409"/>
      <c r="AJ715" s="409"/>
      <c r="AK715" s="409"/>
      <c r="AL715" s="409"/>
      <c r="AM715" s="409"/>
      <c r="AN715" s="409"/>
      <c r="AO715" s="409"/>
      <c r="AP715" s="409"/>
      <c r="AQ715" s="409"/>
      <c r="AR715" s="409"/>
      <c r="AS715" s="409"/>
      <c r="AT715" s="409"/>
      <c r="AU715" s="409"/>
      <c r="AV715" s="409"/>
      <c r="AW715" s="393"/>
    </row>
    <row r="716" ht="15.6" spans="2:49">
      <c r="B716" s="383"/>
      <c r="C716" s="419"/>
      <c r="D716" s="420"/>
      <c r="E716" s="413"/>
      <c r="F716" s="413"/>
      <c r="G716" s="413"/>
      <c r="H716" s="413"/>
      <c r="I716" s="413"/>
      <c r="J716" s="413"/>
      <c r="K716" s="413"/>
      <c r="L716" s="413"/>
      <c r="M716" s="409"/>
      <c r="N716" s="409"/>
      <c r="O716" s="409"/>
      <c r="P716" s="409"/>
      <c r="Q716" s="409"/>
      <c r="R716" s="409"/>
      <c r="S716" s="409"/>
      <c r="T716" s="409"/>
      <c r="U716" s="409"/>
      <c r="V716" s="409"/>
      <c r="W716" s="409"/>
      <c r="X716" s="409"/>
      <c r="Y716" s="409"/>
      <c r="Z716" s="409"/>
      <c r="AA716" s="409"/>
      <c r="AB716" s="409"/>
      <c r="AC716" s="409"/>
      <c r="AD716" s="409"/>
      <c r="AE716" s="409"/>
      <c r="AF716" s="409"/>
      <c r="AG716" s="409"/>
      <c r="AH716" s="409"/>
      <c r="AI716" s="409"/>
      <c r="AJ716" s="409"/>
      <c r="AK716" s="409"/>
      <c r="AL716" s="409"/>
      <c r="AM716" s="409"/>
      <c r="AN716" s="409"/>
      <c r="AO716" s="409"/>
      <c r="AP716" s="409"/>
      <c r="AQ716" s="409"/>
      <c r="AR716" s="409"/>
      <c r="AS716" s="409"/>
      <c r="AT716" s="409"/>
      <c r="AU716" s="409"/>
      <c r="AV716" s="409"/>
      <c r="AW716" s="393"/>
    </row>
    <row r="717" ht="15.6" spans="2:49">
      <c r="B717" s="383"/>
      <c r="C717" s="422" t="s">
        <v>293</v>
      </c>
      <c r="D717" s="423"/>
      <c r="E717" s="423"/>
      <c r="F717" s="423"/>
      <c r="G717" s="423"/>
      <c r="H717" s="423"/>
      <c r="I717" s="423"/>
      <c r="J717" s="424" t="s">
        <v>285</v>
      </c>
      <c r="K717" s="425"/>
      <c r="L717" s="426">
        <f>ROUND(SUM(L701:L716),2)</f>
        <v>0.1</v>
      </c>
      <c r="M717" s="409"/>
      <c r="N717" s="409"/>
      <c r="O717" s="409"/>
      <c r="P717" s="409"/>
      <c r="Q717" s="409"/>
      <c r="R717" s="409"/>
      <c r="S717" s="409"/>
      <c r="T717" s="409"/>
      <c r="U717" s="409"/>
      <c r="V717" s="409"/>
      <c r="W717" s="409"/>
      <c r="X717" s="409"/>
      <c r="Y717" s="409"/>
      <c r="Z717" s="409"/>
      <c r="AA717" s="409"/>
      <c r="AB717" s="409"/>
      <c r="AC717" s="409"/>
      <c r="AD717" s="409"/>
      <c r="AE717" s="409"/>
      <c r="AF717" s="409"/>
      <c r="AG717" s="409"/>
      <c r="AH717" s="409"/>
      <c r="AI717" s="409"/>
      <c r="AJ717" s="409"/>
      <c r="AK717" s="409"/>
      <c r="AL717" s="409"/>
      <c r="AM717" s="409"/>
      <c r="AN717" s="409"/>
      <c r="AO717" s="409"/>
      <c r="AP717" s="409"/>
      <c r="AQ717" s="409"/>
      <c r="AR717" s="409"/>
      <c r="AS717" s="409"/>
      <c r="AT717" s="409"/>
      <c r="AU717" s="409"/>
      <c r="AV717" s="409"/>
      <c r="AW717" s="393"/>
    </row>
    <row r="718" ht="15.6" spans="2:49">
      <c r="B718" s="383"/>
      <c r="C718" s="416"/>
      <c r="D718" s="427"/>
      <c r="E718" s="427"/>
      <c r="F718" s="427"/>
      <c r="G718" s="427"/>
      <c r="H718" s="427"/>
      <c r="I718" s="427"/>
      <c r="J718" s="427"/>
      <c r="K718" s="427"/>
      <c r="L718" s="417"/>
      <c r="M718" s="409"/>
      <c r="N718" s="409"/>
      <c r="O718" s="409"/>
      <c r="P718" s="409"/>
      <c r="Q718" s="409"/>
      <c r="R718" s="409"/>
      <c r="S718" s="409"/>
      <c r="T718" s="409"/>
      <c r="U718" s="409"/>
      <c r="V718" s="409"/>
      <c r="W718" s="409"/>
      <c r="X718" s="409"/>
      <c r="Y718" s="409"/>
      <c r="Z718" s="409"/>
      <c r="AA718" s="409"/>
      <c r="AB718" s="409"/>
      <c r="AC718" s="409"/>
      <c r="AD718" s="409"/>
      <c r="AE718" s="409"/>
      <c r="AF718" s="409"/>
      <c r="AG718" s="409"/>
      <c r="AH718" s="409"/>
      <c r="AI718" s="409"/>
      <c r="AJ718" s="409"/>
      <c r="AK718" s="409"/>
      <c r="AL718" s="409"/>
      <c r="AM718" s="409"/>
      <c r="AN718" s="409"/>
      <c r="AO718" s="409"/>
      <c r="AP718" s="409"/>
      <c r="AQ718" s="409"/>
      <c r="AR718" s="409"/>
      <c r="AS718" s="409"/>
      <c r="AT718" s="409"/>
      <c r="AU718" s="409"/>
      <c r="AV718" s="409"/>
      <c r="AW718" s="393"/>
    </row>
    <row r="719" ht="15.6" spans="2:49">
      <c r="B719" s="383"/>
      <c r="C719" s="419"/>
      <c r="D719" s="428"/>
      <c r="E719" s="428"/>
      <c r="F719" s="428"/>
      <c r="G719" s="428"/>
      <c r="H719" s="428"/>
      <c r="I719" s="428"/>
      <c r="J719" s="428"/>
      <c r="K719" s="428"/>
      <c r="L719" s="420"/>
      <c r="M719" s="409"/>
      <c r="N719" s="409"/>
      <c r="O719" s="409"/>
      <c r="P719" s="409"/>
      <c r="Q719" s="409"/>
      <c r="R719" s="409"/>
      <c r="S719" s="409"/>
      <c r="T719" s="409"/>
      <c r="U719" s="409"/>
      <c r="V719" s="409"/>
      <c r="W719" s="409"/>
      <c r="X719" s="409"/>
      <c r="Y719" s="409"/>
      <c r="Z719" s="409"/>
      <c r="AA719" s="409"/>
      <c r="AB719" s="409"/>
      <c r="AC719" s="409"/>
      <c r="AD719" s="409"/>
      <c r="AE719" s="409"/>
      <c r="AF719" s="409"/>
      <c r="AG719" s="409"/>
      <c r="AH719" s="409"/>
      <c r="AI719" s="409"/>
      <c r="AJ719" s="409"/>
      <c r="AK719" s="409"/>
      <c r="AL719" s="409"/>
      <c r="AM719" s="409"/>
      <c r="AN719" s="409"/>
      <c r="AO719" s="409"/>
      <c r="AP719" s="409"/>
      <c r="AQ719" s="409"/>
      <c r="AR719" s="409"/>
      <c r="AS719" s="409"/>
      <c r="AT719" s="409"/>
      <c r="AU719" s="409"/>
      <c r="AV719" s="409"/>
      <c r="AW719" s="393"/>
    </row>
    <row r="720" ht="15.6" spans="2:49">
      <c r="B720" s="383"/>
      <c r="C720" s="429" t="s">
        <v>294</v>
      </c>
      <c r="D720" s="448"/>
      <c r="E720" s="448"/>
      <c r="F720" s="448"/>
      <c r="G720" s="448"/>
      <c r="H720" s="448"/>
      <c r="I720" s="448"/>
      <c r="J720" s="448"/>
      <c r="K720" s="448"/>
      <c r="L720" s="448"/>
      <c r="M720" s="448"/>
      <c r="N720" s="448"/>
      <c r="O720" s="448"/>
      <c r="P720" s="448"/>
      <c r="Q720" s="448"/>
      <c r="R720" s="448"/>
      <c r="S720" s="448"/>
      <c r="T720" s="448"/>
      <c r="U720" s="448"/>
      <c r="V720" s="448"/>
      <c r="W720" s="448"/>
      <c r="X720" s="448"/>
      <c r="Y720" s="448"/>
      <c r="Z720" s="448"/>
      <c r="AA720" s="448"/>
      <c r="AB720" s="448"/>
      <c r="AC720" s="448"/>
      <c r="AD720" s="448"/>
      <c r="AE720" s="448"/>
      <c r="AF720" s="448"/>
      <c r="AG720" s="448"/>
      <c r="AH720" s="448"/>
      <c r="AI720" s="448"/>
      <c r="AJ720" s="448"/>
      <c r="AK720" s="448"/>
      <c r="AL720" s="448"/>
      <c r="AM720" s="448"/>
      <c r="AN720" s="448"/>
      <c r="AO720" s="448"/>
      <c r="AP720" s="448"/>
      <c r="AQ720" s="448"/>
      <c r="AR720" s="448"/>
      <c r="AS720" s="448"/>
      <c r="AT720" s="448"/>
      <c r="AU720" s="448"/>
      <c r="AV720" s="449"/>
      <c r="AW720" s="393"/>
    </row>
    <row r="721" ht="15.6" spans="2:49">
      <c r="B721" s="383"/>
      <c r="C721" s="432"/>
      <c r="D721" s="433"/>
      <c r="E721" s="433"/>
      <c r="F721" s="433"/>
      <c r="G721" s="433"/>
      <c r="H721" s="433"/>
      <c r="I721" s="433"/>
      <c r="J721" s="433"/>
      <c r="K721" s="433"/>
      <c r="L721" s="433"/>
      <c r="M721" s="433"/>
      <c r="N721" s="433"/>
      <c r="O721" s="433"/>
      <c r="P721" s="433"/>
      <c r="Q721" s="433"/>
      <c r="R721" s="433"/>
      <c r="S721" s="433"/>
      <c r="T721" s="433"/>
      <c r="U721" s="433"/>
      <c r="V721" s="433"/>
      <c r="W721" s="433"/>
      <c r="X721" s="433"/>
      <c r="Y721" s="433"/>
      <c r="Z721" s="433"/>
      <c r="AA721" s="433"/>
      <c r="AB721" s="433"/>
      <c r="AC721" s="433"/>
      <c r="AD721" s="433"/>
      <c r="AE721" s="433"/>
      <c r="AF721" s="433"/>
      <c r="AG721" s="434"/>
      <c r="AH721" s="435"/>
      <c r="AI721" s="348"/>
      <c r="AJ721" s="348"/>
      <c r="AK721" s="348"/>
      <c r="AL721" s="348"/>
      <c r="AM721" s="348"/>
      <c r="AN721" s="348"/>
      <c r="AO721" s="348"/>
      <c r="AP721" s="348"/>
      <c r="AQ721" s="348"/>
      <c r="AR721" s="348"/>
      <c r="AS721" s="348"/>
      <c r="AT721" s="348"/>
      <c r="AU721" s="348"/>
      <c r="AV721" s="436"/>
      <c r="AW721" s="393"/>
    </row>
    <row r="722" spans="2:49">
      <c r="B722" s="437"/>
      <c r="AW722" s="438"/>
    </row>
    <row r="723" ht="87.75" customHeight="1" spans="2:49">
      <c r="B723" s="439" t="s">
        <v>295</v>
      </c>
      <c r="C723" s="450"/>
      <c r="D723" s="450"/>
      <c r="E723" s="450"/>
      <c r="F723" s="450"/>
      <c r="G723" s="450"/>
      <c r="H723" s="450"/>
      <c r="I723" s="450"/>
      <c r="J723" s="450"/>
      <c r="K723" s="450"/>
      <c r="L723" s="450"/>
      <c r="M723" s="450"/>
      <c r="N723" s="450"/>
      <c r="O723" s="450"/>
      <c r="P723" s="450"/>
      <c r="Q723" s="450"/>
      <c r="R723" s="450"/>
      <c r="S723" s="450"/>
      <c r="T723" s="450"/>
      <c r="U723" s="450"/>
      <c r="V723" s="450"/>
      <c r="W723" s="450"/>
      <c r="X723" s="450"/>
      <c r="Y723" s="450"/>
      <c r="Z723" s="450"/>
      <c r="AA723" s="450"/>
      <c r="AB723" s="450"/>
      <c r="AC723" s="450"/>
      <c r="AD723" s="450"/>
      <c r="AE723" s="450"/>
      <c r="AF723" s="450"/>
      <c r="AG723" s="450"/>
      <c r="AH723" s="450"/>
      <c r="AI723" s="450"/>
      <c r="AJ723" s="450"/>
      <c r="AK723" s="450"/>
      <c r="AL723" s="450"/>
      <c r="AM723" s="450"/>
      <c r="AN723" s="450"/>
      <c r="AO723" s="450"/>
      <c r="AP723" s="450"/>
      <c r="AQ723" s="450"/>
      <c r="AR723" s="450"/>
      <c r="AS723" s="450"/>
      <c r="AT723" s="450"/>
      <c r="AU723" s="450"/>
      <c r="AV723" s="450"/>
      <c r="AW723" s="451"/>
    </row>
    <row r="724" ht="6" customHeight="1"/>
    <row r="726" ht="15.6" spans="2:49">
      <c r="B726" s="325"/>
      <c r="C726" s="326"/>
      <c r="D726" s="327"/>
      <c r="E726" s="328" t="s">
        <v>0</v>
      </c>
      <c r="F726" s="329"/>
      <c r="G726" s="329"/>
      <c r="H726" s="329"/>
      <c r="I726" s="329"/>
      <c r="J726" s="329"/>
      <c r="K726" s="329"/>
      <c r="L726" s="329"/>
      <c r="M726" s="329"/>
      <c r="N726" s="329"/>
      <c r="O726" s="329"/>
      <c r="P726" s="329"/>
      <c r="Q726" s="329"/>
      <c r="R726" s="329"/>
      <c r="S726" s="329"/>
      <c r="T726" s="329"/>
      <c r="U726" s="329"/>
      <c r="V726" s="329"/>
      <c r="W726" s="329"/>
      <c r="X726" s="330"/>
      <c r="Y726" s="331" t="s">
        <v>270</v>
      </c>
      <c r="Z726" s="332"/>
      <c r="AA726" s="332"/>
      <c r="AB726" s="332"/>
      <c r="AC726" s="332"/>
      <c r="AD726" s="332"/>
      <c r="AE726" s="332"/>
      <c r="AF726" s="332"/>
      <c r="AG726" s="332"/>
      <c r="AH726" s="332"/>
      <c r="AI726" s="332"/>
      <c r="AJ726" s="332"/>
      <c r="AK726" s="332"/>
      <c r="AL726" s="332"/>
      <c r="AM726" s="332"/>
      <c r="AN726" s="332"/>
      <c r="AO726" s="332"/>
      <c r="AP726" s="332"/>
      <c r="AQ726" s="332"/>
      <c r="AR726" s="332"/>
      <c r="AS726" s="332"/>
      <c r="AT726" s="332"/>
      <c r="AU726" s="332"/>
      <c r="AV726" s="332"/>
      <c r="AW726" s="333"/>
    </row>
    <row r="727" ht="15.6" spans="2:49">
      <c r="B727" s="334"/>
      <c r="C727" s="335"/>
      <c r="D727" s="336"/>
      <c r="E727" s="337"/>
      <c r="F727" s="338"/>
      <c r="G727" s="338"/>
      <c r="H727" s="338"/>
      <c r="I727" s="338"/>
      <c r="J727" s="338"/>
      <c r="K727" s="338"/>
      <c r="L727" s="338"/>
      <c r="M727" s="338"/>
      <c r="N727" s="338"/>
      <c r="O727" s="338"/>
      <c r="P727" s="338"/>
      <c r="Q727" s="338"/>
      <c r="R727" s="338"/>
      <c r="S727" s="338"/>
      <c r="T727" s="338"/>
      <c r="U727" s="338"/>
      <c r="V727" s="338"/>
      <c r="W727" s="338"/>
      <c r="X727" s="339"/>
      <c r="Y727" s="340" t="s">
        <v>2</v>
      </c>
      <c r="Z727" s="341"/>
      <c r="AA727" s="341"/>
      <c r="AB727" s="341"/>
      <c r="AC727" s="341"/>
      <c r="AD727" s="341"/>
      <c r="AE727" s="341"/>
      <c r="AF727" s="341"/>
      <c r="AG727" s="341"/>
      <c r="AH727" s="341"/>
      <c r="AI727" s="341"/>
      <c r="AJ727" s="341"/>
      <c r="AK727" s="341"/>
      <c r="AL727" s="341"/>
      <c r="AM727" s="341"/>
      <c r="AN727" s="341"/>
      <c r="AO727" s="341"/>
      <c r="AP727" s="341"/>
      <c r="AQ727" s="341"/>
      <c r="AR727" s="341"/>
      <c r="AS727" s="341"/>
      <c r="AT727" s="341"/>
      <c r="AU727" s="341"/>
      <c r="AV727" s="341"/>
      <c r="AW727" s="342"/>
    </row>
    <row r="728" ht="15.6" spans="2:49">
      <c r="B728" s="343" t="s">
        <v>3</v>
      </c>
      <c r="C728" s="344"/>
      <c r="D728" s="344"/>
      <c r="E728" s="344"/>
      <c r="F728" s="344"/>
      <c r="G728" s="344"/>
      <c r="H728" s="344"/>
      <c r="I728" s="344"/>
      <c r="J728" s="344"/>
      <c r="K728" s="344"/>
      <c r="L728" s="344"/>
      <c r="M728" s="344"/>
      <c r="N728" s="344"/>
      <c r="O728" s="344"/>
      <c r="P728" s="344"/>
      <c r="Q728" s="344"/>
      <c r="R728" s="344"/>
      <c r="S728" s="344"/>
      <c r="T728" s="344"/>
      <c r="U728" s="344"/>
      <c r="V728" s="344"/>
      <c r="W728" s="344"/>
      <c r="X728" s="345"/>
      <c r="Y728" s="340" t="s">
        <v>271</v>
      </c>
      <c r="Z728" s="341"/>
      <c r="AA728" s="341"/>
      <c r="AB728" s="341"/>
      <c r="AC728" s="341"/>
      <c r="AD728" s="341"/>
      <c r="AE728" s="341"/>
      <c r="AF728" s="341"/>
      <c r="AG728" s="341"/>
      <c r="AH728" s="341"/>
      <c r="AI728" s="341"/>
      <c r="AJ728" s="341"/>
      <c r="AK728" s="341"/>
      <c r="AL728" s="341"/>
      <c r="AM728" s="341"/>
      <c r="AN728" s="341"/>
      <c r="AO728" s="341"/>
      <c r="AP728" s="341"/>
      <c r="AQ728" s="341"/>
      <c r="AR728" s="341"/>
      <c r="AS728" s="341"/>
      <c r="AT728" s="341"/>
      <c r="AU728" s="341"/>
      <c r="AV728" s="341"/>
      <c r="AW728" s="342"/>
    </row>
    <row r="729" ht="15.6" spans="2:49">
      <c r="B729" s="343" t="s">
        <v>272</v>
      </c>
      <c r="C729" s="344"/>
      <c r="D729" s="344"/>
      <c r="E729" s="344"/>
      <c r="F729" s="344"/>
      <c r="G729" s="344"/>
      <c r="H729" s="344"/>
      <c r="I729" s="344"/>
      <c r="J729" s="344"/>
      <c r="K729" s="344"/>
      <c r="L729" s="344"/>
      <c r="M729" s="344"/>
      <c r="N729" s="344"/>
      <c r="O729" s="344"/>
      <c r="P729" s="344"/>
      <c r="Q729" s="344"/>
      <c r="R729" s="344"/>
      <c r="S729" s="344"/>
      <c r="T729" s="344"/>
      <c r="U729" s="344"/>
      <c r="V729" s="344"/>
      <c r="W729" s="344"/>
      <c r="X729" s="344"/>
      <c r="Y729" s="344"/>
      <c r="Z729" s="344"/>
      <c r="AA729" s="344"/>
      <c r="AB729" s="344"/>
      <c r="AC729" s="344"/>
      <c r="AD729" s="344"/>
      <c r="AE729" s="344"/>
      <c r="AF729" s="344"/>
      <c r="AG729" s="344"/>
      <c r="AH729" s="344"/>
      <c r="AI729" s="344"/>
      <c r="AJ729" s="344"/>
      <c r="AK729" s="344"/>
      <c r="AL729" s="344"/>
      <c r="AM729" s="344"/>
      <c r="AN729" s="344"/>
      <c r="AO729" s="344"/>
      <c r="AP729" s="344"/>
      <c r="AQ729" s="344"/>
      <c r="AR729" s="344"/>
      <c r="AS729" s="344"/>
      <c r="AT729" s="344"/>
      <c r="AU729" s="344"/>
      <c r="AV729" s="344"/>
      <c r="AW729" s="346"/>
    </row>
    <row r="730" ht="15.6" spans="2:49">
      <c r="B730" s="347"/>
      <c r="C730" s="348"/>
      <c r="D730" s="348"/>
      <c r="E730" s="348"/>
      <c r="F730" s="348"/>
      <c r="G730" s="348"/>
      <c r="H730" s="348"/>
      <c r="I730" s="348"/>
      <c r="J730" s="348"/>
      <c r="K730" s="348"/>
      <c r="L730" s="348"/>
      <c r="M730" s="348"/>
      <c r="N730" s="348"/>
      <c r="O730" s="348"/>
      <c r="P730" s="348"/>
      <c r="Q730" s="348"/>
      <c r="R730" s="348"/>
      <c r="S730" s="348"/>
      <c r="T730" s="348"/>
      <c r="U730" s="348"/>
      <c r="V730" s="348"/>
      <c r="W730" s="348"/>
      <c r="X730" s="348"/>
      <c r="Y730" s="348"/>
      <c r="Z730" s="348"/>
      <c r="AA730" s="348"/>
      <c r="AB730" s="348"/>
      <c r="AC730" s="348"/>
      <c r="AD730" s="348"/>
      <c r="AE730" s="348"/>
      <c r="AF730" s="348"/>
      <c r="AG730" s="348"/>
      <c r="AH730" s="348"/>
      <c r="AI730" s="348"/>
      <c r="AJ730" s="348"/>
      <c r="AK730" s="348"/>
      <c r="AL730" s="348"/>
      <c r="AM730" s="348"/>
      <c r="AN730" s="348"/>
      <c r="AO730" s="348"/>
      <c r="AP730" s="348"/>
      <c r="AQ730" s="348"/>
      <c r="AR730" s="348"/>
      <c r="AS730" s="348"/>
      <c r="AT730" s="348"/>
      <c r="AU730" s="348"/>
      <c r="AV730" s="348"/>
      <c r="AW730" s="349"/>
    </row>
    <row r="731" ht="15.6" customHeight="1" spans="2:49">
      <c r="B731" s="350" t="s">
        <v>273</v>
      </c>
      <c r="C731" s="351"/>
      <c r="D731" s="352" t="s">
        <v>6</v>
      </c>
      <c r="E731" s="353"/>
      <c r="F731" s="353"/>
      <c r="G731" s="353"/>
      <c r="H731" s="353"/>
      <c r="I731" s="353"/>
      <c r="J731" s="353"/>
      <c r="K731" s="353"/>
      <c r="L731" s="353"/>
      <c r="M731" s="353"/>
      <c r="N731" s="353"/>
      <c r="O731" s="353"/>
      <c r="P731" s="353"/>
      <c r="Q731" s="353"/>
      <c r="R731" s="353"/>
      <c r="S731" s="353"/>
      <c r="T731" s="353"/>
      <c r="U731" s="353"/>
      <c r="V731" s="353"/>
      <c r="W731" s="353"/>
      <c r="X731" s="353"/>
      <c r="Y731" s="353"/>
      <c r="Z731" s="353"/>
      <c r="AA731" s="353"/>
      <c r="AB731" s="353"/>
      <c r="AC731" s="353"/>
      <c r="AD731" s="353"/>
      <c r="AE731" s="353"/>
      <c r="AF731" s="353"/>
      <c r="AG731" s="353"/>
      <c r="AH731" s="353"/>
      <c r="AI731" s="353"/>
      <c r="AJ731" s="353"/>
      <c r="AK731" s="353"/>
      <c r="AL731" s="353"/>
      <c r="AM731" s="353"/>
      <c r="AN731" s="353"/>
      <c r="AO731" s="353"/>
      <c r="AP731" s="353"/>
      <c r="AQ731" s="353"/>
      <c r="AR731" s="353"/>
      <c r="AS731" s="353"/>
      <c r="AT731" s="353"/>
      <c r="AU731" s="353"/>
      <c r="AV731" s="353"/>
      <c r="AW731" s="354"/>
    </row>
    <row r="732" ht="15.6" spans="2:49">
      <c r="B732" s="347"/>
      <c r="C732" s="348"/>
      <c r="D732" s="348"/>
      <c r="E732" s="348"/>
      <c r="F732" s="348"/>
      <c r="G732" s="348"/>
      <c r="H732" s="348"/>
      <c r="I732" s="348"/>
      <c r="J732" s="348"/>
      <c r="K732" s="348"/>
      <c r="L732" s="348"/>
      <c r="M732" s="348"/>
      <c r="N732" s="348"/>
      <c r="O732" s="348"/>
      <c r="P732" s="348"/>
      <c r="Q732" s="348"/>
      <c r="R732" s="348"/>
      <c r="S732" s="348"/>
      <c r="T732" s="348"/>
      <c r="U732" s="348"/>
      <c r="V732" s="348"/>
      <c r="W732" s="348"/>
      <c r="X732" s="348"/>
      <c r="Y732" s="348"/>
      <c r="Z732" s="348"/>
      <c r="AA732" s="348"/>
      <c r="AB732" s="348"/>
      <c r="AC732" s="348"/>
      <c r="AD732" s="348"/>
      <c r="AE732" s="348"/>
      <c r="AF732" s="348"/>
      <c r="AG732" s="348"/>
      <c r="AH732" s="348"/>
      <c r="AI732" s="348"/>
      <c r="AJ732" s="348"/>
      <c r="AK732" s="348"/>
      <c r="AL732" s="348"/>
      <c r="AM732" s="348"/>
      <c r="AN732" s="348"/>
      <c r="AO732" s="348"/>
      <c r="AP732" s="348"/>
      <c r="AQ732" s="348"/>
      <c r="AR732" s="348"/>
      <c r="AS732" s="348"/>
      <c r="AT732" s="348"/>
      <c r="AU732" s="348"/>
      <c r="AV732" s="348"/>
      <c r="AW732" s="349"/>
    </row>
    <row r="733" ht="15.6" spans="2:49">
      <c r="B733" s="355"/>
      <c r="C733" s="356" t="s">
        <v>274</v>
      </c>
      <c r="D733" s="357"/>
      <c r="E733" s="357"/>
      <c r="F733" s="357"/>
      <c r="G733" s="357"/>
      <c r="H733" s="357"/>
      <c r="I733" s="357"/>
      <c r="J733" s="357"/>
      <c r="K733" s="357"/>
      <c r="L733" s="357"/>
      <c r="M733" s="357"/>
      <c r="N733" s="357"/>
      <c r="O733" s="357"/>
      <c r="P733" s="357"/>
      <c r="Q733" s="357"/>
      <c r="R733" s="357"/>
      <c r="S733" s="357"/>
      <c r="T733" s="357"/>
      <c r="U733" s="357"/>
      <c r="V733" s="357"/>
      <c r="W733" s="357"/>
      <c r="X733" s="357"/>
      <c r="Y733" s="357"/>
      <c r="Z733" s="357"/>
      <c r="AA733" s="357"/>
      <c r="AB733" s="357"/>
      <c r="AC733" s="357"/>
      <c r="AD733" s="357"/>
      <c r="AE733" s="357"/>
      <c r="AF733" s="357"/>
      <c r="AG733" s="357"/>
      <c r="AH733" s="357"/>
      <c r="AI733" s="357"/>
      <c r="AJ733" s="357"/>
      <c r="AK733" s="357"/>
      <c r="AL733" s="357"/>
      <c r="AM733" s="357"/>
      <c r="AN733" s="357"/>
      <c r="AO733" s="357"/>
      <c r="AP733" s="357"/>
      <c r="AQ733" s="357"/>
      <c r="AR733" s="357"/>
      <c r="AS733" s="357"/>
      <c r="AT733" s="357"/>
      <c r="AU733" s="357"/>
      <c r="AV733" s="358"/>
      <c r="AW733" s="359"/>
    </row>
    <row r="734" ht="15.75" customHeight="1" spans="2:49">
      <c r="B734" s="360"/>
      <c r="C734" s="361" t="s">
        <v>275</v>
      </c>
      <c r="D734" s="362"/>
      <c r="E734" s="363" t="s">
        <v>329</v>
      </c>
      <c r="F734" s="364"/>
      <c r="G734" s="364"/>
      <c r="H734" s="364"/>
      <c r="I734" s="364"/>
      <c r="J734" s="364"/>
      <c r="K734" s="364"/>
      <c r="L734" s="364"/>
      <c r="M734" s="364"/>
      <c r="N734" s="364"/>
      <c r="O734" s="364"/>
      <c r="P734" s="364"/>
      <c r="Q734" s="364"/>
      <c r="R734" s="364"/>
      <c r="S734" s="364"/>
      <c r="T734" s="364"/>
      <c r="U734" s="364"/>
      <c r="V734" s="364"/>
      <c r="W734" s="364"/>
      <c r="X734" s="364"/>
      <c r="Y734" s="364"/>
      <c r="Z734" s="364"/>
      <c r="AA734" s="364"/>
      <c r="AB734" s="364"/>
      <c r="AC734" s="364"/>
      <c r="AD734" s="364"/>
      <c r="AE734" s="364"/>
      <c r="AF734" s="364"/>
      <c r="AG734" s="364"/>
      <c r="AH734" s="365"/>
      <c r="AI734" s="366" t="s">
        <v>277</v>
      </c>
      <c r="AJ734" s="367"/>
      <c r="AK734" s="367"/>
      <c r="AL734" s="367"/>
      <c r="AM734" s="367"/>
      <c r="AN734" s="367"/>
      <c r="AO734" s="368"/>
      <c r="AP734" s="369" t="s">
        <v>34</v>
      </c>
      <c r="AQ734" s="370"/>
      <c r="AR734" s="370"/>
      <c r="AS734" s="370"/>
      <c r="AT734" s="370"/>
      <c r="AU734" s="370"/>
      <c r="AV734" s="371"/>
      <c r="AW734" s="372"/>
    </row>
    <row r="735" ht="15.6" spans="2:49">
      <c r="B735" s="360"/>
      <c r="C735" s="373" t="s">
        <v>278</v>
      </c>
      <c r="D735" s="374"/>
      <c r="E735" s="375" t="str">
        <f>'PRESUPUESTO GEN'!D44</f>
        <v>SUMINISTRO, EXTENDIDA Y COMPACTACIÓN DE MATERIAL SELECCIONADO PARA SUBBASE GRANULAR (INCLUYE ACARREO LIBRE DE 5 KM)</v>
      </c>
      <c r="F735" s="442"/>
      <c r="G735" s="442"/>
      <c r="H735" s="442"/>
      <c r="I735" s="442"/>
      <c r="J735" s="442"/>
      <c r="K735" s="442"/>
      <c r="L735" s="442"/>
      <c r="M735" s="442"/>
      <c r="N735" s="442"/>
      <c r="O735" s="442"/>
      <c r="P735" s="442"/>
      <c r="Q735" s="442"/>
      <c r="R735" s="442"/>
      <c r="S735" s="442"/>
      <c r="T735" s="442"/>
      <c r="U735" s="442"/>
      <c r="V735" s="442"/>
      <c r="W735" s="442"/>
      <c r="X735" s="442"/>
      <c r="Y735" s="442"/>
      <c r="Z735" s="442"/>
      <c r="AA735" s="442"/>
      <c r="AB735" s="442"/>
      <c r="AC735" s="442"/>
      <c r="AD735" s="442"/>
      <c r="AE735" s="442"/>
      <c r="AF735" s="442"/>
      <c r="AG735" s="442"/>
      <c r="AH735" s="443"/>
      <c r="AI735" s="366" t="s">
        <v>279</v>
      </c>
      <c r="AJ735" s="367"/>
      <c r="AK735" s="367"/>
      <c r="AL735" s="367"/>
      <c r="AM735" s="367"/>
      <c r="AN735" s="367"/>
      <c r="AO735" s="368"/>
      <c r="AP735" s="378">
        <f>L755</f>
        <v>62.98</v>
      </c>
      <c r="AQ735" s="379"/>
      <c r="AR735" s="379"/>
      <c r="AS735" s="379"/>
      <c r="AT735" s="379"/>
      <c r="AU735" s="379"/>
      <c r="AV735" s="380"/>
      <c r="AW735" s="372"/>
    </row>
    <row r="736" ht="15.6" spans="2:49">
      <c r="B736" s="381"/>
      <c r="C736" s="348"/>
      <c r="D736" s="348"/>
      <c r="E736" s="348"/>
      <c r="F736" s="348"/>
      <c r="G736" s="348"/>
      <c r="H736" s="348"/>
      <c r="I736" s="348"/>
      <c r="J736" s="348"/>
      <c r="K736" s="348"/>
      <c r="L736" s="348"/>
      <c r="M736" s="348"/>
      <c r="N736" s="348"/>
      <c r="O736" s="348"/>
      <c r="P736" s="348"/>
      <c r="Q736" s="348"/>
      <c r="R736" s="348"/>
      <c r="S736" s="348"/>
      <c r="T736" s="348"/>
      <c r="U736" s="348"/>
      <c r="V736" s="348"/>
      <c r="W736" s="348"/>
      <c r="X736" s="348"/>
      <c r="Y736" s="348"/>
      <c r="Z736" s="348"/>
      <c r="AA736" s="348"/>
      <c r="AB736" s="348"/>
      <c r="AC736" s="348"/>
      <c r="AD736" s="348"/>
      <c r="AE736" s="348"/>
      <c r="AF736" s="348"/>
      <c r="AG736" s="348"/>
      <c r="AH736" s="348"/>
      <c r="AI736" s="348"/>
      <c r="AJ736" s="348"/>
      <c r="AK736" s="348"/>
      <c r="AL736" s="348"/>
      <c r="AM736" s="348"/>
      <c r="AN736" s="348"/>
      <c r="AO736" s="348"/>
      <c r="AP736" s="348"/>
      <c r="AQ736" s="348"/>
      <c r="AR736" s="348"/>
      <c r="AS736" s="348"/>
      <c r="AT736" s="348"/>
      <c r="AU736" s="348"/>
      <c r="AV736" s="348"/>
      <c r="AW736" s="382"/>
    </row>
    <row r="737" ht="15.6" spans="2:49">
      <c r="B737" s="383"/>
      <c r="C737" s="384" t="s">
        <v>280</v>
      </c>
      <c r="D737" s="385"/>
      <c r="E737" s="386" t="s">
        <v>281</v>
      </c>
      <c r="F737" s="387"/>
      <c r="G737" s="387"/>
      <c r="H737" s="388"/>
      <c r="I737" s="468" t="s">
        <v>325</v>
      </c>
      <c r="J737" s="467" t="s">
        <v>326</v>
      </c>
      <c r="K737" s="389" t="s">
        <v>284</v>
      </c>
      <c r="L737" s="391" t="s">
        <v>285</v>
      </c>
      <c r="M737" s="384" t="s">
        <v>286</v>
      </c>
      <c r="N737" s="392"/>
      <c r="O737" s="392"/>
      <c r="P737" s="392"/>
      <c r="Q737" s="392"/>
      <c r="R737" s="392"/>
      <c r="S737" s="392"/>
      <c r="T737" s="392"/>
      <c r="U737" s="392"/>
      <c r="V737" s="392"/>
      <c r="W737" s="392"/>
      <c r="X737" s="392"/>
      <c r="Y737" s="392"/>
      <c r="Z737" s="392"/>
      <c r="AA737" s="392"/>
      <c r="AB737" s="392"/>
      <c r="AC737" s="392"/>
      <c r="AD737" s="392"/>
      <c r="AE737" s="392"/>
      <c r="AF737" s="392"/>
      <c r="AG737" s="392"/>
      <c r="AH737" s="392"/>
      <c r="AI737" s="392"/>
      <c r="AJ737" s="392"/>
      <c r="AK737" s="392"/>
      <c r="AL737" s="392"/>
      <c r="AM737" s="392"/>
      <c r="AN737" s="392"/>
      <c r="AO737" s="392"/>
      <c r="AP737" s="392"/>
      <c r="AQ737" s="392"/>
      <c r="AR737" s="392"/>
      <c r="AS737" s="392"/>
      <c r="AT737" s="392"/>
      <c r="AU737" s="392"/>
      <c r="AV737" s="385"/>
      <c r="AW737" s="393"/>
    </row>
    <row r="738" ht="31.2" spans="2:49">
      <c r="B738" s="383"/>
      <c r="C738" s="394"/>
      <c r="D738" s="395"/>
      <c r="E738" s="463" t="s">
        <v>321</v>
      </c>
      <c r="F738" s="463" t="s">
        <v>327</v>
      </c>
      <c r="G738" s="462" t="s">
        <v>318</v>
      </c>
      <c r="H738" s="463" t="s">
        <v>316</v>
      </c>
      <c r="I738" s="399"/>
      <c r="J738" s="401"/>
      <c r="K738" s="399"/>
      <c r="L738" s="401"/>
      <c r="M738" s="394"/>
      <c r="N738" s="402"/>
      <c r="O738" s="402"/>
      <c r="P738" s="402"/>
      <c r="Q738" s="402"/>
      <c r="R738" s="402"/>
      <c r="S738" s="402"/>
      <c r="T738" s="402"/>
      <c r="U738" s="402"/>
      <c r="V738" s="402"/>
      <c r="W738" s="402"/>
      <c r="X738" s="402"/>
      <c r="Y738" s="402"/>
      <c r="Z738" s="402"/>
      <c r="AA738" s="402"/>
      <c r="AB738" s="402"/>
      <c r="AC738" s="402"/>
      <c r="AD738" s="402"/>
      <c r="AE738" s="402"/>
      <c r="AF738" s="402"/>
      <c r="AG738" s="402"/>
      <c r="AH738" s="402"/>
      <c r="AI738" s="402"/>
      <c r="AJ738" s="402"/>
      <c r="AK738" s="402"/>
      <c r="AL738" s="402"/>
      <c r="AM738" s="402"/>
      <c r="AN738" s="402"/>
      <c r="AO738" s="402"/>
      <c r="AP738" s="402"/>
      <c r="AQ738" s="402"/>
      <c r="AR738" s="402"/>
      <c r="AS738" s="402"/>
      <c r="AT738" s="402"/>
      <c r="AU738" s="402"/>
      <c r="AV738" s="395"/>
      <c r="AW738" s="393"/>
    </row>
    <row r="739" ht="15.6" spans="2:49">
      <c r="B739" s="383"/>
      <c r="C739" s="416" t="s">
        <v>334</v>
      </c>
      <c r="D739" s="417"/>
      <c r="E739" s="445">
        <v>83.97</v>
      </c>
      <c r="F739" s="408">
        <v>5</v>
      </c>
      <c r="G739" s="408">
        <v>0.15</v>
      </c>
      <c r="H739" s="408"/>
      <c r="I739" s="452">
        <f>E739*F739*G739</f>
        <v>62.9775</v>
      </c>
      <c r="J739" s="452"/>
      <c r="K739" s="408" t="s">
        <v>34</v>
      </c>
      <c r="L739" s="445">
        <f>I739</f>
        <v>62.9775</v>
      </c>
      <c r="M739" s="409"/>
      <c r="N739" s="409"/>
      <c r="O739" s="409"/>
      <c r="P739" s="409"/>
      <c r="Q739" s="409"/>
      <c r="R739" s="409"/>
      <c r="S739" s="409"/>
      <c r="T739" s="409"/>
      <c r="U739" s="409"/>
      <c r="V739" s="409"/>
      <c r="W739" s="409"/>
      <c r="X739" s="409"/>
      <c r="Y739" s="409"/>
      <c r="Z739" s="409"/>
      <c r="AA739" s="409"/>
      <c r="AB739" s="409"/>
      <c r="AC739" s="409"/>
      <c r="AD739" s="409"/>
      <c r="AE739" s="409"/>
      <c r="AF739" s="409"/>
      <c r="AG739" s="409"/>
      <c r="AH739" s="409"/>
      <c r="AI739" s="409"/>
      <c r="AJ739" s="409"/>
      <c r="AK739" s="409"/>
      <c r="AL739" s="409"/>
      <c r="AM739" s="409"/>
      <c r="AN739" s="409"/>
      <c r="AO739" s="409"/>
      <c r="AP739" s="409"/>
      <c r="AQ739" s="409"/>
      <c r="AR739" s="409"/>
      <c r="AS739" s="409"/>
      <c r="AT739" s="409"/>
      <c r="AU739" s="409"/>
      <c r="AV739" s="409"/>
      <c r="AW739" s="393"/>
    </row>
    <row r="740" ht="15.6" spans="2:49">
      <c r="B740" s="383"/>
      <c r="C740" s="419"/>
      <c r="D740" s="420"/>
      <c r="E740" s="447"/>
      <c r="F740" s="415"/>
      <c r="G740" s="415"/>
      <c r="H740" s="415"/>
      <c r="I740" s="415"/>
      <c r="J740" s="415"/>
      <c r="K740" s="415"/>
      <c r="L740" s="447"/>
      <c r="M740" s="409"/>
      <c r="N740" s="409"/>
      <c r="O740" s="409"/>
      <c r="P740" s="409"/>
      <c r="Q740" s="409"/>
      <c r="R740" s="409"/>
      <c r="S740" s="409"/>
      <c r="T740" s="409"/>
      <c r="U740" s="409"/>
      <c r="V740" s="409"/>
      <c r="W740" s="409"/>
      <c r="X740" s="409"/>
      <c r="Y740" s="409"/>
      <c r="Z740" s="409"/>
      <c r="AA740" s="409"/>
      <c r="AB740" s="409"/>
      <c r="AC740" s="409"/>
      <c r="AD740" s="409"/>
      <c r="AE740" s="409"/>
      <c r="AF740" s="409"/>
      <c r="AG740" s="409"/>
      <c r="AH740" s="409"/>
      <c r="AI740" s="409"/>
      <c r="AJ740" s="409"/>
      <c r="AK740" s="409"/>
      <c r="AL740" s="409"/>
      <c r="AM740" s="409"/>
      <c r="AN740" s="409"/>
      <c r="AO740" s="409"/>
      <c r="AP740" s="409"/>
      <c r="AQ740" s="409"/>
      <c r="AR740" s="409"/>
      <c r="AS740" s="409"/>
      <c r="AT740" s="409"/>
      <c r="AU740" s="409"/>
      <c r="AV740" s="409"/>
      <c r="AW740" s="393"/>
    </row>
    <row r="741" ht="15.6" spans="2:49">
      <c r="B741" s="383"/>
      <c r="C741" s="416"/>
      <c r="D741" s="417"/>
      <c r="E741" s="445"/>
      <c r="F741" s="408"/>
      <c r="G741" s="408"/>
      <c r="H741" s="408"/>
      <c r="I741" s="453"/>
      <c r="J741" s="408"/>
      <c r="K741" s="408"/>
      <c r="L741" s="445"/>
      <c r="M741" s="409"/>
      <c r="N741" s="409"/>
      <c r="O741" s="409"/>
      <c r="P741" s="409"/>
      <c r="Q741" s="409"/>
      <c r="R741" s="409"/>
      <c r="S741" s="409"/>
      <c r="T741" s="409"/>
      <c r="U741" s="409"/>
      <c r="V741" s="409"/>
      <c r="W741" s="409"/>
      <c r="X741" s="409"/>
      <c r="Y741" s="409"/>
      <c r="Z741" s="409"/>
      <c r="AA741" s="409"/>
      <c r="AB741" s="409"/>
      <c r="AC741" s="409"/>
      <c r="AD741" s="409"/>
      <c r="AE741" s="409"/>
      <c r="AF741" s="409"/>
      <c r="AG741" s="409"/>
      <c r="AH741" s="409"/>
      <c r="AI741" s="409"/>
      <c r="AJ741" s="409"/>
      <c r="AK741" s="409"/>
      <c r="AL741" s="409"/>
      <c r="AM741" s="409"/>
      <c r="AN741" s="409"/>
      <c r="AO741" s="409"/>
      <c r="AP741" s="409"/>
      <c r="AQ741" s="409"/>
      <c r="AR741" s="409"/>
      <c r="AS741" s="409"/>
      <c r="AT741" s="409"/>
      <c r="AU741" s="409"/>
      <c r="AV741" s="409"/>
      <c r="AW741" s="393"/>
    </row>
    <row r="742" ht="15.6" spans="2:49">
      <c r="B742" s="383"/>
      <c r="C742" s="419"/>
      <c r="D742" s="420"/>
      <c r="E742" s="447"/>
      <c r="F742" s="415"/>
      <c r="G742" s="415"/>
      <c r="H742" s="415"/>
      <c r="I742" s="446"/>
      <c r="J742" s="415"/>
      <c r="K742" s="415"/>
      <c r="L742" s="447"/>
      <c r="M742" s="409"/>
      <c r="N742" s="409"/>
      <c r="O742" s="409"/>
      <c r="P742" s="409"/>
      <c r="Q742" s="409"/>
      <c r="R742" s="409"/>
      <c r="S742" s="409"/>
      <c r="T742" s="409"/>
      <c r="U742" s="409"/>
      <c r="V742" s="409"/>
      <c r="W742" s="409"/>
      <c r="X742" s="409"/>
      <c r="Y742" s="409"/>
      <c r="Z742" s="409"/>
      <c r="AA742" s="409"/>
      <c r="AB742" s="409"/>
      <c r="AC742" s="409"/>
      <c r="AD742" s="409"/>
      <c r="AE742" s="409"/>
      <c r="AF742" s="409"/>
      <c r="AG742" s="409"/>
      <c r="AH742" s="409"/>
      <c r="AI742" s="409"/>
      <c r="AJ742" s="409"/>
      <c r="AK742" s="409"/>
      <c r="AL742" s="409"/>
      <c r="AM742" s="409"/>
      <c r="AN742" s="409"/>
      <c r="AO742" s="409"/>
      <c r="AP742" s="409"/>
      <c r="AQ742" s="409"/>
      <c r="AR742" s="409"/>
      <c r="AS742" s="409"/>
      <c r="AT742" s="409"/>
      <c r="AU742" s="409"/>
      <c r="AV742" s="409"/>
      <c r="AW742" s="393"/>
    </row>
    <row r="743" ht="15.6" spans="2:49">
      <c r="B743" s="383"/>
      <c r="C743" s="416"/>
      <c r="D743" s="417"/>
      <c r="E743" s="445"/>
      <c r="F743" s="408"/>
      <c r="G743" s="408"/>
      <c r="H743" s="406"/>
      <c r="I743" s="453"/>
      <c r="J743" s="408"/>
      <c r="K743" s="408"/>
      <c r="L743" s="445"/>
      <c r="M743" s="409"/>
      <c r="N743" s="409"/>
      <c r="O743" s="409"/>
      <c r="P743" s="409"/>
      <c r="Q743" s="409"/>
      <c r="R743" s="409"/>
      <c r="S743" s="409"/>
      <c r="T743" s="409"/>
      <c r="U743" s="409"/>
      <c r="V743" s="409"/>
      <c r="W743" s="409"/>
      <c r="X743" s="409"/>
      <c r="Y743" s="409"/>
      <c r="Z743" s="409"/>
      <c r="AA743" s="409"/>
      <c r="AB743" s="409"/>
      <c r="AC743" s="409"/>
      <c r="AD743" s="409"/>
      <c r="AE743" s="409"/>
      <c r="AF743" s="409"/>
      <c r="AG743" s="409"/>
      <c r="AH743" s="409"/>
      <c r="AI743" s="409"/>
      <c r="AJ743" s="409"/>
      <c r="AK743" s="409"/>
      <c r="AL743" s="409"/>
      <c r="AM743" s="409"/>
      <c r="AN743" s="409"/>
      <c r="AO743" s="409"/>
      <c r="AP743" s="409"/>
      <c r="AQ743" s="409"/>
      <c r="AR743" s="409"/>
      <c r="AS743" s="409"/>
      <c r="AT743" s="409"/>
      <c r="AU743" s="409"/>
      <c r="AV743" s="409"/>
      <c r="AW743" s="393"/>
    </row>
    <row r="744" ht="15.6" spans="2:49">
      <c r="B744" s="383"/>
      <c r="C744" s="419"/>
      <c r="D744" s="420"/>
      <c r="E744" s="447"/>
      <c r="F744" s="415"/>
      <c r="G744" s="415"/>
      <c r="H744" s="413"/>
      <c r="I744" s="446"/>
      <c r="J744" s="415"/>
      <c r="K744" s="415"/>
      <c r="L744" s="447"/>
      <c r="M744" s="409"/>
      <c r="N744" s="409"/>
      <c r="O744" s="409"/>
      <c r="P744" s="409"/>
      <c r="Q744" s="409"/>
      <c r="R744" s="409"/>
      <c r="S744" s="409"/>
      <c r="T744" s="409"/>
      <c r="U744" s="409"/>
      <c r="V744" s="409"/>
      <c r="W744" s="409"/>
      <c r="X744" s="409"/>
      <c r="Y744" s="409"/>
      <c r="Z744" s="409"/>
      <c r="AA744" s="409"/>
      <c r="AB744" s="409"/>
      <c r="AC744" s="409"/>
      <c r="AD744" s="409"/>
      <c r="AE744" s="409"/>
      <c r="AF744" s="409"/>
      <c r="AG744" s="409"/>
      <c r="AH744" s="409"/>
      <c r="AI744" s="409"/>
      <c r="AJ744" s="409"/>
      <c r="AK744" s="409"/>
      <c r="AL744" s="409"/>
      <c r="AM744" s="409"/>
      <c r="AN744" s="409"/>
      <c r="AO744" s="409"/>
      <c r="AP744" s="409"/>
      <c r="AQ744" s="409"/>
      <c r="AR744" s="409"/>
      <c r="AS744" s="409"/>
      <c r="AT744" s="409"/>
      <c r="AU744" s="409"/>
      <c r="AV744" s="409"/>
      <c r="AW744" s="393"/>
    </row>
    <row r="745" ht="15.6" spans="2:49">
      <c r="B745" s="383"/>
      <c r="C745" s="416"/>
      <c r="D745" s="417"/>
      <c r="E745" s="445"/>
      <c r="F745" s="408"/>
      <c r="G745" s="408"/>
      <c r="H745" s="406"/>
      <c r="I745" s="453"/>
      <c r="J745" s="408"/>
      <c r="K745" s="408"/>
      <c r="L745" s="445"/>
      <c r="M745" s="409"/>
      <c r="N745" s="409"/>
      <c r="O745" s="409"/>
      <c r="P745" s="409"/>
      <c r="Q745" s="409"/>
      <c r="R745" s="409"/>
      <c r="S745" s="409"/>
      <c r="T745" s="409"/>
      <c r="U745" s="409"/>
      <c r="V745" s="409"/>
      <c r="W745" s="409"/>
      <c r="X745" s="409"/>
      <c r="Y745" s="409"/>
      <c r="Z745" s="409"/>
      <c r="AA745" s="409"/>
      <c r="AB745" s="409"/>
      <c r="AC745" s="409"/>
      <c r="AD745" s="409"/>
      <c r="AE745" s="409"/>
      <c r="AF745" s="409"/>
      <c r="AG745" s="409"/>
      <c r="AH745" s="409"/>
      <c r="AI745" s="409"/>
      <c r="AJ745" s="409"/>
      <c r="AK745" s="409"/>
      <c r="AL745" s="409"/>
      <c r="AM745" s="409"/>
      <c r="AN745" s="409"/>
      <c r="AO745" s="409"/>
      <c r="AP745" s="409"/>
      <c r="AQ745" s="409"/>
      <c r="AR745" s="409"/>
      <c r="AS745" s="409"/>
      <c r="AT745" s="409"/>
      <c r="AU745" s="409"/>
      <c r="AV745" s="409"/>
      <c r="AW745" s="393"/>
    </row>
    <row r="746" ht="15.6" spans="2:49">
      <c r="B746" s="383"/>
      <c r="C746" s="419"/>
      <c r="D746" s="420"/>
      <c r="E746" s="447"/>
      <c r="F746" s="415"/>
      <c r="G746" s="415"/>
      <c r="H746" s="413"/>
      <c r="I746" s="446"/>
      <c r="J746" s="415"/>
      <c r="K746" s="415"/>
      <c r="L746" s="447"/>
      <c r="M746" s="409"/>
      <c r="N746" s="409"/>
      <c r="O746" s="409"/>
      <c r="P746" s="409"/>
      <c r="Q746" s="409"/>
      <c r="R746" s="409"/>
      <c r="S746" s="409"/>
      <c r="T746" s="409"/>
      <c r="U746" s="409"/>
      <c r="V746" s="409"/>
      <c r="W746" s="409"/>
      <c r="X746" s="409"/>
      <c r="Y746" s="409"/>
      <c r="Z746" s="409"/>
      <c r="AA746" s="409"/>
      <c r="AB746" s="409"/>
      <c r="AC746" s="409"/>
      <c r="AD746" s="409"/>
      <c r="AE746" s="409"/>
      <c r="AF746" s="409"/>
      <c r="AG746" s="409"/>
      <c r="AH746" s="409"/>
      <c r="AI746" s="409"/>
      <c r="AJ746" s="409"/>
      <c r="AK746" s="409"/>
      <c r="AL746" s="409"/>
      <c r="AM746" s="409"/>
      <c r="AN746" s="409"/>
      <c r="AO746" s="409"/>
      <c r="AP746" s="409"/>
      <c r="AQ746" s="409"/>
      <c r="AR746" s="409"/>
      <c r="AS746" s="409"/>
      <c r="AT746" s="409"/>
      <c r="AU746" s="409"/>
      <c r="AV746" s="409"/>
      <c r="AW746" s="393"/>
    </row>
    <row r="747" ht="15.6" spans="2:49">
      <c r="B747" s="383"/>
      <c r="C747" s="416"/>
      <c r="D747" s="417"/>
      <c r="E747" s="445"/>
      <c r="F747" s="408"/>
      <c r="G747" s="408"/>
      <c r="H747" s="406"/>
      <c r="I747" s="453"/>
      <c r="J747" s="408"/>
      <c r="K747" s="408"/>
      <c r="L747" s="445"/>
      <c r="M747" s="409"/>
      <c r="N747" s="409"/>
      <c r="O747" s="409"/>
      <c r="P747" s="409"/>
      <c r="Q747" s="409"/>
      <c r="R747" s="409"/>
      <c r="S747" s="409"/>
      <c r="T747" s="409"/>
      <c r="U747" s="409"/>
      <c r="V747" s="409"/>
      <c r="W747" s="409"/>
      <c r="X747" s="409"/>
      <c r="Y747" s="409"/>
      <c r="Z747" s="409"/>
      <c r="AA747" s="409"/>
      <c r="AB747" s="409"/>
      <c r="AC747" s="409"/>
      <c r="AD747" s="409"/>
      <c r="AE747" s="409"/>
      <c r="AF747" s="409"/>
      <c r="AG747" s="409"/>
      <c r="AH747" s="409"/>
      <c r="AI747" s="409"/>
      <c r="AJ747" s="409"/>
      <c r="AK747" s="409"/>
      <c r="AL747" s="409"/>
      <c r="AM747" s="409"/>
      <c r="AN747" s="409"/>
      <c r="AO747" s="409"/>
      <c r="AP747" s="409"/>
      <c r="AQ747" s="409"/>
      <c r="AR747" s="409"/>
      <c r="AS747" s="409"/>
      <c r="AT747" s="409"/>
      <c r="AU747" s="409"/>
      <c r="AV747" s="409"/>
      <c r="AW747" s="393"/>
    </row>
    <row r="748" ht="15.6" spans="2:49">
      <c r="B748" s="383"/>
      <c r="C748" s="419"/>
      <c r="D748" s="420"/>
      <c r="E748" s="447"/>
      <c r="F748" s="415"/>
      <c r="G748" s="415"/>
      <c r="H748" s="413"/>
      <c r="I748" s="446"/>
      <c r="J748" s="415"/>
      <c r="K748" s="415"/>
      <c r="L748" s="447"/>
      <c r="M748" s="409"/>
      <c r="N748" s="409"/>
      <c r="O748" s="409"/>
      <c r="P748" s="409"/>
      <c r="Q748" s="409"/>
      <c r="R748" s="409"/>
      <c r="S748" s="409"/>
      <c r="T748" s="409"/>
      <c r="U748" s="409"/>
      <c r="V748" s="409"/>
      <c r="W748" s="409"/>
      <c r="X748" s="409"/>
      <c r="Y748" s="409"/>
      <c r="Z748" s="409"/>
      <c r="AA748" s="409"/>
      <c r="AB748" s="409"/>
      <c r="AC748" s="409"/>
      <c r="AD748" s="409"/>
      <c r="AE748" s="409"/>
      <c r="AF748" s="409"/>
      <c r="AG748" s="409"/>
      <c r="AH748" s="409"/>
      <c r="AI748" s="409"/>
      <c r="AJ748" s="409"/>
      <c r="AK748" s="409"/>
      <c r="AL748" s="409"/>
      <c r="AM748" s="409"/>
      <c r="AN748" s="409"/>
      <c r="AO748" s="409"/>
      <c r="AP748" s="409"/>
      <c r="AQ748" s="409"/>
      <c r="AR748" s="409"/>
      <c r="AS748" s="409"/>
      <c r="AT748" s="409"/>
      <c r="AU748" s="409"/>
      <c r="AV748" s="409"/>
      <c r="AW748" s="393"/>
    </row>
    <row r="749" ht="15.6" spans="2:49">
      <c r="B749" s="383"/>
      <c r="C749" s="416"/>
      <c r="D749" s="417"/>
      <c r="E749" s="406"/>
      <c r="F749" s="406"/>
      <c r="G749" s="406"/>
      <c r="H749" s="406"/>
      <c r="I749" s="406"/>
      <c r="J749" s="406"/>
      <c r="K749" s="408"/>
      <c r="L749" s="408"/>
      <c r="M749" s="409"/>
      <c r="N749" s="409"/>
      <c r="O749" s="409"/>
      <c r="P749" s="409"/>
      <c r="Q749" s="409"/>
      <c r="R749" s="409"/>
      <c r="S749" s="409"/>
      <c r="T749" s="409"/>
      <c r="U749" s="409"/>
      <c r="V749" s="409"/>
      <c r="W749" s="409"/>
      <c r="X749" s="409"/>
      <c r="Y749" s="409"/>
      <c r="Z749" s="409"/>
      <c r="AA749" s="409"/>
      <c r="AB749" s="409"/>
      <c r="AC749" s="409"/>
      <c r="AD749" s="409"/>
      <c r="AE749" s="409"/>
      <c r="AF749" s="409"/>
      <c r="AG749" s="409"/>
      <c r="AH749" s="409"/>
      <c r="AI749" s="409"/>
      <c r="AJ749" s="409"/>
      <c r="AK749" s="409"/>
      <c r="AL749" s="409"/>
      <c r="AM749" s="409"/>
      <c r="AN749" s="409"/>
      <c r="AO749" s="409"/>
      <c r="AP749" s="409"/>
      <c r="AQ749" s="409"/>
      <c r="AR749" s="409"/>
      <c r="AS749" s="409"/>
      <c r="AT749" s="409"/>
      <c r="AU749" s="409"/>
      <c r="AV749" s="409"/>
      <c r="AW749" s="393"/>
    </row>
    <row r="750" ht="15.6" spans="2:49">
      <c r="B750" s="383"/>
      <c r="C750" s="419"/>
      <c r="D750" s="420"/>
      <c r="E750" s="413"/>
      <c r="F750" s="413"/>
      <c r="G750" s="413"/>
      <c r="H750" s="413"/>
      <c r="I750" s="413"/>
      <c r="J750" s="413"/>
      <c r="K750" s="415"/>
      <c r="L750" s="415"/>
      <c r="M750" s="409"/>
      <c r="N750" s="409"/>
      <c r="O750" s="409"/>
      <c r="P750" s="409"/>
      <c r="Q750" s="409"/>
      <c r="R750" s="409"/>
      <c r="S750" s="409"/>
      <c r="T750" s="409"/>
      <c r="U750" s="409"/>
      <c r="V750" s="409"/>
      <c r="W750" s="409"/>
      <c r="X750" s="409"/>
      <c r="Y750" s="409"/>
      <c r="Z750" s="409"/>
      <c r="AA750" s="409"/>
      <c r="AB750" s="409"/>
      <c r="AC750" s="409"/>
      <c r="AD750" s="409"/>
      <c r="AE750" s="409"/>
      <c r="AF750" s="409"/>
      <c r="AG750" s="409"/>
      <c r="AH750" s="409"/>
      <c r="AI750" s="409"/>
      <c r="AJ750" s="409"/>
      <c r="AK750" s="409"/>
      <c r="AL750" s="409"/>
      <c r="AM750" s="409"/>
      <c r="AN750" s="409"/>
      <c r="AO750" s="409"/>
      <c r="AP750" s="409"/>
      <c r="AQ750" s="409"/>
      <c r="AR750" s="409"/>
      <c r="AS750" s="409"/>
      <c r="AT750" s="409"/>
      <c r="AU750" s="409"/>
      <c r="AV750" s="409"/>
      <c r="AW750" s="393"/>
    </row>
    <row r="751" ht="15.6" spans="2:49">
      <c r="B751" s="383"/>
      <c r="C751" s="416"/>
      <c r="D751" s="417"/>
      <c r="E751" s="406"/>
      <c r="F751" s="406"/>
      <c r="G751" s="406"/>
      <c r="H751" s="406"/>
      <c r="I751" s="406"/>
      <c r="J751" s="406"/>
      <c r="K751" s="406"/>
      <c r="L751" s="408"/>
      <c r="M751" s="409"/>
      <c r="N751" s="409"/>
      <c r="O751" s="409"/>
      <c r="P751" s="409"/>
      <c r="Q751" s="409"/>
      <c r="R751" s="409"/>
      <c r="S751" s="409"/>
      <c r="T751" s="409"/>
      <c r="U751" s="409"/>
      <c r="V751" s="409"/>
      <c r="W751" s="409"/>
      <c r="X751" s="409"/>
      <c r="Y751" s="409"/>
      <c r="Z751" s="409"/>
      <c r="AA751" s="409"/>
      <c r="AB751" s="409"/>
      <c r="AC751" s="409"/>
      <c r="AD751" s="409"/>
      <c r="AE751" s="409"/>
      <c r="AF751" s="409"/>
      <c r="AG751" s="409"/>
      <c r="AH751" s="409"/>
      <c r="AI751" s="409"/>
      <c r="AJ751" s="409"/>
      <c r="AK751" s="409"/>
      <c r="AL751" s="409"/>
      <c r="AM751" s="409"/>
      <c r="AN751" s="409"/>
      <c r="AO751" s="409"/>
      <c r="AP751" s="409"/>
      <c r="AQ751" s="409"/>
      <c r="AR751" s="409"/>
      <c r="AS751" s="409"/>
      <c r="AT751" s="409"/>
      <c r="AU751" s="409"/>
      <c r="AV751" s="409"/>
      <c r="AW751" s="393"/>
    </row>
    <row r="752" ht="15.6" spans="2:49">
      <c r="B752" s="383"/>
      <c r="C752" s="419"/>
      <c r="D752" s="420"/>
      <c r="E752" s="413"/>
      <c r="F752" s="413"/>
      <c r="G752" s="413"/>
      <c r="H752" s="413"/>
      <c r="I752" s="413"/>
      <c r="J752" s="413"/>
      <c r="K752" s="413"/>
      <c r="L752" s="415"/>
      <c r="M752" s="409"/>
      <c r="N752" s="409"/>
      <c r="O752" s="409"/>
      <c r="P752" s="409"/>
      <c r="Q752" s="409"/>
      <c r="R752" s="409"/>
      <c r="S752" s="409"/>
      <c r="T752" s="409"/>
      <c r="U752" s="409"/>
      <c r="V752" s="409"/>
      <c r="W752" s="409"/>
      <c r="X752" s="409"/>
      <c r="Y752" s="409"/>
      <c r="Z752" s="409"/>
      <c r="AA752" s="409"/>
      <c r="AB752" s="409"/>
      <c r="AC752" s="409"/>
      <c r="AD752" s="409"/>
      <c r="AE752" s="409"/>
      <c r="AF752" s="409"/>
      <c r="AG752" s="409"/>
      <c r="AH752" s="409"/>
      <c r="AI752" s="409"/>
      <c r="AJ752" s="409"/>
      <c r="AK752" s="409"/>
      <c r="AL752" s="409"/>
      <c r="AM752" s="409"/>
      <c r="AN752" s="409"/>
      <c r="AO752" s="409"/>
      <c r="AP752" s="409"/>
      <c r="AQ752" s="409"/>
      <c r="AR752" s="409"/>
      <c r="AS752" s="409"/>
      <c r="AT752" s="409"/>
      <c r="AU752" s="409"/>
      <c r="AV752" s="409"/>
      <c r="AW752" s="393"/>
    </row>
    <row r="753" ht="15.6" spans="2:49">
      <c r="B753" s="383"/>
      <c r="C753" s="416"/>
      <c r="D753" s="417"/>
      <c r="E753" s="406"/>
      <c r="F753" s="406"/>
      <c r="G753" s="406"/>
      <c r="H753" s="406"/>
      <c r="I753" s="406"/>
      <c r="J753" s="406"/>
      <c r="K753" s="406"/>
      <c r="L753" s="406"/>
      <c r="M753" s="409"/>
      <c r="N753" s="409"/>
      <c r="O753" s="409"/>
      <c r="P753" s="409"/>
      <c r="Q753" s="409"/>
      <c r="R753" s="409"/>
      <c r="S753" s="409"/>
      <c r="T753" s="409"/>
      <c r="U753" s="409"/>
      <c r="V753" s="409"/>
      <c r="W753" s="409"/>
      <c r="X753" s="409"/>
      <c r="Y753" s="409"/>
      <c r="Z753" s="409"/>
      <c r="AA753" s="409"/>
      <c r="AB753" s="409"/>
      <c r="AC753" s="409"/>
      <c r="AD753" s="409"/>
      <c r="AE753" s="409"/>
      <c r="AF753" s="409"/>
      <c r="AG753" s="409"/>
      <c r="AH753" s="409"/>
      <c r="AI753" s="409"/>
      <c r="AJ753" s="409"/>
      <c r="AK753" s="409"/>
      <c r="AL753" s="409"/>
      <c r="AM753" s="409"/>
      <c r="AN753" s="409"/>
      <c r="AO753" s="409"/>
      <c r="AP753" s="409"/>
      <c r="AQ753" s="409"/>
      <c r="AR753" s="409"/>
      <c r="AS753" s="409"/>
      <c r="AT753" s="409"/>
      <c r="AU753" s="409"/>
      <c r="AV753" s="409"/>
      <c r="AW753" s="393"/>
    </row>
    <row r="754" ht="15.6" spans="2:49">
      <c r="B754" s="383"/>
      <c r="C754" s="419"/>
      <c r="D754" s="420"/>
      <c r="E754" s="413"/>
      <c r="F754" s="413"/>
      <c r="G754" s="413"/>
      <c r="H754" s="413"/>
      <c r="I754" s="413"/>
      <c r="J754" s="413"/>
      <c r="K754" s="413"/>
      <c r="L754" s="413"/>
      <c r="M754" s="409"/>
      <c r="N754" s="409"/>
      <c r="O754" s="409"/>
      <c r="P754" s="409"/>
      <c r="Q754" s="409"/>
      <c r="R754" s="409"/>
      <c r="S754" s="409"/>
      <c r="T754" s="409"/>
      <c r="U754" s="409"/>
      <c r="V754" s="409"/>
      <c r="W754" s="409"/>
      <c r="X754" s="409"/>
      <c r="Y754" s="409"/>
      <c r="Z754" s="409"/>
      <c r="AA754" s="409"/>
      <c r="AB754" s="409"/>
      <c r="AC754" s="409"/>
      <c r="AD754" s="409"/>
      <c r="AE754" s="409"/>
      <c r="AF754" s="409"/>
      <c r="AG754" s="409"/>
      <c r="AH754" s="409"/>
      <c r="AI754" s="409"/>
      <c r="AJ754" s="409"/>
      <c r="AK754" s="409"/>
      <c r="AL754" s="409"/>
      <c r="AM754" s="409"/>
      <c r="AN754" s="409"/>
      <c r="AO754" s="409"/>
      <c r="AP754" s="409"/>
      <c r="AQ754" s="409"/>
      <c r="AR754" s="409"/>
      <c r="AS754" s="409"/>
      <c r="AT754" s="409"/>
      <c r="AU754" s="409"/>
      <c r="AV754" s="409"/>
      <c r="AW754" s="393"/>
    </row>
    <row r="755" ht="15.6" spans="2:49">
      <c r="B755" s="383"/>
      <c r="C755" s="422" t="s">
        <v>293</v>
      </c>
      <c r="D755" s="423"/>
      <c r="E755" s="423"/>
      <c r="F755" s="423"/>
      <c r="G755" s="423"/>
      <c r="H755" s="423"/>
      <c r="I755" s="423"/>
      <c r="J755" s="424" t="s">
        <v>285</v>
      </c>
      <c r="K755" s="425"/>
      <c r="L755" s="426">
        <f>ROUND(SUM(L739:L754),2)</f>
        <v>62.98</v>
      </c>
      <c r="M755" s="409"/>
      <c r="N755" s="409"/>
      <c r="O755" s="409"/>
      <c r="P755" s="409"/>
      <c r="Q755" s="409"/>
      <c r="R755" s="409"/>
      <c r="S755" s="409"/>
      <c r="T755" s="409"/>
      <c r="U755" s="409"/>
      <c r="V755" s="409"/>
      <c r="W755" s="409"/>
      <c r="X755" s="409"/>
      <c r="Y755" s="409"/>
      <c r="Z755" s="409"/>
      <c r="AA755" s="409"/>
      <c r="AB755" s="409"/>
      <c r="AC755" s="409"/>
      <c r="AD755" s="409"/>
      <c r="AE755" s="409"/>
      <c r="AF755" s="409"/>
      <c r="AG755" s="409"/>
      <c r="AH755" s="409"/>
      <c r="AI755" s="409"/>
      <c r="AJ755" s="409"/>
      <c r="AK755" s="409"/>
      <c r="AL755" s="409"/>
      <c r="AM755" s="409"/>
      <c r="AN755" s="409"/>
      <c r="AO755" s="409"/>
      <c r="AP755" s="409"/>
      <c r="AQ755" s="409"/>
      <c r="AR755" s="409"/>
      <c r="AS755" s="409"/>
      <c r="AT755" s="409"/>
      <c r="AU755" s="409"/>
      <c r="AV755" s="409"/>
      <c r="AW755" s="393"/>
    </row>
    <row r="756" ht="15.6" spans="2:49">
      <c r="B756" s="383"/>
      <c r="C756" s="416"/>
      <c r="D756" s="427"/>
      <c r="E756" s="427"/>
      <c r="F756" s="427"/>
      <c r="G756" s="427"/>
      <c r="H756" s="427"/>
      <c r="I756" s="427"/>
      <c r="J756" s="427"/>
      <c r="K756" s="427"/>
      <c r="L756" s="417"/>
      <c r="M756" s="409"/>
      <c r="N756" s="409"/>
      <c r="O756" s="409"/>
      <c r="P756" s="409"/>
      <c r="Q756" s="409"/>
      <c r="R756" s="409"/>
      <c r="S756" s="409"/>
      <c r="T756" s="409"/>
      <c r="U756" s="409"/>
      <c r="V756" s="409"/>
      <c r="W756" s="409"/>
      <c r="X756" s="409"/>
      <c r="Y756" s="409"/>
      <c r="Z756" s="409"/>
      <c r="AA756" s="409"/>
      <c r="AB756" s="409"/>
      <c r="AC756" s="409"/>
      <c r="AD756" s="409"/>
      <c r="AE756" s="409"/>
      <c r="AF756" s="409"/>
      <c r="AG756" s="409"/>
      <c r="AH756" s="409"/>
      <c r="AI756" s="409"/>
      <c r="AJ756" s="409"/>
      <c r="AK756" s="409"/>
      <c r="AL756" s="409"/>
      <c r="AM756" s="409"/>
      <c r="AN756" s="409"/>
      <c r="AO756" s="409"/>
      <c r="AP756" s="409"/>
      <c r="AQ756" s="409"/>
      <c r="AR756" s="409"/>
      <c r="AS756" s="409"/>
      <c r="AT756" s="409"/>
      <c r="AU756" s="409"/>
      <c r="AV756" s="409"/>
      <c r="AW756" s="393"/>
    </row>
    <row r="757" ht="15.6" spans="2:49">
      <c r="B757" s="383"/>
      <c r="C757" s="419"/>
      <c r="D757" s="428"/>
      <c r="E757" s="428"/>
      <c r="F757" s="428"/>
      <c r="G757" s="428"/>
      <c r="H757" s="428"/>
      <c r="I757" s="428"/>
      <c r="J757" s="428"/>
      <c r="K757" s="428"/>
      <c r="L757" s="420"/>
      <c r="M757" s="409"/>
      <c r="N757" s="409"/>
      <c r="O757" s="409"/>
      <c r="P757" s="409"/>
      <c r="Q757" s="409"/>
      <c r="R757" s="409"/>
      <c r="S757" s="409"/>
      <c r="T757" s="409"/>
      <c r="U757" s="409"/>
      <c r="V757" s="409"/>
      <c r="W757" s="409"/>
      <c r="X757" s="409"/>
      <c r="Y757" s="409"/>
      <c r="Z757" s="409"/>
      <c r="AA757" s="409"/>
      <c r="AB757" s="409"/>
      <c r="AC757" s="409"/>
      <c r="AD757" s="409"/>
      <c r="AE757" s="409"/>
      <c r="AF757" s="409"/>
      <c r="AG757" s="409"/>
      <c r="AH757" s="409"/>
      <c r="AI757" s="409"/>
      <c r="AJ757" s="409"/>
      <c r="AK757" s="409"/>
      <c r="AL757" s="409"/>
      <c r="AM757" s="409"/>
      <c r="AN757" s="409"/>
      <c r="AO757" s="409"/>
      <c r="AP757" s="409"/>
      <c r="AQ757" s="409"/>
      <c r="AR757" s="409"/>
      <c r="AS757" s="409"/>
      <c r="AT757" s="409"/>
      <c r="AU757" s="409"/>
      <c r="AV757" s="409"/>
      <c r="AW757" s="393"/>
    </row>
    <row r="758" ht="15.6" spans="2:49">
      <c r="B758" s="383"/>
      <c r="C758" s="429" t="s">
        <v>294</v>
      </c>
      <c r="D758" s="448"/>
      <c r="E758" s="448"/>
      <c r="F758" s="448"/>
      <c r="G758" s="448"/>
      <c r="H758" s="448"/>
      <c r="I758" s="448"/>
      <c r="J758" s="448"/>
      <c r="K758" s="448"/>
      <c r="L758" s="448"/>
      <c r="M758" s="448"/>
      <c r="N758" s="448"/>
      <c r="O758" s="448"/>
      <c r="P758" s="448"/>
      <c r="Q758" s="448"/>
      <c r="R758" s="448"/>
      <c r="S758" s="448"/>
      <c r="T758" s="448"/>
      <c r="U758" s="448"/>
      <c r="V758" s="448"/>
      <c r="W758" s="448"/>
      <c r="X758" s="448"/>
      <c r="Y758" s="448"/>
      <c r="Z758" s="448"/>
      <c r="AA758" s="448"/>
      <c r="AB758" s="448"/>
      <c r="AC758" s="448"/>
      <c r="AD758" s="448"/>
      <c r="AE758" s="448"/>
      <c r="AF758" s="448"/>
      <c r="AG758" s="448"/>
      <c r="AH758" s="448"/>
      <c r="AI758" s="448"/>
      <c r="AJ758" s="448"/>
      <c r="AK758" s="448"/>
      <c r="AL758" s="448"/>
      <c r="AM758" s="448"/>
      <c r="AN758" s="448"/>
      <c r="AO758" s="448"/>
      <c r="AP758" s="448"/>
      <c r="AQ758" s="448"/>
      <c r="AR758" s="448"/>
      <c r="AS758" s="448"/>
      <c r="AT758" s="448"/>
      <c r="AU758" s="448"/>
      <c r="AV758" s="449"/>
      <c r="AW758" s="393"/>
    </row>
    <row r="759" ht="15.6" spans="2:49">
      <c r="B759" s="383"/>
      <c r="C759" s="432"/>
      <c r="D759" s="433"/>
      <c r="E759" s="433"/>
      <c r="F759" s="433"/>
      <c r="G759" s="433"/>
      <c r="H759" s="433"/>
      <c r="I759" s="433"/>
      <c r="J759" s="433"/>
      <c r="K759" s="433"/>
      <c r="L759" s="433"/>
      <c r="M759" s="433"/>
      <c r="N759" s="433"/>
      <c r="O759" s="433"/>
      <c r="P759" s="433"/>
      <c r="Q759" s="433"/>
      <c r="R759" s="433"/>
      <c r="S759" s="433"/>
      <c r="T759" s="433"/>
      <c r="U759" s="433"/>
      <c r="V759" s="433"/>
      <c r="W759" s="433"/>
      <c r="X759" s="433"/>
      <c r="Y759" s="433"/>
      <c r="Z759" s="433"/>
      <c r="AA759" s="433"/>
      <c r="AB759" s="433"/>
      <c r="AC759" s="433"/>
      <c r="AD759" s="433"/>
      <c r="AE759" s="433"/>
      <c r="AF759" s="433"/>
      <c r="AG759" s="434"/>
      <c r="AH759" s="435"/>
      <c r="AI759" s="348"/>
      <c r="AJ759" s="348"/>
      <c r="AK759" s="348"/>
      <c r="AL759" s="348"/>
      <c r="AM759" s="348"/>
      <c r="AN759" s="348"/>
      <c r="AO759" s="348"/>
      <c r="AP759" s="348"/>
      <c r="AQ759" s="348"/>
      <c r="AR759" s="348"/>
      <c r="AS759" s="348"/>
      <c r="AT759" s="348"/>
      <c r="AU759" s="348"/>
      <c r="AV759" s="436"/>
      <c r="AW759" s="393"/>
    </row>
    <row r="760" spans="2:49">
      <c r="B760" s="437"/>
      <c r="AW760" s="438"/>
    </row>
    <row r="761" ht="69.75" customHeight="1" spans="2:49">
      <c r="B761" s="439" t="s">
        <v>295</v>
      </c>
      <c r="C761" s="450"/>
      <c r="D761" s="450"/>
      <c r="E761" s="450"/>
      <c r="F761" s="450"/>
      <c r="G761" s="450"/>
      <c r="H761" s="450"/>
      <c r="I761" s="450"/>
      <c r="J761" s="450"/>
      <c r="K761" s="450"/>
      <c r="L761" s="450"/>
      <c r="M761" s="450"/>
      <c r="N761" s="450"/>
      <c r="O761" s="450"/>
      <c r="P761" s="450"/>
      <c r="Q761" s="450"/>
      <c r="R761" s="450"/>
      <c r="S761" s="450"/>
      <c r="T761" s="450"/>
      <c r="U761" s="450"/>
      <c r="V761" s="450"/>
      <c r="W761" s="450"/>
      <c r="X761" s="450"/>
      <c r="Y761" s="450"/>
      <c r="Z761" s="450"/>
      <c r="AA761" s="450"/>
      <c r="AB761" s="450"/>
      <c r="AC761" s="450"/>
      <c r="AD761" s="450"/>
      <c r="AE761" s="450"/>
      <c r="AF761" s="450"/>
      <c r="AG761" s="450"/>
      <c r="AH761" s="450"/>
      <c r="AI761" s="450"/>
      <c r="AJ761" s="450"/>
      <c r="AK761" s="450"/>
      <c r="AL761" s="450"/>
      <c r="AM761" s="450"/>
      <c r="AN761" s="450"/>
      <c r="AO761" s="450"/>
      <c r="AP761" s="450"/>
      <c r="AQ761" s="450"/>
      <c r="AR761" s="450"/>
      <c r="AS761" s="450"/>
      <c r="AT761" s="450"/>
      <c r="AU761" s="450"/>
      <c r="AV761" s="450"/>
      <c r="AW761" s="451"/>
    </row>
    <row r="764" ht="15.6" spans="2:49">
      <c r="B764" s="325"/>
      <c r="C764" s="326"/>
      <c r="D764" s="327"/>
      <c r="E764" s="328" t="s">
        <v>0</v>
      </c>
      <c r="F764" s="329"/>
      <c r="G764" s="329"/>
      <c r="H764" s="329"/>
      <c r="I764" s="329"/>
      <c r="J764" s="329"/>
      <c r="K764" s="329"/>
      <c r="L764" s="329"/>
      <c r="M764" s="329"/>
      <c r="N764" s="329"/>
      <c r="O764" s="329"/>
      <c r="P764" s="329"/>
      <c r="Q764" s="329"/>
      <c r="R764" s="329"/>
      <c r="S764" s="329"/>
      <c r="T764" s="329"/>
      <c r="U764" s="329"/>
      <c r="V764" s="329"/>
      <c r="W764" s="329"/>
      <c r="X764" s="330"/>
      <c r="Y764" s="331" t="s">
        <v>270</v>
      </c>
      <c r="Z764" s="332"/>
      <c r="AA764" s="332"/>
      <c r="AB764" s="332"/>
      <c r="AC764" s="332"/>
      <c r="AD764" s="332"/>
      <c r="AE764" s="332"/>
      <c r="AF764" s="332"/>
      <c r="AG764" s="332"/>
      <c r="AH764" s="332"/>
      <c r="AI764" s="332"/>
      <c r="AJ764" s="332"/>
      <c r="AK764" s="332"/>
      <c r="AL764" s="332"/>
      <c r="AM764" s="332"/>
      <c r="AN764" s="332"/>
      <c r="AO764" s="332"/>
      <c r="AP764" s="332"/>
      <c r="AQ764" s="332"/>
      <c r="AR764" s="332"/>
      <c r="AS764" s="332"/>
      <c r="AT764" s="332"/>
      <c r="AU764" s="332"/>
      <c r="AV764" s="332"/>
      <c r="AW764" s="333"/>
    </row>
    <row r="765" ht="15.6" spans="2:49">
      <c r="B765" s="334"/>
      <c r="C765" s="335"/>
      <c r="D765" s="336"/>
      <c r="E765" s="337"/>
      <c r="F765" s="338"/>
      <c r="G765" s="338"/>
      <c r="H765" s="338"/>
      <c r="I765" s="338"/>
      <c r="J765" s="338"/>
      <c r="K765" s="338"/>
      <c r="L765" s="338"/>
      <c r="M765" s="338"/>
      <c r="N765" s="338"/>
      <c r="O765" s="338"/>
      <c r="P765" s="338"/>
      <c r="Q765" s="338"/>
      <c r="R765" s="338"/>
      <c r="S765" s="338"/>
      <c r="T765" s="338"/>
      <c r="U765" s="338"/>
      <c r="V765" s="338"/>
      <c r="W765" s="338"/>
      <c r="X765" s="339"/>
      <c r="Y765" s="340" t="s">
        <v>2</v>
      </c>
      <c r="Z765" s="341"/>
      <c r="AA765" s="341"/>
      <c r="AB765" s="341"/>
      <c r="AC765" s="341"/>
      <c r="AD765" s="341"/>
      <c r="AE765" s="341"/>
      <c r="AF765" s="341"/>
      <c r="AG765" s="341"/>
      <c r="AH765" s="341"/>
      <c r="AI765" s="341"/>
      <c r="AJ765" s="341"/>
      <c r="AK765" s="341"/>
      <c r="AL765" s="341"/>
      <c r="AM765" s="341"/>
      <c r="AN765" s="341"/>
      <c r="AO765" s="341"/>
      <c r="AP765" s="341"/>
      <c r="AQ765" s="341"/>
      <c r="AR765" s="341"/>
      <c r="AS765" s="341"/>
      <c r="AT765" s="341"/>
      <c r="AU765" s="341"/>
      <c r="AV765" s="341"/>
      <c r="AW765" s="342"/>
    </row>
    <row r="766" ht="15.6" spans="2:49">
      <c r="B766" s="343" t="s">
        <v>3</v>
      </c>
      <c r="C766" s="344"/>
      <c r="D766" s="344"/>
      <c r="E766" s="344"/>
      <c r="F766" s="344"/>
      <c r="G766" s="344"/>
      <c r="H766" s="344"/>
      <c r="I766" s="344"/>
      <c r="J766" s="344"/>
      <c r="K766" s="344"/>
      <c r="L766" s="344"/>
      <c r="M766" s="344"/>
      <c r="N766" s="344"/>
      <c r="O766" s="344"/>
      <c r="P766" s="344"/>
      <c r="Q766" s="344"/>
      <c r="R766" s="344"/>
      <c r="S766" s="344"/>
      <c r="T766" s="344"/>
      <c r="U766" s="344"/>
      <c r="V766" s="344"/>
      <c r="W766" s="344"/>
      <c r="X766" s="345"/>
      <c r="Y766" s="340" t="s">
        <v>271</v>
      </c>
      <c r="Z766" s="341"/>
      <c r="AA766" s="341"/>
      <c r="AB766" s="341"/>
      <c r="AC766" s="341"/>
      <c r="AD766" s="341"/>
      <c r="AE766" s="341"/>
      <c r="AF766" s="341"/>
      <c r="AG766" s="341"/>
      <c r="AH766" s="341"/>
      <c r="AI766" s="341"/>
      <c r="AJ766" s="341"/>
      <c r="AK766" s="341"/>
      <c r="AL766" s="341"/>
      <c r="AM766" s="341"/>
      <c r="AN766" s="341"/>
      <c r="AO766" s="341"/>
      <c r="AP766" s="341"/>
      <c r="AQ766" s="341"/>
      <c r="AR766" s="341"/>
      <c r="AS766" s="341"/>
      <c r="AT766" s="341"/>
      <c r="AU766" s="341"/>
      <c r="AV766" s="341"/>
      <c r="AW766" s="342"/>
    </row>
    <row r="767" ht="15.6" spans="2:49">
      <c r="B767" s="343" t="s">
        <v>272</v>
      </c>
      <c r="C767" s="344"/>
      <c r="D767" s="344"/>
      <c r="E767" s="344"/>
      <c r="F767" s="344"/>
      <c r="G767" s="344"/>
      <c r="H767" s="344"/>
      <c r="I767" s="344"/>
      <c r="J767" s="344"/>
      <c r="K767" s="344"/>
      <c r="L767" s="344"/>
      <c r="M767" s="344"/>
      <c r="N767" s="344"/>
      <c r="O767" s="344"/>
      <c r="P767" s="344"/>
      <c r="Q767" s="344"/>
      <c r="R767" s="344"/>
      <c r="S767" s="344"/>
      <c r="T767" s="344"/>
      <c r="U767" s="344"/>
      <c r="V767" s="344"/>
      <c r="W767" s="344"/>
      <c r="X767" s="344"/>
      <c r="Y767" s="344"/>
      <c r="Z767" s="344"/>
      <c r="AA767" s="344"/>
      <c r="AB767" s="344"/>
      <c r="AC767" s="344"/>
      <c r="AD767" s="344"/>
      <c r="AE767" s="344"/>
      <c r="AF767" s="344"/>
      <c r="AG767" s="344"/>
      <c r="AH767" s="344"/>
      <c r="AI767" s="344"/>
      <c r="AJ767" s="344"/>
      <c r="AK767" s="344"/>
      <c r="AL767" s="344"/>
      <c r="AM767" s="344"/>
      <c r="AN767" s="344"/>
      <c r="AO767" s="344"/>
      <c r="AP767" s="344"/>
      <c r="AQ767" s="344"/>
      <c r="AR767" s="344"/>
      <c r="AS767" s="344"/>
      <c r="AT767" s="344"/>
      <c r="AU767" s="344"/>
      <c r="AV767" s="344"/>
      <c r="AW767" s="346"/>
    </row>
    <row r="768" ht="15.6" spans="2:49">
      <c r="B768" s="347"/>
      <c r="C768" s="348"/>
      <c r="D768" s="348"/>
      <c r="E768" s="348"/>
      <c r="F768" s="348"/>
      <c r="G768" s="348"/>
      <c r="H768" s="348"/>
      <c r="I768" s="348"/>
      <c r="J768" s="348"/>
      <c r="K768" s="348"/>
      <c r="L768" s="348"/>
      <c r="M768" s="348"/>
      <c r="N768" s="348"/>
      <c r="O768" s="348"/>
      <c r="P768" s="348"/>
      <c r="Q768" s="348"/>
      <c r="R768" s="348"/>
      <c r="S768" s="348"/>
      <c r="T768" s="348"/>
      <c r="U768" s="348"/>
      <c r="V768" s="348"/>
      <c r="W768" s="348"/>
      <c r="X768" s="348"/>
      <c r="Y768" s="348"/>
      <c r="Z768" s="348"/>
      <c r="AA768" s="348"/>
      <c r="AB768" s="348"/>
      <c r="AC768" s="348"/>
      <c r="AD768" s="348"/>
      <c r="AE768" s="348"/>
      <c r="AF768" s="348"/>
      <c r="AG768" s="348"/>
      <c r="AH768" s="348"/>
      <c r="AI768" s="348"/>
      <c r="AJ768" s="348"/>
      <c r="AK768" s="348"/>
      <c r="AL768" s="348"/>
      <c r="AM768" s="348"/>
      <c r="AN768" s="348"/>
      <c r="AO768" s="348"/>
      <c r="AP768" s="348"/>
      <c r="AQ768" s="348"/>
      <c r="AR768" s="348"/>
      <c r="AS768" s="348"/>
      <c r="AT768" s="348"/>
      <c r="AU768" s="348"/>
      <c r="AV768" s="348"/>
      <c r="AW768" s="349"/>
    </row>
    <row r="769" ht="15.6" customHeight="1" spans="2:49">
      <c r="B769" s="350" t="s">
        <v>273</v>
      </c>
      <c r="C769" s="351"/>
      <c r="D769" s="352" t="s">
        <v>6</v>
      </c>
      <c r="E769" s="353"/>
      <c r="F769" s="353"/>
      <c r="G769" s="353"/>
      <c r="H769" s="353"/>
      <c r="I769" s="353"/>
      <c r="J769" s="353"/>
      <c r="K769" s="353"/>
      <c r="L769" s="353"/>
      <c r="M769" s="353"/>
      <c r="N769" s="353"/>
      <c r="O769" s="353"/>
      <c r="P769" s="353"/>
      <c r="Q769" s="353"/>
      <c r="R769" s="353"/>
      <c r="S769" s="353"/>
      <c r="T769" s="353"/>
      <c r="U769" s="353"/>
      <c r="V769" s="353"/>
      <c r="W769" s="353"/>
      <c r="X769" s="353"/>
      <c r="Y769" s="353"/>
      <c r="Z769" s="353"/>
      <c r="AA769" s="353"/>
      <c r="AB769" s="353"/>
      <c r="AC769" s="353"/>
      <c r="AD769" s="353"/>
      <c r="AE769" s="353"/>
      <c r="AF769" s="353"/>
      <c r="AG769" s="353"/>
      <c r="AH769" s="353"/>
      <c r="AI769" s="353"/>
      <c r="AJ769" s="353"/>
      <c r="AK769" s="353"/>
      <c r="AL769" s="353"/>
      <c r="AM769" s="353"/>
      <c r="AN769" s="353"/>
      <c r="AO769" s="353"/>
      <c r="AP769" s="353"/>
      <c r="AQ769" s="353"/>
      <c r="AR769" s="353"/>
      <c r="AS769" s="353"/>
      <c r="AT769" s="353"/>
      <c r="AU769" s="353"/>
      <c r="AV769" s="353"/>
      <c r="AW769" s="354"/>
    </row>
    <row r="770" ht="15.6" spans="2:49">
      <c r="B770" s="347"/>
      <c r="C770" s="348"/>
      <c r="D770" s="348"/>
      <c r="E770" s="348"/>
      <c r="F770" s="348"/>
      <c r="G770" s="348"/>
      <c r="H770" s="348"/>
      <c r="I770" s="348"/>
      <c r="J770" s="348"/>
      <c r="K770" s="348"/>
      <c r="L770" s="348"/>
      <c r="M770" s="348"/>
      <c r="N770" s="348"/>
      <c r="O770" s="348"/>
      <c r="P770" s="348"/>
      <c r="Q770" s="348"/>
      <c r="R770" s="348"/>
      <c r="S770" s="348"/>
      <c r="T770" s="348"/>
      <c r="U770" s="348"/>
      <c r="V770" s="348"/>
      <c r="W770" s="348"/>
      <c r="X770" s="348"/>
      <c r="Y770" s="348"/>
      <c r="Z770" s="348"/>
      <c r="AA770" s="348"/>
      <c r="AB770" s="348"/>
      <c r="AC770" s="348"/>
      <c r="AD770" s="348"/>
      <c r="AE770" s="348"/>
      <c r="AF770" s="348"/>
      <c r="AG770" s="348"/>
      <c r="AH770" s="348"/>
      <c r="AI770" s="348"/>
      <c r="AJ770" s="348"/>
      <c r="AK770" s="348"/>
      <c r="AL770" s="348"/>
      <c r="AM770" s="348"/>
      <c r="AN770" s="348"/>
      <c r="AO770" s="348"/>
      <c r="AP770" s="348"/>
      <c r="AQ770" s="348"/>
      <c r="AR770" s="348"/>
      <c r="AS770" s="348"/>
      <c r="AT770" s="348"/>
      <c r="AU770" s="348"/>
      <c r="AV770" s="348"/>
      <c r="AW770" s="349"/>
    </row>
    <row r="771" ht="15.6" spans="2:49">
      <c r="B771" s="355"/>
      <c r="C771" s="356" t="s">
        <v>274</v>
      </c>
      <c r="D771" s="357"/>
      <c r="E771" s="357"/>
      <c r="F771" s="357"/>
      <c r="G771" s="357"/>
      <c r="H771" s="357"/>
      <c r="I771" s="357"/>
      <c r="J771" s="357"/>
      <c r="K771" s="357"/>
      <c r="L771" s="357"/>
      <c r="M771" s="357"/>
      <c r="N771" s="357"/>
      <c r="O771" s="357"/>
      <c r="P771" s="357"/>
      <c r="Q771" s="357"/>
      <c r="R771" s="357"/>
      <c r="S771" s="357"/>
      <c r="T771" s="357"/>
      <c r="U771" s="357"/>
      <c r="V771" s="357"/>
      <c r="W771" s="357"/>
      <c r="X771" s="357"/>
      <c r="Y771" s="357"/>
      <c r="Z771" s="357"/>
      <c r="AA771" s="357"/>
      <c r="AB771" s="357"/>
      <c r="AC771" s="357"/>
      <c r="AD771" s="357"/>
      <c r="AE771" s="357"/>
      <c r="AF771" s="357"/>
      <c r="AG771" s="357"/>
      <c r="AH771" s="357"/>
      <c r="AI771" s="357"/>
      <c r="AJ771" s="357"/>
      <c r="AK771" s="357"/>
      <c r="AL771" s="357"/>
      <c r="AM771" s="357"/>
      <c r="AN771" s="357"/>
      <c r="AO771" s="357"/>
      <c r="AP771" s="357"/>
      <c r="AQ771" s="357"/>
      <c r="AR771" s="357"/>
      <c r="AS771" s="357"/>
      <c r="AT771" s="357"/>
      <c r="AU771" s="357"/>
      <c r="AV771" s="358"/>
      <c r="AW771" s="359"/>
    </row>
    <row r="772" ht="15.75" customHeight="1" spans="2:49">
      <c r="B772" s="360"/>
      <c r="C772" s="361" t="s">
        <v>275</v>
      </c>
      <c r="D772" s="362"/>
      <c r="E772" s="363" t="s">
        <v>329</v>
      </c>
      <c r="F772" s="364"/>
      <c r="G772" s="364"/>
      <c r="H772" s="364"/>
      <c r="I772" s="364"/>
      <c r="J772" s="364"/>
      <c r="K772" s="364"/>
      <c r="L772" s="364"/>
      <c r="M772" s="364"/>
      <c r="N772" s="364"/>
      <c r="O772" s="364"/>
      <c r="P772" s="364"/>
      <c r="Q772" s="364"/>
      <c r="R772" s="364"/>
      <c r="S772" s="364"/>
      <c r="T772" s="364"/>
      <c r="U772" s="364"/>
      <c r="V772" s="364"/>
      <c r="W772" s="364"/>
      <c r="X772" s="364"/>
      <c r="Y772" s="364"/>
      <c r="Z772" s="364"/>
      <c r="AA772" s="364"/>
      <c r="AB772" s="364"/>
      <c r="AC772" s="364"/>
      <c r="AD772" s="364"/>
      <c r="AE772" s="364"/>
      <c r="AF772" s="364"/>
      <c r="AG772" s="364"/>
      <c r="AH772" s="365"/>
      <c r="AI772" s="366" t="s">
        <v>277</v>
      </c>
      <c r="AJ772" s="367"/>
      <c r="AK772" s="367"/>
      <c r="AL772" s="367"/>
      <c r="AM772" s="367"/>
      <c r="AN772" s="367"/>
      <c r="AO772" s="368"/>
      <c r="AP772" s="369" t="s">
        <v>34</v>
      </c>
      <c r="AQ772" s="370"/>
      <c r="AR772" s="370"/>
      <c r="AS772" s="370"/>
      <c r="AT772" s="370"/>
      <c r="AU772" s="370"/>
      <c r="AV772" s="371"/>
      <c r="AW772" s="372"/>
    </row>
    <row r="773" ht="15.6" spans="2:49">
      <c r="B773" s="360"/>
      <c r="C773" s="373" t="s">
        <v>278</v>
      </c>
      <c r="D773" s="374"/>
      <c r="E773" s="375" t="str">
        <f>'PRESUPUESTO GEN'!D45</f>
        <v>CONCRETO MR 4.0 MPA NORMAL, TAMAÑO MAXIMO AGREGADO 25MM, RESISTENCIA A 28 DIAS, ASENTAMIENTO 10CM +/- 2.5CM (MR 40 NORMAL). (INCLUYE CORTE Y SELLADO DE JUNTAS).</v>
      </c>
      <c r="F773" s="442"/>
      <c r="G773" s="442"/>
      <c r="H773" s="442"/>
      <c r="I773" s="442"/>
      <c r="J773" s="442"/>
      <c r="K773" s="442"/>
      <c r="L773" s="442"/>
      <c r="M773" s="442"/>
      <c r="N773" s="442"/>
      <c r="O773" s="442"/>
      <c r="P773" s="442"/>
      <c r="Q773" s="442"/>
      <c r="R773" s="442"/>
      <c r="S773" s="442"/>
      <c r="T773" s="442"/>
      <c r="U773" s="442"/>
      <c r="V773" s="442"/>
      <c r="W773" s="442"/>
      <c r="X773" s="442"/>
      <c r="Y773" s="442"/>
      <c r="Z773" s="442"/>
      <c r="AA773" s="442"/>
      <c r="AB773" s="442"/>
      <c r="AC773" s="442"/>
      <c r="AD773" s="442"/>
      <c r="AE773" s="442"/>
      <c r="AF773" s="442"/>
      <c r="AG773" s="442"/>
      <c r="AH773" s="443"/>
      <c r="AI773" s="366" t="s">
        <v>279</v>
      </c>
      <c r="AJ773" s="367"/>
      <c r="AK773" s="367"/>
      <c r="AL773" s="367"/>
      <c r="AM773" s="367"/>
      <c r="AN773" s="367"/>
      <c r="AO773" s="368"/>
      <c r="AP773" s="378">
        <f>L793</f>
        <v>65.66</v>
      </c>
      <c r="AQ773" s="379"/>
      <c r="AR773" s="379"/>
      <c r="AS773" s="379"/>
      <c r="AT773" s="379"/>
      <c r="AU773" s="379"/>
      <c r="AV773" s="380"/>
      <c r="AW773" s="372"/>
    </row>
    <row r="774" ht="15.6" spans="2:49">
      <c r="B774" s="381"/>
      <c r="C774" s="348"/>
      <c r="D774" s="348"/>
      <c r="E774" s="348"/>
      <c r="F774" s="348"/>
      <c r="G774" s="348"/>
      <c r="H774" s="348"/>
      <c r="I774" s="348"/>
      <c r="J774" s="348"/>
      <c r="K774" s="348"/>
      <c r="L774" s="348"/>
      <c r="M774" s="348"/>
      <c r="N774" s="348"/>
      <c r="O774" s="348"/>
      <c r="P774" s="348"/>
      <c r="Q774" s="348"/>
      <c r="R774" s="348"/>
      <c r="S774" s="348"/>
      <c r="T774" s="348"/>
      <c r="U774" s="348"/>
      <c r="V774" s="348"/>
      <c r="W774" s="348"/>
      <c r="X774" s="348"/>
      <c r="Y774" s="348"/>
      <c r="Z774" s="348"/>
      <c r="AA774" s="348"/>
      <c r="AB774" s="348"/>
      <c r="AC774" s="348"/>
      <c r="AD774" s="348"/>
      <c r="AE774" s="348"/>
      <c r="AF774" s="348"/>
      <c r="AG774" s="348"/>
      <c r="AH774" s="348"/>
      <c r="AI774" s="348"/>
      <c r="AJ774" s="348"/>
      <c r="AK774" s="348"/>
      <c r="AL774" s="348"/>
      <c r="AM774" s="348"/>
      <c r="AN774" s="348"/>
      <c r="AO774" s="348"/>
      <c r="AP774" s="348"/>
      <c r="AQ774" s="348"/>
      <c r="AR774" s="348"/>
      <c r="AS774" s="348"/>
      <c r="AT774" s="348"/>
      <c r="AU774" s="348"/>
      <c r="AV774" s="348"/>
      <c r="AW774" s="382"/>
    </row>
    <row r="775" ht="15.6" spans="2:49">
      <c r="B775" s="383"/>
      <c r="C775" s="384" t="s">
        <v>280</v>
      </c>
      <c r="D775" s="385"/>
      <c r="E775" s="386" t="s">
        <v>281</v>
      </c>
      <c r="F775" s="387"/>
      <c r="G775" s="387"/>
      <c r="H775" s="388"/>
      <c r="I775" s="468" t="s">
        <v>335</v>
      </c>
      <c r="J775" s="467" t="s">
        <v>326</v>
      </c>
      <c r="K775" s="389" t="s">
        <v>284</v>
      </c>
      <c r="L775" s="391" t="s">
        <v>285</v>
      </c>
      <c r="M775" s="384" t="s">
        <v>286</v>
      </c>
      <c r="N775" s="392"/>
      <c r="O775" s="392"/>
      <c r="P775" s="392"/>
      <c r="Q775" s="392"/>
      <c r="R775" s="392"/>
      <c r="S775" s="392"/>
      <c r="T775" s="392"/>
      <c r="U775" s="392"/>
      <c r="V775" s="392"/>
      <c r="W775" s="392"/>
      <c r="X775" s="392"/>
      <c r="Y775" s="392"/>
      <c r="Z775" s="392"/>
      <c r="AA775" s="392"/>
      <c r="AB775" s="392"/>
      <c r="AC775" s="392"/>
      <c r="AD775" s="392"/>
      <c r="AE775" s="392"/>
      <c r="AF775" s="392"/>
      <c r="AG775" s="392"/>
      <c r="AH775" s="392"/>
      <c r="AI775" s="392"/>
      <c r="AJ775" s="392"/>
      <c r="AK775" s="392"/>
      <c r="AL775" s="392"/>
      <c r="AM775" s="392"/>
      <c r="AN775" s="392"/>
      <c r="AO775" s="392"/>
      <c r="AP775" s="392"/>
      <c r="AQ775" s="392"/>
      <c r="AR775" s="392"/>
      <c r="AS775" s="392"/>
      <c r="AT775" s="392"/>
      <c r="AU775" s="392"/>
      <c r="AV775" s="385"/>
      <c r="AW775" s="393"/>
    </row>
    <row r="776" ht="31.2" spans="2:49">
      <c r="B776" s="383"/>
      <c r="C776" s="394"/>
      <c r="D776" s="395"/>
      <c r="E776" s="463" t="s">
        <v>321</v>
      </c>
      <c r="F776" s="463" t="s">
        <v>327</v>
      </c>
      <c r="G776" s="462" t="s">
        <v>318</v>
      </c>
      <c r="H776" s="463" t="s">
        <v>316</v>
      </c>
      <c r="I776" s="399"/>
      <c r="J776" s="401"/>
      <c r="K776" s="399"/>
      <c r="L776" s="401"/>
      <c r="M776" s="394"/>
      <c r="N776" s="402"/>
      <c r="O776" s="402"/>
      <c r="P776" s="402"/>
      <c r="Q776" s="402"/>
      <c r="R776" s="402"/>
      <c r="S776" s="402"/>
      <c r="T776" s="402"/>
      <c r="U776" s="402"/>
      <c r="V776" s="402"/>
      <c r="W776" s="402"/>
      <c r="X776" s="402"/>
      <c r="Y776" s="402"/>
      <c r="Z776" s="402"/>
      <c r="AA776" s="402"/>
      <c r="AB776" s="402"/>
      <c r="AC776" s="402"/>
      <c r="AD776" s="402"/>
      <c r="AE776" s="402"/>
      <c r="AF776" s="402"/>
      <c r="AG776" s="402"/>
      <c r="AH776" s="402"/>
      <c r="AI776" s="402"/>
      <c r="AJ776" s="402"/>
      <c r="AK776" s="402"/>
      <c r="AL776" s="402"/>
      <c r="AM776" s="402"/>
      <c r="AN776" s="402"/>
      <c r="AO776" s="402"/>
      <c r="AP776" s="402"/>
      <c r="AQ776" s="402"/>
      <c r="AR776" s="402"/>
      <c r="AS776" s="402"/>
      <c r="AT776" s="402"/>
      <c r="AU776" s="402"/>
      <c r="AV776" s="395"/>
      <c r="AW776" s="393"/>
    </row>
    <row r="777" ht="15.75" customHeight="1" spans="2:49">
      <c r="B777" s="383"/>
      <c r="C777" s="416" t="s">
        <v>336</v>
      </c>
      <c r="D777" s="417"/>
      <c r="E777" s="445">
        <v>83.97</v>
      </c>
      <c r="F777" s="408">
        <v>4.6</v>
      </c>
      <c r="G777" s="408">
        <v>0.17</v>
      </c>
      <c r="H777" s="408"/>
      <c r="I777" s="452">
        <f>E777*F777*G777</f>
        <v>65.66454</v>
      </c>
      <c r="J777" s="452"/>
      <c r="K777" s="408" t="s">
        <v>34</v>
      </c>
      <c r="L777" s="445">
        <f>I777</f>
        <v>65.66454</v>
      </c>
      <c r="M777" s="409"/>
      <c r="N777" s="409"/>
      <c r="O777" s="409"/>
      <c r="P777" s="409"/>
      <c r="Q777" s="409"/>
      <c r="R777" s="409"/>
      <c r="S777" s="409"/>
      <c r="T777" s="409"/>
      <c r="U777" s="409"/>
      <c r="V777" s="409"/>
      <c r="W777" s="409"/>
      <c r="X777" s="409"/>
      <c r="Y777" s="409"/>
      <c r="Z777" s="409"/>
      <c r="AA777" s="409"/>
      <c r="AB777" s="409"/>
      <c r="AC777" s="409"/>
      <c r="AD777" s="409"/>
      <c r="AE777" s="409"/>
      <c r="AF777" s="409"/>
      <c r="AG777" s="409"/>
      <c r="AH777" s="409"/>
      <c r="AI777" s="409"/>
      <c r="AJ777" s="409"/>
      <c r="AK777" s="409"/>
      <c r="AL777" s="409"/>
      <c r="AM777" s="409"/>
      <c r="AN777" s="409"/>
      <c r="AO777" s="409"/>
      <c r="AP777" s="409"/>
      <c r="AQ777" s="409"/>
      <c r="AR777" s="409"/>
      <c r="AS777" s="409"/>
      <c r="AT777" s="409"/>
      <c r="AU777" s="409"/>
      <c r="AV777" s="409"/>
      <c r="AW777" s="393"/>
    </row>
    <row r="778" ht="15.6" spans="2:49">
      <c r="B778" s="383"/>
      <c r="C778" s="419"/>
      <c r="D778" s="420"/>
      <c r="E778" s="447"/>
      <c r="F778" s="415"/>
      <c r="G778" s="415"/>
      <c r="H778" s="415"/>
      <c r="I778" s="415"/>
      <c r="J778" s="415"/>
      <c r="K778" s="415"/>
      <c r="L778" s="447"/>
      <c r="M778" s="409"/>
      <c r="N778" s="409"/>
      <c r="O778" s="409"/>
      <c r="P778" s="409"/>
      <c r="Q778" s="409"/>
      <c r="R778" s="409"/>
      <c r="S778" s="409"/>
      <c r="T778" s="409"/>
      <c r="U778" s="409"/>
      <c r="V778" s="409"/>
      <c r="W778" s="409"/>
      <c r="X778" s="409"/>
      <c r="Y778" s="409"/>
      <c r="Z778" s="409"/>
      <c r="AA778" s="409"/>
      <c r="AB778" s="409"/>
      <c r="AC778" s="409"/>
      <c r="AD778" s="409"/>
      <c r="AE778" s="409"/>
      <c r="AF778" s="409"/>
      <c r="AG778" s="409"/>
      <c r="AH778" s="409"/>
      <c r="AI778" s="409"/>
      <c r="AJ778" s="409"/>
      <c r="AK778" s="409"/>
      <c r="AL778" s="409"/>
      <c r="AM778" s="409"/>
      <c r="AN778" s="409"/>
      <c r="AO778" s="409"/>
      <c r="AP778" s="409"/>
      <c r="AQ778" s="409"/>
      <c r="AR778" s="409"/>
      <c r="AS778" s="409"/>
      <c r="AT778" s="409"/>
      <c r="AU778" s="409"/>
      <c r="AV778" s="409"/>
      <c r="AW778" s="393"/>
    </row>
    <row r="779" ht="15.6" spans="2:49">
      <c r="B779" s="383"/>
      <c r="C779" s="416"/>
      <c r="D779" s="417"/>
      <c r="E779" s="445"/>
      <c r="F779" s="408"/>
      <c r="G779" s="408"/>
      <c r="H779" s="408"/>
      <c r="I779" s="453"/>
      <c r="J779" s="408"/>
      <c r="K779" s="408"/>
      <c r="L779" s="445"/>
      <c r="M779" s="409"/>
      <c r="N779" s="409"/>
      <c r="O779" s="409"/>
      <c r="P779" s="409"/>
      <c r="Q779" s="409"/>
      <c r="R779" s="409"/>
      <c r="S779" s="409"/>
      <c r="T779" s="409"/>
      <c r="U779" s="409"/>
      <c r="V779" s="409"/>
      <c r="W779" s="409"/>
      <c r="X779" s="409"/>
      <c r="Y779" s="409"/>
      <c r="Z779" s="409"/>
      <c r="AA779" s="409"/>
      <c r="AB779" s="409"/>
      <c r="AC779" s="409"/>
      <c r="AD779" s="409"/>
      <c r="AE779" s="409"/>
      <c r="AF779" s="409"/>
      <c r="AG779" s="409"/>
      <c r="AH779" s="409"/>
      <c r="AI779" s="409"/>
      <c r="AJ779" s="409"/>
      <c r="AK779" s="409"/>
      <c r="AL779" s="409"/>
      <c r="AM779" s="409"/>
      <c r="AN779" s="409"/>
      <c r="AO779" s="409"/>
      <c r="AP779" s="409"/>
      <c r="AQ779" s="409"/>
      <c r="AR779" s="409"/>
      <c r="AS779" s="409"/>
      <c r="AT779" s="409"/>
      <c r="AU779" s="409"/>
      <c r="AV779" s="409"/>
      <c r="AW779" s="393"/>
    </row>
    <row r="780" ht="15.6" spans="2:49">
      <c r="B780" s="383"/>
      <c r="C780" s="419"/>
      <c r="D780" s="420"/>
      <c r="E780" s="447"/>
      <c r="F780" s="415"/>
      <c r="G780" s="415"/>
      <c r="H780" s="415"/>
      <c r="I780" s="446"/>
      <c r="J780" s="415"/>
      <c r="K780" s="415"/>
      <c r="L780" s="447"/>
      <c r="M780" s="409"/>
      <c r="N780" s="409"/>
      <c r="O780" s="409"/>
      <c r="P780" s="409"/>
      <c r="Q780" s="409"/>
      <c r="R780" s="409"/>
      <c r="S780" s="409"/>
      <c r="T780" s="409"/>
      <c r="U780" s="409"/>
      <c r="V780" s="409"/>
      <c r="W780" s="409"/>
      <c r="X780" s="409"/>
      <c r="Y780" s="409"/>
      <c r="Z780" s="409"/>
      <c r="AA780" s="409"/>
      <c r="AB780" s="409"/>
      <c r="AC780" s="409"/>
      <c r="AD780" s="409"/>
      <c r="AE780" s="409"/>
      <c r="AF780" s="409"/>
      <c r="AG780" s="409"/>
      <c r="AH780" s="409"/>
      <c r="AI780" s="409"/>
      <c r="AJ780" s="409"/>
      <c r="AK780" s="409"/>
      <c r="AL780" s="409"/>
      <c r="AM780" s="409"/>
      <c r="AN780" s="409"/>
      <c r="AO780" s="409"/>
      <c r="AP780" s="409"/>
      <c r="AQ780" s="409"/>
      <c r="AR780" s="409"/>
      <c r="AS780" s="409"/>
      <c r="AT780" s="409"/>
      <c r="AU780" s="409"/>
      <c r="AV780" s="409"/>
      <c r="AW780" s="393"/>
    </row>
    <row r="781" ht="15.6" spans="2:49">
      <c r="B781" s="383"/>
      <c r="C781" s="416"/>
      <c r="D781" s="417"/>
      <c r="E781" s="445"/>
      <c r="F781" s="408"/>
      <c r="G781" s="408"/>
      <c r="H781" s="406"/>
      <c r="I781" s="453"/>
      <c r="J781" s="408"/>
      <c r="K781" s="408"/>
      <c r="L781" s="445"/>
      <c r="M781" s="409"/>
      <c r="N781" s="409"/>
      <c r="O781" s="409"/>
      <c r="P781" s="409"/>
      <c r="Q781" s="409"/>
      <c r="R781" s="409"/>
      <c r="S781" s="409"/>
      <c r="T781" s="409"/>
      <c r="U781" s="409"/>
      <c r="V781" s="409"/>
      <c r="W781" s="409"/>
      <c r="X781" s="409"/>
      <c r="Y781" s="409"/>
      <c r="Z781" s="409"/>
      <c r="AA781" s="409"/>
      <c r="AB781" s="409"/>
      <c r="AC781" s="409"/>
      <c r="AD781" s="409"/>
      <c r="AE781" s="409"/>
      <c r="AF781" s="409"/>
      <c r="AG781" s="409"/>
      <c r="AH781" s="409"/>
      <c r="AI781" s="409"/>
      <c r="AJ781" s="409"/>
      <c r="AK781" s="409"/>
      <c r="AL781" s="409"/>
      <c r="AM781" s="409"/>
      <c r="AN781" s="409"/>
      <c r="AO781" s="409"/>
      <c r="AP781" s="409"/>
      <c r="AQ781" s="409"/>
      <c r="AR781" s="409"/>
      <c r="AS781" s="409"/>
      <c r="AT781" s="409"/>
      <c r="AU781" s="409"/>
      <c r="AV781" s="409"/>
      <c r="AW781" s="393"/>
    </row>
    <row r="782" ht="15.6" spans="2:49">
      <c r="B782" s="383"/>
      <c r="C782" s="419"/>
      <c r="D782" s="420"/>
      <c r="E782" s="447"/>
      <c r="F782" s="415"/>
      <c r="G782" s="415"/>
      <c r="H782" s="413"/>
      <c r="I782" s="446"/>
      <c r="J782" s="415"/>
      <c r="K782" s="415"/>
      <c r="L782" s="447"/>
      <c r="M782" s="409"/>
      <c r="N782" s="409"/>
      <c r="O782" s="409"/>
      <c r="P782" s="409"/>
      <c r="Q782" s="409"/>
      <c r="R782" s="409"/>
      <c r="S782" s="409"/>
      <c r="T782" s="409"/>
      <c r="U782" s="409"/>
      <c r="V782" s="409"/>
      <c r="W782" s="409"/>
      <c r="X782" s="409"/>
      <c r="Y782" s="409"/>
      <c r="Z782" s="409"/>
      <c r="AA782" s="409"/>
      <c r="AB782" s="409"/>
      <c r="AC782" s="409"/>
      <c r="AD782" s="409"/>
      <c r="AE782" s="409"/>
      <c r="AF782" s="409"/>
      <c r="AG782" s="409"/>
      <c r="AH782" s="409"/>
      <c r="AI782" s="409"/>
      <c r="AJ782" s="409"/>
      <c r="AK782" s="409"/>
      <c r="AL782" s="409"/>
      <c r="AM782" s="409"/>
      <c r="AN782" s="409"/>
      <c r="AO782" s="409"/>
      <c r="AP782" s="409"/>
      <c r="AQ782" s="409"/>
      <c r="AR782" s="409"/>
      <c r="AS782" s="409"/>
      <c r="AT782" s="409"/>
      <c r="AU782" s="409"/>
      <c r="AV782" s="409"/>
      <c r="AW782" s="393"/>
    </row>
    <row r="783" ht="15.6" spans="2:49">
      <c r="B783" s="383"/>
      <c r="C783" s="416"/>
      <c r="D783" s="417"/>
      <c r="E783" s="445"/>
      <c r="F783" s="408"/>
      <c r="G783" s="408"/>
      <c r="H783" s="406"/>
      <c r="I783" s="453"/>
      <c r="J783" s="408"/>
      <c r="K783" s="408"/>
      <c r="L783" s="445"/>
      <c r="M783" s="409"/>
      <c r="N783" s="409"/>
      <c r="O783" s="409"/>
      <c r="P783" s="409"/>
      <c r="Q783" s="409"/>
      <c r="R783" s="409"/>
      <c r="S783" s="409"/>
      <c r="T783" s="409"/>
      <c r="U783" s="409"/>
      <c r="V783" s="409"/>
      <c r="W783" s="409"/>
      <c r="X783" s="409"/>
      <c r="Y783" s="409"/>
      <c r="Z783" s="409"/>
      <c r="AA783" s="409"/>
      <c r="AB783" s="409"/>
      <c r="AC783" s="409"/>
      <c r="AD783" s="409"/>
      <c r="AE783" s="409"/>
      <c r="AF783" s="409"/>
      <c r="AG783" s="409"/>
      <c r="AH783" s="409"/>
      <c r="AI783" s="409"/>
      <c r="AJ783" s="409"/>
      <c r="AK783" s="409"/>
      <c r="AL783" s="409"/>
      <c r="AM783" s="409"/>
      <c r="AN783" s="409"/>
      <c r="AO783" s="409"/>
      <c r="AP783" s="409"/>
      <c r="AQ783" s="409"/>
      <c r="AR783" s="409"/>
      <c r="AS783" s="409"/>
      <c r="AT783" s="409"/>
      <c r="AU783" s="409"/>
      <c r="AV783" s="409"/>
      <c r="AW783" s="393"/>
    </row>
    <row r="784" ht="15.6" spans="2:49">
      <c r="B784" s="383"/>
      <c r="C784" s="419"/>
      <c r="D784" s="420"/>
      <c r="E784" s="447"/>
      <c r="F784" s="415"/>
      <c r="G784" s="415"/>
      <c r="H784" s="413"/>
      <c r="I784" s="446"/>
      <c r="J784" s="415"/>
      <c r="K784" s="415"/>
      <c r="L784" s="447"/>
      <c r="M784" s="409"/>
      <c r="N784" s="409"/>
      <c r="O784" s="409"/>
      <c r="P784" s="409"/>
      <c r="Q784" s="409"/>
      <c r="R784" s="409"/>
      <c r="S784" s="409"/>
      <c r="T784" s="409"/>
      <c r="U784" s="409"/>
      <c r="V784" s="409"/>
      <c r="W784" s="409"/>
      <c r="X784" s="409"/>
      <c r="Y784" s="409"/>
      <c r="Z784" s="409"/>
      <c r="AA784" s="409"/>
      <c r="AB784" s="409"/>
      <c r="AC784" s="409"/>
      <c r="AD784" s="409"/>
      <c r="AE784" s="409"/>
      <c r="AF784" s="409"/>
      <c r="AG784" s="409"/>
      <c r="AH784" s="409"/>
      <c r="AI784" s="409"/>
      <c r="AJ784" s="409"/>
      <c r="AK784" s="409"/>
      <c r="AL784" s="409"/>
      <c r="AM784" s="409"/>
      <c r="AN784" s="409"/>
      <c r="AO784" s="409"/>
      <c r="AP784" s="409"/>
      <c r="AQ784" s="409"/>
      <c r="AR784" s="409"/>
      <c r="AS784" s="409"/>
      <c r="AT784" s="409"/>
      <c r="AU784" s="409"/>
      <c r="AV784" s="409"/>
      <c r="AW784" s="393"/>
    </row>
    <row r="785" ht="15.6" spans="2:49">
      <c r="B785" s="383"/>
      <c r="C785" s="416"/>
      <c r="D785" s="417"/>
      <c r="E785" s="445"/>
      <c r="F785" s="408"/>
      <c r="G785" s="408"/>
      <c r="H785" s="406"/>
      <c r="I785" s="453"/>
      <c r="J785" s="408"/>
      <c r="K785" s="408"/>
      <c r="L785" s="445"/>
      <c r="M785" s="409"/>
      <c r="N785" s="409"/>
      <c r="O785" s="409"/>
      <c r="P785" s="409"/>
      <c r="Q785" s="409"/>
      <c r="R785" s="409"/>
      <c r="S785" s="409"/>
      <c r="T785" s="409"/>
      <c r="U785" s="409"/>
      <c r="V785" s="409"/>
      <c r="W785" s="409"/>
      <c r="X785" s="409"/>
      <c r="Y785" s="409"/>
      <c r="Z785" s="409"/>
      <c r="AA785" s="409"/>
      <c r="AB785" s="409"/>
      <c r="AC785" s="409"/>
      <c r="AD785" s="409"/>
      <c r="AE785" s="409"/>
      <c r="AF785" s="409"/>
      <c r="AG785" s="409"/>
      <c r="AH785" s="409"/>
      <c r="AI785" s="409"/>
      <c r="AJ785" s="409"/>
      <c r="AK785" s="409"/>
      <c r="AL785" s="409"/>
      <c r="AM785" s="409"/>
      <c r="AN785" s="409"/>
      <c r="AO785" s="409"/>
      <c r="AP785" s="409"/>
      <c r="AQ785" s="409"/>
      <c r="AR785" s="409"/>
      <c r="AS785" s="409"/>
      <c r="AT785" s="409"/>
      <c r="AU785" s="409"/>
      <c r="AV785" s="409"/>
      <c r="AW785" s="393"/>
    </row>
    <row r="786" ht="15.6" spans="2:49">
      <c r="B786" s="383"/>
      <c r="C786" s="419"/>
      <c r="D786" s="420"/>
      <c r="E786" s="447"/>
      <c r="F786" s="415"/>
      <c r="G786" s="415"/>
      <c r="H786" s="413"/>
      <c r="I786" s="446"/>
      <c r="J786" s="415"/>
      <c r="K786" s="415"/>
      <c r="L786" s="447"/>
      <c r="M786" s="409"/>
      <c r="N786" s="409"/>
      <c r="O786" s="409"/>
      <c r="P786" s="409"/>
      <c r="Q786" s="409"/>
      <c r="R786" s="409"/>
      <c r="S786" s="409"/>
      <c r="T786" s="409"/>
      <c r="U786" s="409"/>
      <c r="V786" s="409"/>
      <c r="W786" s="409"/>
      <c r="X786" s="409"/>
      <c r="Y786" s="409"/>
      <c r="Z786" s="409"/>
      <c r="AA786" s="409"/>
      <c r="AB786" s="409"/>
      <c r="AC786" s="409"/>
      <c r="AD786" s="409"/>
      <c r="AE786" s="409"/>
      <c r="AF786" s="409"/>
      <c r="AG786" s="409"/>
      <c r="AH786" s="409"/>
      <c r="AI786" s="409"/>
      <c r="AJ786" s="409"/>
      <c r="AK786" s="409"/>
      <c r="AL786" s="409"/>
      <c r="AM786" s="409"/>
      <c r="AN786" s="409"/>
      <c r="AO786" s="409"/>
      <c r="AP786" s="409"/>
      <c r="AQ786" s="409"/>
      <c r="AR786" s="409"/>
      <c r="AS786" s="409"/>
      <c r="AT786" s="409"/>
      <c r="AU786" s="409"/>
      <c r="AV786" s="409"/>
      <c r="AW786" s="393"/>
    </row>
    <row r="787" ht="15.6" spans="2:49">
      <c r="B787" s="383"/>
      <c r="C787" s="416"/>
      <c r="D787" s="417"/>
      <c r="E787" s="406"/>
      <c r="F787" s="406"/>
      <c r="G787" s="406"/>
      <c r="H787" s="406"/>
      <c r="I787" s="406"/>
      <c r="J787" s="406"/>
      <c r="K787" s="408"/>
      <c r="L787" s="408"/>
      <c r="M787" s="409"/>
      <c r="N787" s="409"/>
      <c r="O787" s="409"/>
      <c r="P787" s="409"/>
      <c r="Q787" s="409"/>
      <c r="R787" s="409"/>
      <c r="S787" s="409"/>
      <c r="T787" s="409"/>
      <c r="U787" s="409"/>
      <c r="V787" s="409"/>
      <c r="W787" s="409"/>
      <c r="X787" s="409"/>
      <c r="Y787" s="409"/>
      <c r="Z787" s="409"/>
      <c r="AA787" s="409"/>
      <c r="AB787" s="409"/>
      <c r="AC787" s="409"/>
      <c r="AD787" s="409"/>
      <c r="AE787" s="409"/>
      <c r="AF787" s="409"/>
      <c r="AG787" s="409"/>
      <c r="AH787" s="409"/>
      <c r="AI787" s="409"/>
      <c r="AJ787" s="409"/>
      <c r="AK787" s="409"/>
      <c r="AL787" s="409"/>
      <c r="AM787" s="409"/>
      <c r="AN787" s="409"/>
      <c r="AO787" s="409"/>
      <c r="AP787" s="409"/>
      <c r="AQ787" s="409"/>
      <c r="AR787" s="409"/>
      <c r="AS787" s="409"/>
      <c r="AT787" s="409"/>
      <c r="AU787" s="409"/>
      <c r="AV787" s="409"/>
      <c r="AW787" s="393"/>
    </row>
    <row r="788" ht="15.6" spans="2:49">
      <c r="B788" s="383"/>
      <c r="C788" s="419"/>
      <c r="D788" s="420"/>
      <c r="E788" s="413"/>
      <c r="F788" s="413"/>
      <c r="G788" s="413"/>
      <c r="H788" s="413"/>
      <c r="I788" s="413"/>
      <c r="J788" s="413"/>
      <c r="K788" s="415"/>
      <c r="L788" s="415"/>
      <c r="M788" s="409"/>
      <c r="N788" s="409"/>
      <c r="O788" s="409"/>
      <c r="P788" s="409"/>
      <c r="Q788" s="409"/>
      <c r="R788" s="409"/>
      <c r="S788" s="409"/>
      <c r="T788" s="409"/>
      <c r="U788" s="409"/>
      <c r="V788" s="409"/>
      <c r="W788" s="409"/>
      <c r="X788" s="409"/>
      <c r="Y788" s="409"/>
      <c r="Z788" s="409"/>
      <c r="AA788" s="409"/>
      <c r="AB788" s="409"/>
      <c r="AC788" s="409"/>
      <c r="AD788" s="409"/>
      <c r="AE788" s="409"/>
      <c r="AF788" s="409"/>
      <c r="AG788" s="409"/>
      <c r="AH788" s="409"/>
      <c r="AI788" s="409"/>
      <c r="AJ788" s="409"/>
      <c r="AK788" s="409"/>
      <c r="AL788" s="409"/>
      <c r="AM788" s="409"/>
      <c r="AN788" s="409"/>
      <c r="AO788" s="409"/>
      <c r="AP788" s="409"/>
      <c r="AQ788" s="409"/>
      <c r="AR788" s="409"/>
      <c r="AS788" s="409"/>
      <c r="AT788" s="409"/>
      <c r="AU788" s="409"/>
      <c r="AV788" s="409"/>
      <c r="AW788" s="393"/>
    </row>
    <row r="789" ht="15.6" spans="2:49">
      <c r="B789" s="383"/>
      <c r="C789" s="416"/>
      <c r="D789" s="417"/>
      <c r="E789" s="406"/>
      <c r="F789" s="406"/>
      <c r="G789" s="406"/>
      <c r="H789" s="406"/>
      <c r="I789" s="406"/>
      <c r="J789" s="406"/>
      <c r="K789" s="406"/>
      <c r="L789" s="408"/>
      <c r="M789" s="409"/>
      <c r="N789" s="409"/>
      <c r="O789" s="409"/>
      <c r="P789" s="409"/>
      <c r="Q789" s="409"/>
      <c r="R789" s="409"/>
      <c r="S789" s="409"/>
      <c r="T789" s="409"/>
      <c r="U789" s="409"/>
      <c r="V789" s="409"/>
      <c r="W789" s="409"/>
      <c r="X789" s="409"/>
      <c r="Y789" s="409"/>
      <c r="Z789" s="409"/>
      <c r="AA789" s="409"/>
      <c r="AB789" s="409"/>
      <c r="AC789" s="409"/>
      <c r="AD789" s="409"/>
      <c r="AE789" s="409"/>
      <c r="AF789" s="409"/>
      <c r="AG789" s="409"/>
      <c r="AH789" s="409"/>
      <c r="AI789" s="409"/>
      <c r="AJ789" s="409"/>
      <c r="AK789" s="409"/>
      <c r="AL789" s="409"/>
      <c r="AM789" s="409"/>
      <c r="AN789" s="409"/>
      <c r="AO789" s="409"/>
      <c r="AP789" s="409"/>
      <c r="AQ789" s="409"/>
      <c r="AR789" s="409"/>
      <c r="AS789" s="409"/>
      <c r="AT789" s="409"/>
      <c r="AU789" s="409"/>
      <c r="AV789" s="409"/>
      <c r="AW789" s="393"/>
    </row>
    <row r="790" ht="15.6" spans="2:49">
      <c r="B790" s="383"/>
      <c r="C790" s="419"/>
      <c r="D790" s="420"/>
      <c r="E790" s="413"/>
      <c r="F790" s="413"/>
      <c r="G790" s="413"/>
      <c r="H790" s="413"/>
      <c r="I790" s="413"/>
      <c r="J790" s="413"/>
      <c r="K790" s="413"/>
      <c r="L790" s="415"/>
      <c r="M790" s="409"/>
      <c r="N790" s="409"/>
      <c r="O790" s="409"/>
      <c r="P790" s="409"/>
      <c r="Q790" s="409"/>
      <c r="R790" s="409"/>
      <c r="S790" s="409"/>
      <c r="T790" s="409"/>
      <c r="U790" s="409"/>
      <c r="V790" s="409"/>
      <c r="W790" s="409"/>
      <c r="X790" s="409"/>
      <c r="Y790" s="409"/>
      <c r="Z790" s="409"/>
      <c r="AA790" s="409"/>
      <c r="AB790" s="409"/>
      <c r="AC790" s="409"/>
      <c r="AD790" s="409"/>
      <c r="AE790" s="409"/>
      <c r="AF790" s="409"/>
      <c r="AG790" s="409"/>
      <c r="AH790" s="409"/>
      <c r="AI790" s="409"/>
      <c r="AJ790" s="409"/>
      <c r="AK790" s="409"/>
      <c r="AL790" s="409"/>
      <c r="AM790" s="409"/>
      <c r="AN790" s="409"/>
      <c r="AO790" s="409"/>
      <c r="AP790" s="409"/>
      <c r="AQ790" s="409"/>
      <c r="AR790" s="409"/>
      <c r="AS790" s="409"/>
      <c r="AT790" s="409"/>
      <c r="AU790" s="409"/>
      <c r="AV790" s="409"/>
      <c r="AW790" s="393"/>
    </row>
    <row r="791" ht="15.6" spans="2:49">
      <c r="B791" s="383"/>
      <c r="C791" s="416"/>
      <c r="D791" s="417"/>
      <c r="E791" s="406"/>
      <c r="F791" s="406"/>
      <c r="G791" s="406"/>
      <c r="H791" s="406"/>
      <c r="I791" s="406"/>
      <c r="J791" s="406"/>
      <c r="K791" s="406"/>
      <c r="L791" s="406"/>
      <c r="M791" s="409"/>
      <c r="N791" s="409"/>
      <c r="O791" s="409"/>
      <c r="P791" s="409"/>
      <c r="Q791" s="409"/>
      <c r="R791" s="409"/>
      <c r="S791" s="409"/>
      <c r="T791" s="409"/>
      <c r="U791" s="409"/>
      <c r="V791" s="409"/>
      <c r="W791" s="409"/>
      <c r="X791" s="409"/>
      <c r="Y791" s="409"/>
      <c r="Z791" s="409"/>
      <c r="AA791" s="409"/>
      <c r="AB791" s="409"/>
      <c r="AC791" s="409"/>
      <c r="AD791" s="409"/>
      <c r="AE791" s="409"/>
      <c r="AF791" s="409"/>
      <c r="AG791" s="409"/>
      <c r="AH791" s="409"/>
      <c r="AI791" s="409"/>
      <c r="AJ791" s="409"/>
      <c r="AK791" s="409"/>
      <c r="AL791" s="409"/>
      <c r="AM791" s="409"/>
      <c r="AN791" s="409"/>
      <c r="AO791" s="409"/>
      <c r="AP791" s="409"/>
      <c r="AQ791" s="409"/>
      <c r="AR791" s="409"/>
      <c r="AS791" s="409"/>
      <c r="AT791" s="409"/>
      <c r="AU791" s="409"/>
      <c r="AV791" s="409"/>
      <c r="AW791" s="393"/>
    </row>
    <row r="792" ht="15.6" spans="2:49">
      <c r="B792" s="383"/>
      <c r="C792" s="419"/>
      <c r="D792" s="420"/>
      <c r="E792" s="413"/>
      <c r="F792" s="413"/>
      <c r="G792" s="413"/>
      <c r="H792" s="413"/>
      <c r="I792" s="413"/>
      <c r="J792" s="413"/>
      <c r="K792" s="413"/>
      <c r="L792" s="413"/>
      <c r="M792" s="409"/>
      <c r="N792" s="409"/>
      <c r="O792" s="409"/>
      <c r="P792" s="409"/>
      <c r="Q792" s="409"/>
      <c r="R792" s="409"/>
      <c r="S792" s="409"/>
      <c r="T792" s="409"/>
      <c r="U792" s="409"/>
      <c r="V792" s="409"/>
      <c r="W792" s="409"/>
      <c r="X792" s="409"/>
      <c r="Y792" s="409"/>
      <c r="Z792" s="409"/>
      <c r="AA792" s="409"/>
      <c r="AB792" s="409"/>
      <c r="AC792" s="409"/>
      <c r="AD792" s="409"/>
      <c r="AE792" s="409"/>
      <c r="AF792" s="409"/>
      <c r="AG792" s="409"/>
      <c r="AH792" s="409"/>
      <c r="AI792" s="409"/>
      <c r="AJ792" s="409"/>
      <c r="AK792" s="409"/>
      <c r="AL792" s="409"/>
      <c r="AM792" s="409"/>
      <c r="AN792" s="409"/>
      <c r="AO792" s="409"/>
      <c r="AP792" s="409"/>
      <c r="AQ792" s="409"/>
      <c r="AR792" s="409"/>
      <c r="AS792" s="409"/>
      <c r="AT792" s="409"/>
      <c r="AU792" s="409"/>
      <c r="AV792" s="409"/>
      <c r="AW792" s="393"/>
    </row>
    <row r="793" ht="15.6" spans="2:49">
      <c r="B793" s="383"/>
      <c r="C793" s="422" t="s">
        <v>293</v>
      </c>
      <c r="D793" s="423"/>
      <c r="E793" s="423"/>
      <c r="F793" s="423"/>
      <c r="G793" s="423"/>
      <c r="H793" s="423"/>
      <c r="I793" s="423"/>
      <c r="J793" s="424" t="s">
        <v>285</v>
      </c>
      <c r="K793" s="425"/>
      <c r="L793" s="426">
        <f>ROUND(SUM(L777:L792),2)</f>
        <v>65.66</v>
      </c>
      <c r="M793" s="409"/>
      <c r="N793" s="409"/>
      <c r="O793" s="409"/>
      <c r="P793" s="409"/>
      <c r="Q793" s="409"/>
      <c r="R793" s="409"/>
      <c r="S793" s="409"/>
      <c r="T793" s="409"/>
      <c r="U793" s="409"/>
      <c r="V793" s="409"/>
      <c r="W793" s="409"/>
      <c r="X793" s="409"/>
      <c r="Y793" s="409"/>
      <c r="Z793" s="409"/>
      <c r="AA793" s="409"/>
      <c r="AB793" s="409"/>
      <c r="AC793" s="409"/>
      <c r="AD793" s="409"/>
      <c r="AE793" s="409"/>
      <c r="AF793" s="409"/>
      <c r="AG793" s="409"/>
      <c r="AH793" s="409"/>
      <c r="AI793" s="409"/>
      <c r="AJ793" s="409"/>
      <c r="AK793" s="409"/>
      <c r="AL793" s="409"/>
      <c r="AM793" s="409"/>
      <c r="AN793" s="409"/>
      <c r="AO793" s="409"/>
      <c r="AP793" s="409"/>
      <c r="AQ793" s="409"/>
      <c r="AR793" s="409"/>
      <c r="AS793" s="409"/>
      <c r="AT793" s="409"/>
      <c r="AU793" s="409"/>
      <c r="AV793" s="409"/>
      <c r="AW793" s="393"/>
    </row>
    <row r="794" ht="15.6" spans="2:49">
      <c r="B794" s="383"/>
      <c r="C794" s="416"/>
      <c r="D794" s="427"/>
      <c r="E794" s="427"/>
      <c r="F794" s="427"/>
      <c r="G794" s="427"/>
      <c r="H794" s="427"/>
      <c r="I794" s="427"/>
      <c r="J794" s="427"/>
      <c r="K794" s="427"/>
      <c r="L794" s="417"/>
      <c r="M794" s="409"/>
      <c r="N794" s="409"/>
      <c r="O794" s="409"/>
      <c r="P794" s="409"/>
      <c r="Q794" s="409"/>
      <c r="R794" s="409"/>
      <c r="S794" s="409"/>
      <c r="T794" s="409"/>
      <c r="U794" s="409"/>
      <c r="V794" s="409"/>
      <c r="W794" s="409"/>
      <c r="X794" s="409"/>
      <c r="Y794" s="409"/>
      <c r="Z794" s="409"/>
      <c r="AA794" s="409"/>
      <c r="AB794" s="409"/>
      <c r="AC794" s="409"/>
      <c r="AD794" s="409"/>
      <c r="AE794" s="409"/>
      <c r="AF794" s="409"/>
      <c r="AG794" s="409"/>
      <c r="AH794" s="409"/>
      <c r="AI794" s="409"/>
      <c r="AJ794" s="409"/>
      <c r="AK794" s="409"/>
      <c r="AL794" s="409"/>
      <c r="AM794" s="409"/>
      <c r="AN794" s="409"/>
      <c r="AO794" s="409"/>
      <c r="AP794" s="409"/>
      <c r="AQ794" s="409"/>
      <c r="AR794" s="409"/>
      <c r="AS794" s="409"/>
      <c r="AT794" s="409"/>
      <c r="AU794" s="409"/>
      <c r="AV794" s="409"/>
      <c r="AW794" s="393"/>
    </row>
    <row r="795" ht="15.6" spans="2:49">
      <c r="B795" s="383"/>
      <c r="C795" s="419"/>
      <c r="D795" s="428"/>
      <c r="E795" s="428"/>
      <c r="F795" s="428"/>
      <c r="G795" s="428"/>
      <c r="H795" s="428"/>
      <c r="I795" s="428"/>
      <c r="J795" s="428"/>
      <c r="K795" s="428"/>
      <c r="L795" s="420"/>
      <c r="M795" s="409"/>
      <c r="N795" s="409"/>
      <c r="O795" s="409"/>
      <c r="P795" s="409"/>
      <c r="Q795" s="409"/>
      <c r="R795" s="409"/>
      <c r="S795" s="409"/>
      <c r="T795" s="409"/>
      <c r="U795" s="409"/>
      <c r="V795" s="409"/>
      <c r="W795" s="409"/>
      <c r="X795" s="409"/>
      <c r="Y795" s="409"/>
      <c r="Z795" s="409"/>
      <c r="AA795" s="409"/>
      <c r="AB795" s="409"/>
      <c r="AC795" s="409"/>
      <c r="AD795" s="409"/>
      <c r="AE795" s="409"/>
      <c r="AF795" s="409"/>
      <c r="AG795" s="409"/>
      <c r="AH795" s="409"/>
      <c r="AI795" s="409"/>
      <c r="AJ795" s="409"/>
      <c r="AK795" s="409"/>
      <c r="AL795" s="409"/>
      <c r="AM795" s="409"/>
      <c r="AN795" s="409"/>
      <c r="AO795" s="409"/>
      <c r="AP795" s="409"/>
      <c r="AQ795" s="409"/>
      <c r="AR795" s="409"/>
      <c r="AS795" s="409"/>
      <c r="AT795" s="409"/>
      <c r="AU795" s="409"/>
      <c r="AV795" s="409"/>
      <c r="AW795" s="393"/>
    </row>
    <row r="796" ht="15.6" spans="2:49">
      <c r="B796" s="383"/>
      <c r="C796" s="429" t="s">
        <v>294</v>
      </c>
      <c r="D796" s="448"/>
      <c r="E796" s="448"/>
      <c r="F796" s="448"/>
      <c r="G796" s="448"/>
      <c r="H796" s="448"/>
      <c r="I796" s="448"/>
      <c r="J796" s="448"/>
      <c r="K796" s="448"/>
      <c r="L796" s="448"/>
      <c r="M796" s="448"/>
      <c r="N796" s="448"/>
      <c r="O796" s="448"/>
      <c r="P796" s="448"/>
      <c r="Q796" s="448"/>
      <c r="R796" s="448"/>
      <c r="S796" s="448"/>
      <c r="T796" s="448"/>
      <c r="U796" s="448"/>
      <c r="V796" s="448"/>
      <c r="W796" s="448"/>
      <c r="X796" s="448"/>
      <c r="Y796" s="448"/>
      <c r="Z796" s="448"/>
      <c r="AA796" s="448"/>
      <c r="AB796" s="448"/>
      <c r="AC796" s="448"/>
      <c r="AD796" s="448"/>
      <c r="AE796" s="448"/>
      <c r="AF796" s="448"/>
      <c r="AG796" s="448"/>
      <c r="AH796" s="448"/>
      <c r="AI796" s="448"/>
      <c r="AJ796" s="448"/>
      <c r="AK796" s="448"/>
      <c r="AL796" s="448"/>
      <c r="AM796" s="448"/>
      <c r="AN796" s="448"/>
      <c r="AO796" s="448"/>
      <c r="AP796" s="448"/>
      <c r="AQ796" s="448"/>
      <c r="AR796" s="448"/>
      <c r="AS796" s="448"/>
      <c r="AT796" s="448"/>
      <c r="AU796" s="448"/>
      <c r="AV796" s="449"/>
      <c r="AW796" s="393"/>
    </row>
    <row r="797" ht="15.6" spans="2:49">
      <c r="B797" s="383"/>
      <c r="C797" s="432"/>
      <c r="D797" s="433"/>
      <c r="E797" s="433"/>
      <c r="F797" s="433"/>
      <c r="G797" s="433"/>
      <c r="H797" s="433"/>
      <c r="I797" s="433"/>
      <c r="J797" s="433"/>
      <c r="K797" s="433"/>
      <c r="L797" s="433"/>
      <c r="M797" s="433"/>
      <c r="N797" s="433"/>
      <c r="O797" s="433"/>
      <c r="P797" s="433"/>
      <c r="Q797" s="433"/>
      <c r="R797" s="433"/>
      <c r="S797" s="433"/>
      <c r="T797" s="433"/>
      <c r="U797" s="433"/>
      <c r="V797" s="433"/>
      <c r="W797" s="433"/>
      <c r="X797" s="433"/>
      <c r="Y797" s="433"/>
      <c r="Z797" s="433"/>
      <c r="AA797" s="433"/>
      <c r="AB797" s="433"/>
      <c r="AC797" s="433"/>
      <c r="AD797" s="433"/>
      <c r="AE797" s="433"/>
      <c r="AF797" s="433"/>
      <c r="AG797" s="434"/>
      <c r="AH797" s="435"/>
      <c r="AI797" s="348"/>
      <c r="AJ797" s="348"/>
      <c r="AK797" s="348"/>
      <c r="AL797" s="348"/>
      <c r="AM797" s="348"/>
      <c r="AN797" s="348"/>
      <c r="AO797" s="348"/>
      <c r="AP797" s="348"/>
      <c r="AQ797" s="348"/>
      <c r="AR797" s="348"/>
      <c r="AS797" s="348"/>
      <c r="AT797" s="348"/>
      <c r="AU797" s="348"/>
      <c r="AV797" s="436"/>
      <c r="AW797" s="393"/>
    </row>
    <row r="798" spans="2:49">
      <c r="B798" s="437"/>
      <c r="AW798" s="438"/>
    </row>
    <row r="799" ht="71.25" customHeight="1" spans="2:49">
      <c r="B799" s="439" t="s">
        <v>295</v>
      </c>
      <c r="C799" s="450"/>
      <c r="D799" s="450"/>
      <c r="E799" s="450"/>
      <c r="F799" s="450"/>
      <c r="G799" s="450"/>
      <c r="H799" s="450"/>
      <c r="I799" s="450"/>
      <c r="J799" s="450"/>
      <c r="K799" s="450"/>
      <c r="L799" s="450"/>
      <c r="M799" s="450"/>
      <c r="N799" s="450"/>
      <c r="O799" s="450"/>
      <c r="P799" s="450"/>
      <c r="Q799" s="450"/>
      <c r="R799" s="450"/>
      <c r="S799" s="450"/>
      <c r="T799" s="450"/>
      <c r="U799" s="450"/>
      <c r="V799" s="450"/>
      <c r="W799" s="450"/>
      <c r="X799" s="450"/>
      <c r="Y799" s="450"/>
      <c r="Z799" s="450"/>
      <c r="AA799" s="450"/>
      <c r="AB799" s="450"/>
      <c r="AC799" s="450"/>
      <c r="AD799" s="450"/>
      <c r="AE799" s="450"/>
      <c r="AF799" s="450"/>
      <c r="AG799" s="450"/>
      <c r="AH799" s="450"/>
      <c r="AI799" s="450"/>
      <c r="AJ799" s="450"/>
      <c r="AK799" s="450"/>
      <c r="AL799" s="450"/>
      <c r="AM799" s="450"/>
      <c r="AN799" s="450"/>
      <c r="AO799" s="450"/>
      <c r="AP799" s="450"/>
      <c r="AQ799" s="450"/>
      <c r="AR799" s="450"/>
      <c r="AS799" s="450"/>
      <c r="AT799" s="450"/>
      <c r="AU799" s="450"/>
      <c r="AV799" s="450"/>
      <c r="AW799" s="451"/>
    </row>
    <row r="802" ht="15.6" spans="2:62">
      <c r="B802" s="325"/>
      <c r="C802" s="326"/>
      <c r="D802" s="327"/>
      <c r="E802" s="328" t="s">
        <v>0</v>
      </c>
      <c r="F802" s="329"/>
      <c r="G802" s="329"/>
      <c r="H802" s="329"/>
      <c r="I802" s="329"/>
      <c r="J802" s="329"/>
      <c r="K802" s="329"/>
      <c r="L802" s="329"/>
      <c r="M802" s="329"/>
      <c r="N802" s="329"/>
      <c r="O802" s="329"/>
      <c r="P802" s="329"/>
      <c r="Q802" s="329"/>
      <c r="R802" s="329"/>
      <c r="S802" s="329"/>
      <c r="T802" s="329"/>
      <c r="U802" s="329"/>
      <c r="V802" s="329"/>
      <c r="W802" s="329"/>
      <c r="X802" s="330"/>
      <c r="Y802" s="331" t="s">
        <v>270</v>
      </c>
      <c r="Z802" s="332"/>
      <c r="AA802" s="332"/>
      <c r="AB802" s="332"/>
      <c r="AC802" s="332"/>
      <c r="AD802" s="332"/>
      <c r="AE802" s="332"/>
      <c r="AF802" s="332"/>
      <c r="AG802" s="332"/>
      <c r="AH802" s="332"/>
      <c r="AI802" s="332"/>
      <c r="AJ802" s="332"/>
      <c r="AK802" s="332"/>
      <c r="AL802" s="332"/>
      <c r="AM802" s="332"/>
      <c r="AN802" s="332"/>
      <c r="AO802" s="332"/>
      <c r="AP802" s="332"/>
      <c r="AQ802" s="332"/>
      <c r="AR802" s="332"/>
      <c r="AS802" s="332"/>
      <c r="AT802" s="332"/>
      <c r="AU802" s="332"/>
      <c r="AV802" s="332"/>
      <c r="AW802" s="333"/>
    </row>
    <row r="803" ht="15.6" spans="2:62">
      <c r="B803" s="334"/>
      <c r="C803" s="335"/>
      <c r="D803" s="336"/>
      <c r="E803" s="337"/>
      <c r="F803" s="338"/>
      <c r="G803" s="338"/>
      <c r="H803" s="338"/>
      <c r="I803" s="338"/>
      <c r="J803" s="338"/>
      <c r="K803" s="338"/>
      <c r="L803" s="338"/>
      <c r="M803" s="338"/>
      <c r="N803" s="338"/>
      <c r="O803" s="338"/>
      <c r="P803" s="338"/>
      <c r="Q803" s="338"/>
      <c r="R803" s="338"/>
      <c r="S803" s="338"/>
      <c r="T803" s="338"/>
      <c r="U803" s="338"/>
      <c r="V803" s="338"/>
      <c r="W803" s="338"/>
      <c r="X803" s="339"/>
      <c r="Y803" s="340" t="s">
        <v>2</v>
      </c>
      <c r="Z803" s="341"/>
      <c r="AA803" s="341"/>
      <c r="AB803" s="341"/>
      <c r="AC803" s="341"/>
      <c r="AD803" s="341"/>
      <c r="AE803" s="341"/>
      <c r="AF803" s="341"/>
      <c r="AG803" s="341"/>
      <c r="AH803" s="341"/>
      <c r="AI803" s="341"/>
      <c r="AJ803" s="341"/>
      <c r="AK803" s="341"/>
      <c r="AL803" s="341"/>
      <c r="AM803" s="341"/>
      <c r="AN803" s="341"/>
      <c r="AO803" s="341"/>
      <c r="AP803" s="341"/>
      <c r="AQ803" s="341"/>
      <c r="AR803" s="341"/>
      <c r="AS803" s="341"/>
      <c r="AT803" s="341"/>
      <c r="AU803" s="341"/>
      <c r="AV803" s="341"/>
      <c r="AW803" s="342"/>
    </row>
    <row r="804" ht="15.6" spans="2:62">
      <c r="B804" s="343" t="s">
        <v>3</v>
      </c>
      <c r="C804" s="344"/>
      <c r="D804" s="344"/>
      <c r="E804" s="344"/>
      <c r="F804" s="344"/>
      <c r="G804" s="344"/>
      <c r="H804" s="344"/>
      <c r="I804" s="344"/>
      <c r="J804" s="344"/>
      <c r="K804" s="344"/>
      <c r="L804" s="344"/>
      <c r="M804" s="344"/>
      <c r="N804" s="344"/>
      <c r="O804" s="344"/>
      <c r="P804" s="344"/>
      <c r="Q804" s="344"/>
      <c r="R804" s="344"/>
      <c r="S804" s="344"/>
      <c r="T804" s="344"/>
      <c r="U804" s="344"/>
      <c r="V804" s="344"/>
      <c r="W804" s="344"/>
      <c r="X804" s="345"/>
      <c r="Y804" s="340" t="s">
        <v>271</v>
      </c>
      <c r="Z804" s="341"/>
      <c r="AA804" s="341"/>
      <c r="AB804" s="341"/>
      <c r="AC804" s="341"/>
      <c r="AD804" s="341"/>
      <c r="AE804" s="341"/>
      <c r="AF804" s="341"/>
      <c r="AG804" s="341"/>
      <c r="AH804" s="341"/>
      <c r="AI804" s="341"/>
      <c r="AJ804" s="341"/>
      <c r="AK804" s="341"/>
      <c r="AL804" s="341"/>
      <c r="AM804" s="341"/>
      <c r="AN804" s="341"/>
      <c r="AO804" s="341"/>
      <c r="AP804" s="341"/>
      <c r="AQ804" s="341"/>
      <c r="AR804" s="341"/>
      <c r="AS804" s="341"/>
      <c r="AT804" s="341"/>
      <c r="AU804" s="341"/>
      <c r="AV804" s="341"/>
      <c r="AW804" s="342"/>
    </row>
    <row r="805" ht="15.6" spans="2:62">
      <c r="B805" s="343" t="s">
        <v>272</v>
      </c>
      <c r="C805" s="344"/>
      <c r="D805" s="344"/>
      <c r="E805" s="344"/>
      <c r="F805" s="344"/>
      <c r="G805" s="344"/>
      <c r="H805" s="344"/>
      <c r="I805" s="344"/>
      <c r="J805" s="344"/>
      <c r="K805" s="344"/>
      <c r="L805" s="344"/>
      <c r="M805" s="344"/>
      <c r="N805" s="344"/>
      <c r="O805" s="344"/>
      <c r="P805" s="344"/>
      <c r="Q805" s="344"/>
      <c r="R805" s="344"/>
      <c r="S805" s="344"/>
      <c r="T805" s="344"/>
      <c r="U805" s="344"/>
      <c r="V805" s="344"/>
      <c r="W805" s="344"/>
      <c r="X805" s="344"/>
      <c r="Y805" s="344"/>
      <c r="Z805" s="344"/>
      <c r="AA805" s="344"/>
      <c r="AB805" s="344"/>
      <c r="AC805" s="344"/>
      <c r="AD805" s="344"/>
      <c r="AE805" s="344"/>
      <c r="AF805" s="344"/>
      <c r="AG805" s="344"/>
      <c r="AH805" s="344"/>
      <c r="AI805" s="344"/>
      <c r="AJ805" s="344"/>
      <c r="AK805" s="344"/>
      <c r="AL805" s="344"/>
      <c r="AM805" s="344"/>
      <c r="AN805" s="344"/>
      <c r="AO805" s="344"/>
      <c r="AP805" s="344"/>
      <c r="AQ805" s="344"/>
      <c r="AR805" s="344"/>
      <c r="AS805" s="344"/>
      <c r="AT805" s="344"/>
      <c r="AU805" s="344"/>
      <c r="AV805" s="344"/>
      <c r="AW805" s="346"/>
    </row>
    <row r="806" ht="15.6" spans="2:62">
      <c r="B806" s="347"/>
      <c r="C806" s="348"/>
      <c r="D806" s="348"/>
      <c r="E806" s="348"/>
      <c r="F806" s="348"/>
      <c r="G806" s="348"/>
      <c r="H806" s="348"/>
      <c r="I806" s="348"/>
      <c r="J806" s="348"/>
      <c r="K806" s="348"/>
      <c r="L806" s="348"/>
      <c r="M806" s="348"/>
      <c r="N806" s="348"/>
      <c r="O806" s="348"/>
      <c r="P806" s="348"/>
      <c r="Q806" s="348"/>
      <c r="R806" s="348"/>
      <c r="S806" s="348"/>
      <c r="T806" s="348"/>
      <c r="U806" s="348"/>
      <c r="V806" s="348"/>
      <c r="W806" s="348"/>
      <c r="X806" s="348"/>
      <c r="Y806" s="348"/>
      <c r="Z806" s="348"/>
      <c r="AA806" s="348"/>
      <c r="AB806" s="348"/>
      <c r="AC806" s="348"/>
      <c r="AD806" s="348"/>
      <c r="AE806" s="348"/>
      <c r="AF806" s="348"/>
      <c r="AG806" s="348"/>
      <c r="AH806" s="348"/>
      <c r="AI806" s="348"/>
      <c r="AJ806" s="348"/>
      <c r="AK806" s="348"/>
      <c r="AL806" s="348"/>
      <c r="AM806" s="348"/>
      <c r="AN806" s="348"/>
      <c r="AO806" s="348"/>
      <c r="AP806" s="348"/>
      <c r="AQ806" s="348"/>
      <c r="AR806" s="348"/>
      <c r="AS806" s="348"/>
      <c r="AT806" s="348"/>
      <c r="AU806" s="348"/>
      <c r="AV806" s="348"/>
      <c r="AW806" s="349"/>
    </row>
    <row r="807" ht="15.6" customHeight="1" spans="2:62">
      <c r="B807" s="350" t="s">
        <v>273</v>
      </c>
      <c r="C807" s="351"/>
      <c r="D807" s="352" t="s">
        <v>6</v>
      </c>
      <c r="E807" s="353"/>
      <c r="F807" s="353"/>
      <c r="G807" s="353"/>
      <c r="H807" s="353"/>
      <c r="I807" s="353"/>
      <c r="J807" s="353"/>
      <c r="K807" s="353"/>
      <c r="L807" s="353"/>
      <c r="M807" s="353"/>
      <c r="N807" s="353"/>
      <c r="O807" s="353"/>
      <c r="P807" s="353"/>
      <c r="Q807" s="353"/>
      <c r="R807" s="353"/>
      <c r="S807" s="353"/>
      <c r="T807" s="353"/>
      <c r="U807" s="353"/>
      <c r="V807" s="353"/>
      <c r="W807" s="353"/>
      <c r="X807" s="353"/>
      <c r="Y807" s="353"/>
      <c r="Z807" s="353"/>
      <c r="AA807" s="353"/>
      <c r="AB807" s="353"/>
      <c r="AC807" s="353"/>
      <c r="AD807" s="353"/>
      <c r="AE807" s="353"/>
      <c r="AF807" s="353"/>
      <c r="AG807" s="353"/>
      <c r="AH807" s="353"/>
      <c r="AI807" s="353"/>
      <c r="AJ807" s="353"/>
      <c r="AK807" s="353"/>
      <c r="AL807" s="353"/>
      <c r="AM807" s="353"/>
      <c r="AN807" s="353"/>
      <c r="AO807" s="353"/>
      <c r="AP807" s="353"/>
      <c r="AQ807" s="353"/>
      <c r="AR807" s="353"/>
      <c r="AS807" s="353"/>
      <c r="AT807" s="353"/>
      <c r="AU807" s="353"/>
      <c r="AV807" s="353"/>
      <c r="AW807" s="354"/>
    </row>
    <row r="808" ht="15.6" spans="2:62">
      <c r="B808" s="347"/>
      <c r="C808" s="348"/>
      <c r="D808" s="348"/>
      <c r="E808" s="348"/>
      <c r="F808" s="348"/>
      <c r="G808" s="348"/>
      <c r="H808" s="348"/>
      <c r="I808" s="348"/>
      <c r="J808" s="348"/>
      <c r="K808" s="348"/>
      <c r="L808" s="348"/>
      <c r="M808" s="348"/>
      <c r="N808" s="348"/>
      <c r="O808" s="348"/>
      <c r="P808" s="348"/>
      <c r="Q808" s="348"/>
      <c r="R808" s="348"/>
      <c r="S808" s="348"/>
      <c r="T808" s="348"/>
      <c r="U808" s="348"/>
      <c r="V808" s="348"/>
      <c r="W808" s="348"/>
      <c r="X808" s="348"/>
      <c r="Y808" s="348"/>
      <c r="Z808" s="348"/>
      <c r="AA808" s="348"/>
      <c r="AB808" s="348"/>
      <c r="AC808" s="348"/>
      <c r="AD808" s="348"/>
      <c r="AE808" s="348"/>
      <c r="AF808" s="348"/>
      <c r="AG808" s="348"/>
      <c r="AH808" s="348"/>
      <c r="AI808" s="348"/>
      <c r="AJ808" s="348"/>
      <c r="AK808" s="348"/>
      <c r="AL808" s="348"/>
      <c r="AM808" s="348"/>
      <c r="AN808" s="348"/>
      <c r="AO808" s="348"/>
      <c r="AP808" s="348"/>
      <c r="AQ808" s="348"/>
      <c r="AR808" s="348"/>
      <c r="AS808" s="348"/>
      <c r="AT808" s="348"/>
      <c r="AU808" s="348"/>
      <c r="AV808" s="348"/>
      <c r="AW808" s="349"/>
    </row>
    <row r="809" ht="15.6" spans="2:62">
      <c r="B809" s="355"/>
      <c r="C809" s="356" t="s">
        <v>274</v>
      </c>
      <c r="D809" s="357"/>
      <c r="E809" s="357"/>
      <c r="F809" s="357"/>
      <c r="G809" s="357"/>
      <c r="H809" s="357"/>
      <c r="I809" s="357"/>
      <c r="J809" s="357"/>
      <c r="K809" s="357"/>
      <c r="L809" s="357"/>
      <c r="M809" s="357"/>
      <c r="N809" s="357"/>
      <c r="O809" s="357"/>
      <c r="P809" s="357"/>
      <c r="Q809" s="357"/>
      <c r="R809" s="357"/>
      <c r="S809" s="357"/>
      <c r="T809" s="357"/>
      <c r="U809" s="357"/>
      <c r="V809" s="357"/>
      <c r="W809" s="357"/>
      <c r="X809" s="357"/>
      <c r="Y809" s="357"/>
      <c r="Z809" s="357"/>
      <c r="AA809" s="357"/>
      <c r="AB809" s="357"/>
      <c r="AC809" s="357"/>
      <c r="AD809" s="357"/>
      <c r="AE809" s="357"/>
      <c r="AF809" s="357"/>
      <c r="AG809" s="357"/>
      <c r="AH809" s="357"/>
      <c r="AI809" s="357"/>
      <c r="AJ809" s="357"/>
      <c r="AK809" s="357"/>
      <c r="AL809" s="357"/>
      <c r="AM809" s="357"/>
      <c r="AN809" s="357"/>
      <c r="AO809" s="357"/>
      <c r="AP809" s="357"/>
      <c r="AQ809" s="357"/>
      <c r="AR809" s="357"/>
      <c r="AS809" s="357"/>
      <c r="AT809" s="357"/>
      <c r="AU809" s="357"/>
      <c r="AV809" s="358"/>
      <c r="AW809" s="359"/>
    </row>
    <row r="810" ht="15.75" customHeight="1" spans="2:62">
      <c r="B810" s="360"/>
      <c r="C810" s="361" t="s">
        <v>275</v>
      </c>
      <c r="D810" s="362"/>
      <c r="E810" s="363" t="s">
        <v>329</v>
      </c>
      <c r="F810" s="364"/>
      <c r="G810" s="364"/>
      <c r="H810" s="364"/>
      <c r="I810" s="364"/>
      <c r="J810" s="364"/>
      <c r="K810" s="364"/>
      <c r="L810" s="364"/>
      <c r="M810" s="364"/>
      <c r="N810" s="364"/>
      <c r="O810" s="364"/>
      <c r="P810" s="364"/>
      <c r="Q810" s="364"/>
      <c r="R810" s="364"/>
      <c r="S810" s="364"/>
      <c r="T810" s="364"/>
      <c r="U810" s="364"/>
      <c r="V810" s="364"/>
      <c r="W810" s="364"/>
      <c r="X810" s="364"/>
      <c r="Y810" s="364"/>
      <c r="Z810" s="364"/>
      <c r="AA810" s="364"/>
      <c r="AB810" s="364"/>
      <c r="AC810" s="364"/>
      <c r="AD810" s="364"/>
      <c r="AE810" s="364"/>
      <c r="AF810" s="364"/>
      <c r="AG810" s="364"/>
      <c r="AH810" s="365"/>
      <c r="AI810" s="366" t="s">
        <v>277</v>
      </c>
      <c r="AJ810" s="367"/>
      <c r="AK810" s="367"/>
      <c r="AL810" s="367"/>
      <c r="AM810" s="367"/>
      <c r="AN810" s="367"/>
      <c r="AO810" s="368"/>
      <c r="AP810" s="369" t="s">
        <v>178</v>
      </c>
      <c r="AQ810" s="370"/>
      <c r="AR810" s="370"/>
      <c r="AS810" s="370"/>
      <c r="AT810" s="370"/>
      <c r="AU810" s="370"/>
      <c r="AV810" s="371"/>
      <c r="AW810" s="372"/>
    </row>
    <row r="811" ht="15.6" spans="2:62">
      <c r="B811" s="360"/>
      <c r="C811" s="373" t="s">
        <v>278</v>
      </c>
      <c r="D811" s="374"/>
      <c r="E811" s="375" t="str">
        <f>'PRESUPUESTO GEN'!D46</f>
        <v>SUMINISTRO FIGURADO Y ARMADO DE ACERO DE REFUERZO 60000 PSI 420 MPA</v>
      </c>
      <c r="F811" s="442"/>
      <c r="G811" s="442"/>
      <c r="H811" s="442"/>
      <c r="I811" s="442"/>
      <c r="J811" s="442"/>
      <c r="K811" s="442"/>
      <c r="L811" s="442"/>
      <c r="M811" s="442"/>
      <c r="N811" s="442"/>
      <c r="O811" s="442"/>
      <c r="P811" s="442"/>
      <c r="Q811" s="442"/>
      <c r="R811" s="442"/>
      <c r="S811" s="442"/>
      <c r="T811" s="442"/>
      <c r="U811" s="442"/>
      <c r="V811" s="442"/>
      <c r="W811" s="442"/>
      <c r="X811" s="442"/>
      <c r="Y811" s="442"/>
      <c r="Z811" s="442"/>
      <c r="AA811" s="442"/>
      <c r="AB811" s="442"/>
      <c r="AC811" s="442"/>
      <c r="AD811" s="442"/>
      <c r="AE811" s="442"/>
      <c r="AF811" s="442"/>
      <c r="AG811" s="442"/>
      <c r="AH811" s="443"/>
      <c r="AI811" s="366" t="s">
        <v>279</v>
      </c>
      <c r="AJ811" s="367"/>
      <c r="AK811" s="367"/>
      <c r="AL811" s="367"/>
      <c r="AM811" s="367"/>
      <c r="AN811" s="367"/>
      <c r="AO811" s="368"/>
      <c r="AP811" s="378">
        <f>L829</f>
        <v>112.44</v>
      </c>
      <c r="AQ811" s="379"/>
      <c r="AR811" s="379"/>
      <c r="AS811" s="379"/>
      <c r="AT811" s="379"/>
      <c r="AU811" s="379"/>
      <c r="AV811" s="380"/>
      <c r="AW811" s="372"/>
    </row>
    <row r="812" ht="15.6" spans="2:62">
      <c r="B812" s="381"/>
      <c r="C812" s="348"/>
      <c r="D812" s="348"/>
      <c r="E812" s="348"/>
      <c r="F812" s="348"/>
      <c r="G812" s="348"/>
      <c r="H812" s="348"/>
      <c r="I812" s="348"/>
      <c r="J812" s="348"/>
      <c r="K812" s="348"/>
      <c r="L812" s="348"/>
      <c r="M812" s="348"/>
      <c r="N812" s="348"/>
      <c r="O812" s="348"/>
      <c r="P812" s="348"/>
      <c r="Q812" s="348"/>
      <c r="R812" s="348"/>
      <c r="S812" s="348"/>
      <c r="T812" s="348"/>
      <c r="U812" s="348"/>
      <c r="V812" s="348"/>
      <c r="W812" s="348"/>
      <c r="X812" s="348"/>
      <c r="Y812" s="348"/>
      <c r="Z812" s="348"/>
      <c r="AA812" s="348"/>
      <c r="AB812" s="348"/>
      <c r="AC812" s="348"/>
      <c r="AD812" s="348"/>
      <c r="AE812" s="348"/>
      <c r="AF812" s="348"/>
      <c r="AG812" s="348"/>
      <c r="AH812" s="348"/>
      <c r="AI812" s="348"/>
      <c r="AJ812" s="348"/>
      <c r="AK812" s="348"/>
      <c r="AL812" s="348"/>
      <c r="AM812" s="348"/>
      <c r="AN812" s="348"/>
      <c r="AO812" s="348"/>
      <c r="AP812" s="348"/>
      <c r="AQ812" s="348"/>
      <c r="AR812" s="348"/>
      <c r="AS812" s="348"/>
      <c r="AT812" s="348"/>
      <c r="AU812" s="348"/>
      <c r="AV812" s="348"/>
      <c r="AW812" s="382"/>
    </row>
    <row r="813" ht="15.6" spans="2:62">
      <c r="B813" s="383"/>
      <c r="C813" s="384" t="s">
        <v>280</v>
      </c>
      <c r="D813" s="385"/>
      <c r="E813" s="386" t="s">
        <v>281</v>
      </c>
      <c r="F813" s="387"/>
      <c r="G813" s="387"/>
      <c r="H813" s="388"/>
      <c r="I813" s="468" t="s">
        <v>337</v>
      </c>
      <c r="J813" s="467" t="s">
        <v>338</v>
      </c>
      <c r="K813" s="389" t="s">
        <v>284</v>
      </c>
      <c r="L813" s="391" t="s">
        <v>285</v>
      </c>
      <c r="M813" s="384" t="s">
        <v>286</v>
      </c>
      <c r="N813" s="392"/>
      <c r="O813" s="392"/>
      <c r="P813" s="392"/>
      <c r="Q813" s="392"/>
      <c r="R813" s="392"/>
      <c r="S813" s="392"/>
      <c r="T813" s="392"/>
      <c r="U813" s="392"/>
      <c r="V813" s="392"/>
      <c r="W813" s="392"/>
      <c r="X813" s="392"/>
      <c r="Y813" s="392"/>
      <c r="Z813" s="392"/>
      <c r="AA813" s="392"/>
      <c r="AB813" s="392"/>
      <c r="AC813" s="392"/>
      <c r="AD813" s="392"/>
      <c r="AE813" s="392"/>
      <c r="AF813" s="392"/>
      <c r="AG813" s="392"/>
      <c r="AH813" s="392"/>
      <c r="AI813" s="392"/>
      <c r="AJ813" s="392"/>
      <c r="AK813" s="392"/>
      <c r="AL813" s="392"/>
      <c r="AM813" s="392"/>
      <c r="AN813" s="392"/>
      <c r="AO813" s="392"/>
      <c r="AP813" s="392"/>
      <c r="AQ813" s="392"/>
      <c r="AR813" s="392"/>
      <c r="AS813" s="392"/>
      <c r="AT813" s="392"/>
      <c r="AU813" s="392"/>
      <c r="AV813" s="385"/>
      <c r="AW813" s="393"/>
    </row>
    <row r="814" ht="46.8" spans="2:62">
      <c r="B814" s="383"/>
      <c r="C814" s="394"/>
      <c r="D814" s="395"/>
      <c r="E814" s="463" t="s">
        <v>339</v>
      </c>
      <c r="F814" s="463" t="s">
        <v>340</v>
      </c>
      <c r="G814" s="462" t="s">
        <v>341</v>
      </c>
      <c r="H814" s="463" t="s">
        <v>342</v>
      </c>
      <c r="I814" s="399"/>
      <c r="J814" s="401"/>
      <c r="K814" s="399"/>
      <c r="L814" s="401"/>
      <c r="M814" s="394"/>
      <c r="N814" s="402"/>
      <c r="O814" s="402"/>
      <c r="P814" s="402"/>
      <c r="Q814" s="402"/>
      <c r="R814" s="402"/>
      <c r="S814" s="402"/>
      <c r="T814" s="402"/>
      <c r="U814" s="402"/>
      <c r="V814" s="402"/>
      <c r="W814" s="402"/>
      <c r="X814" s="402"/>
      <c r="Y814" s="402"/>
      <c r="Z814" s="402"/>
      <c r="AA814" s="402"/>
      <c r="AB814" s="402"/>
      <c r="AC814" s="402"/>
      <c r="AD814" s="402"/>
      <c r="AE814" s="402"/>
      <c r="AF814" s="402"/>
      <c r="AG814" s="402"/>
      <c r="AH814" s="402"/>
      <c r="AI814" s="402"/>
      <c r="AJ814" s="402"/>
      <c r="AK814" s="402"/>
      <c r="AL814" s="402"/>
      <c r="AM814" s="402"/>
      <c r="AN814" s="402"/>
      <c r="AO814" s="402"/>
      <c r="AP814" s="402"/>
      <c r="AQ814" s="402"/>
      <c r="AR814" s="402"/>
      <c r="AS814" s="402"/>
      <c r="AT814" s="402"/>
      <c r="AU814" s="402"/>
      <c r="AV814" s="395"/>
      <c r="AW814" s="393"/>
    </row>
    <row r="815" ht="15.75" customHeight="1" spans="2:62">
      <c r="B815" s="383"/>
      <c r="C815" s="416" t="s">
        <v>343</v>
      </c>
      <c r="D815" s="417"/>
      <c r="E815" s="445">
        <v>83.97</v>
      </c>
      <c r="F815" s="408">
        <v>1.2</v>
      </c>
      <c r="G815" s="469">
        <f>(E815/F815)</f>
        <v>69.975</v>
      </c>
      <c r="H815" s="408">
        <v>0.85</v>
      </c>
      <c r="I815" s="452">
        <f>G815*H815</f>
        <v>59.47875</v>
      </c>
      <c r="J815" s="470">
        <v>0.996</v>
      </c>
      <c r="K815" s="408" t="s">
        <v>344</v>
      </c>
      <c r="L815" s="445">
        <f>I815*J815</f>
        <v>59.240835</v>
      </c>
      <c r="M815" s="409"/>
      <c r="N815" s="409"/>
      <c r="O815" s="409"/>
      <c r="P815" s="409"/>
      <c r="Q815" s="409"/>
      <c r="R815" s="409"/>
      <c r="S815" s="409"/>
      <c r="T815" s="409"/>
      <c r="U815" s="409"/>
      <c r="V815" s="409"/>
      <c r="W815" s="409"/>
      <c r="X815" s="409"/>
      <c r="Y815" s="409"/>
      <c r="Z815" s="409"/>
      <c r="AA815" s="409"/>
      <c r="AB815" s="409"/>
      <c r="AC815" s="409"/>
      <c r="AD815" s="409"/>
      <c r="AE815" s="409"/>
      <c r="AF815" s="409"/>
      <c r="AG815" s="409"/>
      <c r="AH815" s="409"/>
      <c r="AI815" s="409"/>
      <c r="AJ815" s="409"/>
      <c r="AK815" s="409"/>
      <c r="AL815" s="409"/>
      <c r="AM815" s="409"/>
      <c r="AN815" s="409"/>
      <c r="AO815" s="409"/>
      <c r="AP815" s="409"/>
      <c r="AQ815" s="409"/>
      <c r="AR815" s="409"/>
      <c r="AS815" s="409"/>
      <c r="AT815" s="409"/>
      <c r="AU815" s="409"/>
      <c r="AV815" s="409"/>
      <c r="AW815" s="393"/>
      <c r="BA815" s="416" t="s">
        <v>345</v>
      </c>
      <c r="BB815" s="417"/>
      <c r="BC815" s="445">
        <v>95</v>
      </c>
      <c r="BD815" s="408">
        <v>5</v>
      </c>
      <c r="BE815" s="408"/>
      <c r="BF815" s="408"/>
      <c r="BG815" s="452">
        <f>BD815/0.2</f>
        <v>25</v>
      </c>
      <c r="BH815" s="470">
        <v>0.996</v>
      </c>
      <c r="BI815" s="408" t="s">
        <v>178</v>
      </c>
      <c r="BJ815" s="445">
        <f>BC815*BG815*BH815</f>
        <v>2365.5</v>
      </c>
    </row>
    <row r="816" ht="15.6" spans="2:62">
      <c r="B816" s="383"/>
      <c r="C816" s="419"/>
      <c r="D816" s="420"/>
      <c r="E816" s="447"/>
      <c r="F816" s="415"/>
      <c r="G816" s="471"/>
      <c r="H816" s="415"/>
      <c r="I816" s="415"/>
      <c r="J816" s="472"/>
      <c r="K816" s="415"/>
      <c r="L816" s="447"/>
      <c r="M816" s="409"/>
      <c r="N816" s="409"/>
      <c r="O816" s="409"/>
      <c r="P816" s="409"/>
      <c r="Q816" s="409"/>
      <c r="R816" s="409"/>
      <c r="S816" s="409"/>
      <c r="T816" s="409"/>
      <c r="U816" s="409"/>
      <c r="V816" s="409"/>
      <c r="W816" s="409"/>
      <c r="X816" s="409"/>
      <c r="Y816" s="409"/>
      <c r="Z816" s="409"/>
      <c r="AA816" s="409"/>
      <c r="AB816" s="409"/>
      <c r="AC816" s="409"/>
      <c r="AD816" s="409"/>
      <c r="AE816" s="409"/>
      <c r="AF816" s="409"/>
      <c r="AG816" s="409"/>
      <c r="AH816" s="409"/>
      <c r="AI816" s="409"/>
      <c r="AJ816" s="409"/>
      <c r="AK816" s="409"/>
      <c r="AL816" s="409"/>
      <c r="AM816" s="409"/>
      <c r="AN816" s="409"/>
      <c r="AO816" s="409"/>
      <c r="AP816" s="409"/>
      <c r="AQ816" s="409"/>
      <c r="AR816" s="409"/>
      <c r="AS816" s="409"/>
      <c r="AT816" s="409"/>
      <c r="AU816" s="409"/>
      <c r="AV816" s="409"/>
      <c r="AW816" s="393"/>
      <c r="BA816" s="419"/>
      <c r="BB816" s="420"/>
      <c r="BC816" s="447"/>
      <c r="BD816" s="415"/>
      <c r="BE816" s="415"/>
      <c r="BF816" s="415"/>
      <c r="BG816" s="415"/>
      <c r="BH816" s="472"/>
      <c r="BI816" s="415"/>
      <c r="BJ816" s="447"/>
    </row>
    <row r="817" ht="17.25" customHeight="1" spans="2:62">
      <c r="B817" s="383"/>
      <c r="C817" s="416"/>
      <c r="D817" s="417"/>
      <c r="E817" s="467" t="s">
        <v>346</v>
      </c>
      <c r="F817" s="467" t="s">
        <v>340</v>
      </c>
      <c r="G817" s="467" t="s">
        <v>347</v>
      </c>
      <c r="H817" s="467" t="s">
        <v>348</v>
      </c>
      <c r="I817" s="467" t="s">
        <v>349</v>
      </c>
      <c r="J817" s="467" t="s">
        <v>350</v>
      </c>
      <c r="K817" s="408"/>
      <c r="L817" s="445"/>
      <c r="M817" s="409"/>
      <c r="N817" s="409"/>
      <c r="O817" s="409"/>
      <c r="P817" s="409"/>
      <c r="Q817" s="409"/>
      <c r="R817" s="409"/>
      <c r="S817" s="409"/>
      <c r="T817" s="409"/>
      <c r="U817" s="409"/>
      <c r="V817" s="409"/>
      <c r="W817" s="409"/>
      <c r="X817" s="409"/>
      <c r="Y817" s="409"/>
      <c r="Z817" s="409"/>
      <c r="AA817" s="409"/>
      <c r="AB817" s="409"/>
      <c r="AC817" s="409"/>
      <c r="AD817" s="409"/>
      <c r="AE817" s="409"/>
      <c r="AF817" s="409"/>
      <c r="AG817" s="409"/>
      <c r="AH817" s="409"/>
      <c r="AI817" s="409"/>
      <c r="AJ817" s="409"/>
      <c r="AK817" s="409"/>
      <c r="AL817" s="409"/>
      <c r="AM817" s="409"/>
      <c r="AN817" s="409"/>
      <c r="AO817" s="409"/>
      <c r="AP817" s="409"/>
      <c r="AQ817" s="409"/>
      <c r="AR817" s="409"/>
      <c r="AS817" s="409"/>
      <c r="AT817" s="409"/>
      <c r="AU817" s="409"/>
      <c r="AV817" s="409"/>
      <c r="AW817" s="393"/>
      <c r="BA817" s="416" t="s">
        <v>351</v>
      </c>
      <c r="BB817" s="417"/>
      <c r="BC817" s="445">
        <v>5</v>
      </c>
      <c r="BD817" s="408">
        <v>95</v>
      </c>
      <c r="BE817" s="408"/>
      <c r="BF817" s="408"/>
      <c r="BG817" s="452">
        <f>BD817/0.2</f>
        <v>475</v>
      </c>
      <c r="BH817" s="470">
        <v>0.996</v>
      </c>
      <c r="BI817" s="408" t="s">
        <v>178</v>
      </c>
      <c r="BJ817" s="445">
        <f>BC817*BG817*BH817</f>
        <v>2365.5</v>
      </c>
    </row>
    <row r="818" ht="56.25" customHeight="1" spans="2:62">
      <c r="B818" s="383"/>
      <c r="C818" s="419"/>
      <c r="D818" s="420"/>
      <c r="E818" s="473"/>
      <c r="F818" s="473"/>
      <c r="G818" s="473"/>
      <c r="H818" s="473"/>
      <c r="I818" s="473"/>
      <c r="J818" s="473"/>
      <c r="K818" s="415"/>
      <c r="L818" s="447"/>
      <c r="M818" s="409"/>
      <c r="N818" s="409"/>
      <c r="O818" s="409"/>
      <c r="P818" s="409"/>
      <c r="Q818" s="409"/>
      <c r="R818" s="409"/>
      <c r="S818" s="409"/>
      <c r="T818" s="409"/>
      <c r="U818" s="409"/>
      <c r="V818" s="409"/>
      <c r="W818" s="409"/>
      <c r="X818" s="409"/>
      <c r="Y818" s="409"/>
      <c r="Z818" s="409"/>
      <c r="AA818" s="409"/>
      <c r="AB818" s="409"/>
      <c r="AC818" s="409"/>
      <c r="AD818" s="409"/>
      <c r="AE818" s="409"/>
      <c r="AF818" s="409"/>
      <c r="AG818" s="409"/>
      <c r="AH818" s="409"/>
      <c r="AI818" s="409"/>
      <c r="AJ818" s="409"/>
      <c r="AK818" s="409"/>
      <c r="AL818" s="409"/>
      <c r="AM818" s="409"/>
      <c r="AN818" s="409"/>
      <c r="AO818" s="409"/>
      <c r="AP818" s="409"/>
      <c r="AQ818" s="409"/>
      <c r="AR818" s="409"/>
      <c r="AS818" s="409"/>
      <c r="AT818" s="409"/>
      <c r="AU818" s="409"/>
      <c r="AV818" s="409"/>
      <c r="AW818" s="393"/>
      <c r="BA818" s="419"/>
      <c r="BB818" s="420"/>
      <c r="BC818" s="447"/>
      <c r="BD818" s="415"/>
      <c r="BE818" s="415"/>
      <c r="BF818" s="415"/>
      <c r="BG818" s="415"/>
      <c r="BH818" s="472"/>
      <c r="BI818" s="415"/>
      <c r="BJ818" s="447"/>
    </row>
    <row r="819" ht="15.6" spans="2:62">
      <c r="B819" s="383"/>
      <c r="C819" s="416" t="s">
        <v>352</v>
      </c>
      <c r="D819" s="417"/>
      <c r="E819" s="445">
        <v>5</v>
      </c>
      <c r="F819" s="408">
        <v>0.3</v>
      </c>
      <c r="G819" s="474">
        <f>E819/F819</f>
        <v>16.6666666666667</v>
      </c>
      <c r="H819" s="408">
        <v>3</v>
      </c>
      <c r="I819" s="452">
        <f>G819*H819*0.35</f>
        <v>17.5</v>
      </c>
      <c r="J819" s="470">
        <v>3.04</v>
      </c>
      <c r="K819" s="408" t="s">
        <v>344</v>
      </c>
      <c r="L819" s="445">
        <f>J819*I819</f>
        <v>53.2</v>
      </c>
      <c r="M819" s="409"/>
      <c r="N819" s="409"/>
      <c r="O819" s="409"/>
      <c r="P819" s="409"/>
      <c r="Q819" s="409"/>
      <c r="R819" s="409"/>
      <c r="S819" s="409"/>
      <c r="T819" s="409"/>
      <c r="U819" s="409"/>
      <c r="V819" s="409"/>
      <c r="W819" s="409"/>
      <c r="X819" s="409"/>
      <c r="Y819" s="409"/>
      <c r="Z819" s="409"/>
      <c r="AA819" s="409"/>
      <c r="AB819" s="409"/>
      <c r="AC819" s="409"/>
      <c r="AD819" s="409"/>
      <c r="AE819" s="409"/>
      <c r="AF819" s="409"/>
      <c r="AG819" s="409"/>
      <c r="AH819" s="409"/>
      <c r="AI819" s="409"/>
      <c r="AJ819" s="409"/>
      <c r="AK819" s="409"/>
      <c r="AL819" s="409"/>
      <c r="AM819" s="409"/>
      <c r="AN819" s="409"/>
      <c r="AO819" s="409"/>
      <c r="AP819" s="409"/>
      <c r="AQ819" s="409"/>
      <c r="AR819" s="409"/>
      <c r="AS819" s="409"/>
      <c r="AT819" s="409"/>
      <c r="AU819" s="409"/>
      <c r="AV819" s="409"/>
      <c r="AW819" s="393"/>
      <c r="BA819" s="416" t="s">
        <v>353</v>
      </c>
      <c r="BB819" s="417"/>
      <c r="BC819" s="445">
        <f>(BC815/6)*0.6</f>
        <v>9.5</v>
      </c>
      <c r="BD819" s="408"/>
      <c r="BE819" s="408"/>
      <c r="BF819" s="406"/>
      <c r="BG819" s="452">
        <f>BG815</f>
        <v>25</v>
      </c>
      <c r="BH819" s="470">
        <v>0.996</v>
      </c>
      <c r="BI819" s="408"/>
      <c r="BJ819" s="445">
        <f>BC819*BG819*BH819</f>
        <v>236.55</v>
      </c>
    </row>
    <row r="820" ht="15.6" spans="2:62">
      <c r="B820" s="383"/>
      <c r="C820" s="419"/>
      <c r="D820" s="420"/>
      <c r="E820" s="447"/>
      <c r="F820" s="415"/>
      <c r="G820" s="475"/>
      <c r="H820" s="415"/>
      <c r="I820" s="415"/>
      <c r="J820" s="472"/>
      <c r="K820" s="415"/>
      <c r="L820" s="447"/>
      <c r="M820" s="409"/>
      <c r="N820" s="409"/>
      <c r="O820" s="409"/>
      <c r="P820" s="409"/>
      <c r="Q820" s="409"/>
      <c r="R820" s="409"/>
      <c r="S820" s="409"/>
      <c r="T820" s="409"/>
      <c r="U820" s="409"/>
      <c r="V820" s="409"/>
      <c r="W820" s="409"/>
      <c r="X820" s="409"/>
      <c r="Y820" s="409"/>
      <c r="Z820" s="409"/>
      <c r="AA820" s="409"/>
      <c r="AB820" s="409"/>
      <c r="AC820" s="409"/>
      <c r="AD820" s="409"/>
      <c r="AE820" s="409"/>
      <c r="AF820" s="409"/>
      <c r="AG820" s="409"/>
      <c r="AH820" s="409"/>
      <c r="AI820" s="409"/>
      <c r="AJ820" s="409"/>
      <c r="AK820" s="409"/>
      <c r="AL820" s="409"/>
      <c r="AM820" s="409"/>
      <c r="AN820" s="409"/>
      <c r="AO820" s="409"/>
      <c r="AP820" s="409"/>
      <c r="AQ820" s="409"/>
      <c r="AR820" s="409"/>
      <c r="AS820" s="409"/>
      <c r="AT820" s="409"/>
      <c r="AU820" s="409"/>
      <c r="AV820" s="409"/>
      <c r="AW820" s="393"/>
      <c r="BA820" s="419"/>
      <c r="BB820" s="420"/>
      <c r="BC820" s="447"/>
      <c r="BD820" s="415"/>
      <c r="BE820" s="415"/>
      <c r="BF820" s="413"/>
      <c r="BG820" s="415"/>
      <c r="BH820" s="472"/>
      <c r="BI820" s="415"/>
      <c r="BJ820" s="447"/>
    </row>
    <row r="821" ht="15.6" spans="2:62">
      <c r="B821" s="383"/>
      <c r="C821" s="416"/>
      <c r="D821" s="417"/>
      <c r="E821" s="445"/>
      <c r="F821" s="408"/>
      <c r="G821" s="408"/>
      <c r="H821" s="406"/>
      <c r="I821" s="453"/>
      <c r="J821" s="408"/>
      <c r="K821" s="408"/>
      <c r="L821" s="445"/>
      <c r="M821" s="409"/>
      <c r="N821" s="409"/>
      <c r="O821" s="409"/>
      <c r="P821" s="409"/>
      <c r="Q821" s="409"/>
      <c r="R821" s="409"/>
      <c r="S821" s="409"/>
      <c r="T821" s="409"/>
      <c r="U821" s="409"/>
      <c r="V821" s="409"/>
      <c r="W821" s="409"/>
      <c r="X821" s="409"/>
      <c r="Y821" s="409"/>
      <c r="Z821" s="409"/>
      <c r="AA821" s="409"/>
      <c r="AB821" s="409"/>
      <c r="AC821" s="409"/>
      <c r="AD821" s="409"/>
      <c r="AE821" s="409"/>
      <c r="AF821" s="409"/>
      <c r="AG821" s="409"/>
      <c r="AH821" s="409"/>
      <c r="AI821" s="409"/>
      <c r="AJ821" s="409"/>
      <c r="AK821" s="409"/>
      <c r="AL821" s="409"/>
      <c r="AM821" s="409"/>
      <c r="AN821" s="409"/>
      <c r="AO821" s="409"/>
      <c r="AP821" s="409"/>
      <c r="AQ821" s="409"/>
      <c r="AR821" s="409"/>
      <c r="AS821" s="409"/>
      <c r="AT821" s="409"/>
      <c r="AU821" s="409"/>
      <c r="AV821" s="409"/>
      <c r="AW821" s="393"/>
    </row>
    <row r="822" ht="15.6" spans="2:62">
      <c r="B822" s="383"/>
      <c r="C822" s="419"/>
      <c r="D822" s="420"/>
      <c r="E822" s="447"/>
      <c r="F822" s="415"/>
      <c r="G822" s="415"/>
      <c r="H822" s="413"/>
      <c r="I822" s="446"/>
      <c r="J822" s="415"/>
      <c r="K822" s="415"/>
      <c r="L822" s="447"/>
      <c r="M822" s="409"/>
      <c r="N822" s="409"/>
      <c r="O822" s="409"/>
      <c r="P822" s="409"/>
      <c r="Q822" s="409"/>
      <c r="R822" s="409"/>
      <c r="S822" s="409"/>
      <c r="T822" s="409"/>
      <c r="U822" s="409"/>
      <c r="V822" s="409"/>
      <c r="W822" s="409"/>
      <c r="X822" s="409"/>
      <c r="Y822" s="409"/>
      <c r="Z822" s="409"/>
      <c r="AA822" s="409"/>
      <c r="AB822" s="409"/>
      <c r="AC822" s="409"/>
      <c r="AD822" s="409"/>
      <c r="AE822" s="409"/>
      <c r="AF822" s="409"/>
      <c r="AG822" s="409"/>
      <c r="AH822" s="409"/>
      <c r="AI822" s="409"/>
      <c r="AJ822" s="409"/>
      <c r="AK822" s="409"/>
      <c r="AL822" s="409"/>
      <c r="AM822" s="409"/>
      <c r="AN822" s="409"/>
      <c r="AO822" s="409"/>
      <c r="AP822" s="409"/>
      <c r="AQ822" s="409"/>
      <c r="AR822" s="409"/>
      <c r="AS822" s="409"/>
      <c r="AT822" s="409"/>
      <c r="AU822" s="409"/>
      <c r="AV822" s="409"/>
      <c r="AW822" s="393"/>
    </row>
    <row r="823" ht="15.6" spans="2:62">
      <c r="B823" s="383"/>
      <c r="C823" s="416"/>
      <c r="D823" s="417"/>
      <c r="E823" s="445"/>
      <c r="F823" s="408"/>
      <c r="G823" s="408"/>
      <c r="H823" s="406"/>
      <c r="I823" s="453"/>
      <c r="J823" s="408"/>
      <c r="K823" s="408"/>
      <c r="L823" s="445"/>
      <c r="M823" s="409"/>
      <c r="N823" s="409"/>
      <c r="O823" s="409"/>
      <c r="P823" s="409"/>
      <c r="Q823" s="409"/>
      <c r="R823" s="409"/>
      <c r="S823" s="409"/>
      <c r="T823" s="409"/>
      <c r="U823" s="409"/>
      <c r="V823" s="409"/>
      <c r="W823" s="409"/>
      <c r="X823" s="409"/>
      <c r="Y823" s="409"/>
      <c r="Z823" s="409"/>
      <c r="AA823" s="409"/>
      <c r="AB823" s="409"/>
      <c r="AC823" s="409"/>
      <c r="AD823" s="409"/>
      <c r="AE823" s="409"/>
      <c r="AF823" s="409"/>
      <c r="AG823" s="409"/>
      <c r="AH823" s="409"/>
      <c r="AI823" s="409"/>
      <c r="AJ823" s="409"/>
      <c r="AK823" s="409"/>
      <c r="AL823" s="409"/>
      <c r="AM823" s="409"/>
      <c r="AN823" s="409"/>
      <c r="AO823" s="409"/>
      <c r="AP823" s="409"/>
      <c r="AQ823" s="409"/>
      <c r="AR823" s="409"/>
      <c r="AS823" s="409"/>
      <c r="AT823" s="409"/>
      <c r="AU823" s="409"/>
      <c r="AV823" s="409"/>
      <c r="AW823" s="393"/>
    </row>
    <row r="824" ht="15.6" spans="2:62">
      <c r="B824" s="383"/>
      <c r="C824" s="419"/>
      <c r="D824" s="420"/>
      <c r="E824" s="447"/>
      <c r="F824" s="415"/>
      <c r="G824" s="415"/>
      <c r="H824" s="413"/>
      <c r="I824" s="446"/>
      <c r="J824" s="415"/>
      <c r="K824" s="415"/>
      <c r="L824" s="447"/>
      <c r="M824" s="409"/>
      <c r="N824" s="409"/>
      <c r="O824" s="409"/>
      <c r="P824" s="409"/>
      <c r="Q824" s="409"/>
      <c r="R824" s="409"/>
      <c r="S824" s="409"/>
      <c r="T824" s="409"/>
      <c r="U824" s="409"/>
      <c r="V824" s="409"/>
      <c r="W824" s="409"/>
      <c r="X824" s="409"/>
      <c r="Y824" s="409"/>
      <c r="Z824" s="409"/>
      <c r="AA824" s="409"/>
      <c r="AB824" s="409"/>
      <c r="AC824" s="409"/>
      <c r="AD824" s="409"/>
      <c r="AE824" s="409"/>
      <c r="AF824" s="409"/>
      <c r="AG824" s="409"/>
      <c r="AH824" s="409"/>
      <c r="AI824" s="409"/>
      <c r="AJ824" s="409"/>
      <c r="AK824" s="409"/>
      <c r="AL824" s="409"/>
      <c r="AM824" s="409"/>
      <c r="AN824" s="409"/>
      <c r="AO824" s="409"/>
      <c r="AP824" s="409"/>
      <c r="AQ824" s="409"/>
      <c r="AR824" s="409"/>
      <c r="AS824" s="409"/>
      <c r="AT824" s="409"/>
      <c r="AU824" s="409"/>
      <c r="AV824" s="409"/>
      <c r="AW824" s="393"/>
    </row>
    <row r="825" ht="15.6" spans="2:62">
      <c r="B825" s="383"/>
      <c r="C825" s="416"/>
      <c r="D825" s="417"/>
      <c r="E825" s="406"/>
      <c r="F825" s="406"/>
      <c r="G825" s="406"/>
      <c r="H825" s="406"/>
      <c r="I825" s="406"/>
      <c r="J825" s="406"/>
      <c r="K825" s="408"/>
      <c r="L825" s="408"/>
      <c r="M825" s="409"/>
      <c r="N825" s="409"/>
      <c r="O825" s="409"/>
      <c r="P825" s="409"/>
      <c r="Q825" s="409"/>
      <c r="R825" s="409"/>
      <c r="S825" s="409"/>
      <c r="T825" s="409"/>
      <c r="U825" s="409"/>
      <c r="V825" s="409"/>
      <c r="W825" s="409"/>
      <c r="X825" s="409"/>
      <c r="Y825" s="409"/>
      <c r="Z825" s="409"/>
      <c r="AA825" s="409"/>
      <c r="AB825" s="409"/>
      <c r="AC825" s="409"/>
      <c r="AD825" s="409"/>
      <c r="AE825" s="409"/>
      <c r="AF825" s="409"/>
      <c r="AG825" s="409"/>
      <c r="AH825" s="409"/>
      <c r="AI825" s="409"/>
      <c r="AJ825" s="409"/>
      <c r="AK825" s="409"/>
      <c r="AL825" s="409"/>
      <c r="AM825" s="409"/>
      <c r="AN825" s="409"/>
      <c r="AO825" s="409"/>
      <c r="AP825" s="409"/>
      <c r="AQ825" s="409"/>
      <c r="AR825" s="409"/>
      <c r="AS825" s="409"/>
      <c r="AT825" s="409"/>
      <c r="AU825" s="409"/>
      <c r="AV825" s="409"/>
      <c r="AW825" s="393"/>
    </row>
    <row r="826" ht="15.6" spans="2:62">
      <c r="B826" s="383"/>
      <c r="C826" s="419"/>
      <c r="D826" s="420"/>
      <c r="E826" s="413"/>
      <c r="F826" s="413"/>
      <c r="G826" s="413"/>
      <c r="H826" s="413"/>
      <c r="I826" s="413"/>
      <c r="J826" s="413"/>
      <c r="K826" s="415"/>
      <c r="L826" s="415"/>
      <c r="M826" s="409"/>
      <c r="N826" s="409"/>
      <c r="O826" s="409"/>
      <c r="P826" s="409"/>
      <c r="Q826" s="409"/>
      <c r="R826" s="409"/>
      <c r="S826" s="409"/>
      <c r="T826" s="409"/>
      <c r="U826" s="409"/>
      <c r="V826" s="409"/>
      <c r="W826" s="409"/>
      <c r="X826" s="409"/>
      <c r="Y826" s="409"/>
      <c r="Z826" s="409"/>
      <c r="AA826" s="409"/>
      <c r="AB826" s="409"/>
      <c r="AC826" s="409"/>
      <c r="AD826" s="409"/>
      <c r="AE826" s="409"/>
      <c r="AF826" s="409"/>
      <c r="AG826" s="409"/>
      <c r="AH826" s="409"/>
      <c r="AI826" s="409"/>
      <c r="AJ826" s="409"/>
      <c r="AK826" s="409"/>
      <c r="AL826" s="409"/>
      <c r="AM826" s="409"/>
      <c r="AN826" s="409"/>
      <c r="AO826" s="409"/>
      <c r="AP826" s="409"/>
      <c r="AQ826" s="409"/>
      <c r="AR826" s="409"/>
      <c r="AS826" s="409"/>
      <c r="AT826" s="409"/>
      <c r="AU826" s="409"/>
      <c r="AV826" s="409"/>
      <c r="AW826" s="393"/>
    </row>
    <row r="827" ht="15.6" spans="2:62">
      <c r="B827" s="383"/>
      <c r="C827" s="416"/>
      <c r="D827" s="417"/>
      <c r="E827" s="406"/>
      <c r="F827" s="406"/>
      <c r="G827" s="406"/>
      <c r="H827" s="406"/>
      <c r="I827" s="406"/>
      <c r="J827" s="406"/>
      <c r="K827" s="406"/>
      <c r="L827" s="406"/>
      <c r="M827" s="409"/>
      <c r="N827" s="409"/>
      <c r="O827" s="409"/>
      <c r="P827" s="409"/>
      <c r="Q827" s="409"/>
      <c r="R827" s="409"/>
      <c r="S827" s="409"/>
      <c r="T827" s="409"/>
      <c r="U827" s="409"/>
      <c r="V827" s="409"/>
      <c r="W827" s="409"/>
      <c r="X827" s="409"/>
      <c r="Y827" s="409"/>
      <c r="Z827" s="409"/>
      <c r="AA827" s="409"/>
      <c r="AB827" s="409"/>
      <c r="AC827" s="409"/>
      <c r="AD827" s="409"/>
      <c r="AE827" s="409"/>
      <c r="AF827" s="409"/>
      <c r="AG827" s="409"/>
      <c r="AH827" s="409"/>
      <c r="AI827" s="409"/>
      <c r="AJ827" s="409"/>
      <c r="AK827" s="409"/>
      <c r="AL827" s="409"/>
      <c r="AM827" s="409"/>
      <c r="AN827" s="409"/>
      <c r="AO827" s="409"/>
      <c r="AP827" s="409"/>
      <c r="AQ827" s="409"/>
      <c r="AR827" s="409"/>
      <c r="AS827" s="409"/>
      <c r="AT827" s="409"/>
      <c r="AU827" s="409"/>
      <c r="AV827" s="409"/>
      <c r="AW827" s="393"/>
    </row>
    <row r="828" ht="15.6" spans="2:62">
      <c r="B828" s="383"/>
      <c r="C828" s="419"/>
      <c r="D828" s="420"/>
      <c r="E828" s="413"/>
      <c r="F828" s="413"/>
      <c r="G828" s="413"/>
      <c r="H828" s="413"/>
      <c r="I828" s="413"/>
      <c r="J828" s="413"/>
      <c r="K828" s="413"/>
      <c r="L828" s="413"/>
      <c r="M828" s="409"/>
      <c r="N828" s="409"/>
      <c r="O828" s="409"/>
      <c r="P828" s="409"/>
      <c r="Q828" s="409"/>
      <c r="R828" s="409"/>
      <c r="S828" s="409"/>
      <c r="T828" s="409"/>
      <c r="U828" s="409"/>
      <c r="V828" s="409"/>
      <c r="W828" s="409"/>
      <c r="X828" s="409"/>
      <c r="Y828" s="409"/>
      <c r="Z828" s="409"/>
      <c r="AA828" s="409"/>
      <c r="AB828" s="409"/>
      <c r="AC828" s="409"/>
      <c r="AD828" s="409"/>
      <c r="AE828" s="409"/>
      <c r="AF828" s="409"/>
      <c r="AG828" s="409"/>
      <c r="AH828" s="409"/>
      <c r="AI828" s="409"/>
      <c r="AJ828" s="409"/>
      <c r="AK828" s="409"/>
      <c r="AL828" s="409"/>
      <c r="AM828" s="409"/>
      <c r="AN828" s="409"/>
      <c r="AO828" s="409"/>
      <c r="AP828" s="409"/>
      <c r="AQ828" s="409"/>
      <c r="AR828" s="409"/>
      <c r="AS828" s="409"/>
      <c r="AT828" s="409"/>
      <c r="AU828" s="409"/>
      <c r="AV828" s="409"/>
      <c r="AW828" s="393"/>
    </row>
    <row r="829" ht="15.6" spans="2:62">
      <c r="B829" s="383"/>
      <c r="C829" s="422" t="s">
        <v>293</v>
      </c>
      <c r="D829" s="423"/>
      <c r="E829" s="423"/>
      <c r="F829" s="423"/>
      <c r="G829" s="423"/>
      <c r="H829" s="423"/>
      <c r="I829" s="423"/>
      <c r="J829" s="424" t="s">
        <v>285</v>
      </c>
      <c r="K829" s="425"/>
      <c r="L829" s="426">
        <f>ROUND(SUM(L813:L828),2)</f>
        <v>112.44</v>
      </c>
      <c r="M829" s="409"/>
      <c r="N829" s="409"/>
      <c r="O829" s="409"/>
      <c r="P829" s="409"/>
      <c r="Q829" s="409"/>
      <c r="R829" s="409"/>
      <c r="S829" s="409"/>
      <c r="T829" s="409"/>
      <c r="U829" s="409"/>
      <c r="V829" s="409"/>
      <c r="W829" s="409"/>
      <c r="X829" s="409"/>
      <c r="Y829" s="409"/>
      <c r="Z829" s="409"/>
      <c r="AA829" s="409"/>
      <c r="AB829" s="409"/>
      <c r="AC829" s="409"/>
      <c r="AD829" s="409"/>
      <c r="AE829" s="409"/>
      <c r="AF829" s="409"/>
      <c r="AG829" s="409"/>
      <c r="AH829" s="409"/>
      <c r="AI829" s="409"/>
      <c r="AJ829" s="409"/>
      <c r="AK829" s="409"/>
      <c r="AL829" s="409"/>
      <c r="AM829" s="409"/>
      <c r="AN829" s="409"/>
      <c r="AO829" s="409"/>
      <c r="AP829" s="409"/>
      <c r="AQ829" s="409"/>
      <c r="AR829" s="409"/>
      <c r="AS829" s="409"/>
      <c r="AT829" s="409"/>
      <c r="AU829" s="409"/>
      <c r="AV829" s="409"/>
      <c r="AW829" s="393"/>
    </row>
    <row r="830" ht="15.6" spans="2:62">
      <c r="B830" s="383"/>
      <c r="C830" s="416"/>
      <c r="D830" s="427"/>
      <c r="E830" s="427"/>
      <c r="F830" s="427"/>
      <c r="G830" s="427"/>
      <c r="H830" s="427"/>
      <c r="I830" s="427"/>
      <c r="J830" s="427"/>
      <c r="K830" s="427"/>
      <c r="L830" s="417"/>
      <c r="M830" s="409"/>
      <c r="N830" s="409"/>
      <c r="O830" s="409"/>
      <c r="P830" s="409"/>
      <c r="Q830" s="409"/>
      <c r="R830" s="409"/>
      <c r="S830" s="409"/>
      <c r="T830" s="409"/>
      <c r="U830" s="409"/>
      <c r="V830" s="409"/>
      <c r="W830" s="409"/>
      <c r="X830" s="409"/>
      <c r="Y830" s="409"/>
      <c r="Z830" s="409"/>
      <c r="AA830" s="409"/>
      <c r="AB830" s="409"/>
      <c r="AC830" s="409"/>
      <c r="AD830" s="409"/>
      <c r="AE830" s="409"/>
      <c r="AF830" s="409"/>
      <c r="AG830" s="409"/>
      <c r="AH830" s="409"/>
      <c r="AI830" s="409"/>
      <c r="AJ830" s="409"/>
      <c r="AK830" s="409"/>
      <c r="AL830" s="409"/>
      <c r="AM830" s="409"/>
      <c r="AN830" s="409"/>
      <c r="AO830" s="409"/>
      <c r="AP830" s="409"/>
      <c r="AQ830" s="409"/>
      <c r="AR830" s="409"/>
      <c r="AS830" s="409"/>
      <c r="AT830" s="409"/>
      <c r="AU830" s="409"/>
      <c r="AV830" s="409"/>
      <c r="AW830" s="393"/>
    </row>
    <row r="831" ht="15.6" spans="2:62">
      <c r="B831" s="383"/>
      <c r="C831" s="419"/>
      <c r="D831" s="428"/>
      <c r="E831" s="428"/>
      <c r="F831" s="428"/>
      <c r="G831" s="428"/>
      <c r="H831" s="428"/>
      <c r="I831" s="428"/>
      <c r="J831" s="428"/>
      <c r="K831" s="428"/>
      <c r="L831" s="420"/>
      <c r="M831" s="409"/>
      <c r="N831" s="409"/>
      <c r="O831" s="409"/>
      <c r="P831" s="409"/>
      <c r="Q831" s="409"/>
      <c r="R831" s="409"/>
      <c r="S831" s="409"/>
      <c r="T831" s="409"/>
      <c r="U831" s="409"/>
      <c r="V831" s="409"/>
      <c r="W831" s="409"/>
      <c r="X831" s="409"/>
      <c r="Y831" s="409"/>
      <c r="Z831" s="409"/>
      <c r="AA831" s="409"/>
      <c r="AB831" s="409"/>
      <c r="AC831" s="409"/>
      <c r="AD831" s="409"/>
      <c r="AE831" s="409"/>
      <c r="AF831" s="409"/>
      <c r="AG831" s="409"/>
      <c r="AH831" s="409"/>
      <c r="AI831" s="409"/>
      <c r="AJ831" s="409"/>
      <c r="AK831" s="409"/>
      <c r="AL831" s="409"/>
      <c r="AM831" s="409"/>
      <c r="AN831" s="409"/>
      <c r="AO831" s="409"/>
      <c r="AP831" s="409"/>
      <c r="AQ831" s="409"/>
      <c r="AR831" s="409"/>
      <c r="AS831" s="409"/>
      <c r="AT831" s="409"/>
      <c r="AU831" s="409"/>
      <c r="AV831" s="409"/>
      <c r="AW831" s="393"/>
    </row>
    <row r="832" ht="15.6" spans="2:62">
      <c r="B832" s="383"/>
      <c r="C832" s="429" t="s">
        <v>294</v>
      </c>
      <c r="D832" s="448"/>
      <c r="E832" s="448"/>
      <c r="F832" s="448"/>
      <c r="G832" s="448"/>
      <c r="H832" s="448"/>
      <c r="I832" s="448"/>
      <c r="J832" s="448"/>
      <c r="K832" s="448"/>
      <c r="L832" s="448"/>
      <c r="M832" s="448"/>
      <c r="N832" s="448"/>
      <c r="O832" s="448"/>
      <c r="P832" s="448"/>
      <c r="Q832" s="448"/>
      <c r="R832" s="448"/>
      <c r="S832" s="448"/>
      <c r="T832" s="448"/>
      <c r="U832" s="448"/>
      <c r="V832" s="448"/>
      <c r="W832" s="448"/>
      <c r="X832" s="448"/>
      <c r="Y832" s="448"/>
      <c r="Z832" s="448"/>
      <c r="AA832" s="448"/>
      <c r="AB832" s="448"/>
      <c r="AC832" s="448"/>
      <c r="AD832" s="448"/>
      <c r="AE832" s="448"/>
      <c r="AF832" s="448"/>
      <c r="AG832" s="448"/>
      <c r="AH832" s="448"/>
      <c r="AI832" s="448"/>
      <c r="AJ832" s="448"/>
      <c r="AK832" s="448"/>
      <c r="AL832" s="448"/>
      <c r="AM832" s="448"/>
      <c r="AN832" s="448"/>
      <c r="AO832" s="448"/>
      <c r="AP832" s="448"/>
      <c r="AQ832" s="448"/>
      <c r="AR832" s="448"/>
      <c r="AS832" s="448"/>
      <c r="AT832" s="448"/>
      <c r="AU832" s="448"/>
      <c r="AV832" s="449"/>
      <c r="AW832" s="393"/>
    </row>
    <row r="833" ht="15.6" spans="2:49">
      <c r="B833" s="383"/>
      <c r="C833" s="432"/>
      <c r="D833" s="433"/>
      <c r="E833" s="433"/>
      <c r="F833" s="433"/>
      <c r="G833" s="433"/>
      <c r="H833" s="433"/>
      <c r="I833" s="433"/>
      <c r="J833" s="433"/>
      <c r="K833" s="433"/>
      <c r="L833" s="433"/>
      <c r="M833" s="433"/>
      <c r="N833" s="433"/>
      <c r="O833" s="433"/>
      <c r="P833" s="433"/>
      <c r="Q833" s="433"/>
      <c r="R833" s="433"/>
      <c r="S833" s="433"/>
      <c r="T833" s="433"/>
      <c r="U833" s="433"/>
      <c r="V833" s="433"/>
      <c r="W833" s="433"/>
      <c r="X833" s="433"/>
      <c r="Y833" s="433"/>
      <c r="Z833" s="433"/>
      <c r="AA833" s="433"/>
      <c r="AB833" s="433"/>
      <c r="AC833" s="433"/>
      <c r="AD833" s="433"/>
      <c r="AE833" s="433"/>
      <c r="AF833" s="433"/>
      <c r="AG833" s="434"/>
      <c r="AH833" s="435"/>
      <c r="AI833" s="348"/>
      <c r="AJ833" s="348"/>
      <c r="AK833" s="348"/>
      <c r="AL833" s="348"/>
      <c r="AM833" s="348"/>
      <c r="AN833" s="348"/>
      <c r="AO833" s="348"/>
      <c r="AP833" s="348"/>
      <c r="AQ833" s="348"/>
      <c r="AR833" s="348"/>
      <c r="AS833" s="348"/>
      <c r="AT833" s="348"/>
      <c r="AU833" s="348"/>
      <c r="AV833" s="436"/>
      <c r="AW833" s="393"/>
    </row>
    <row r="834" spans="2:49">
      <c r="B834" s="437"/>
      <c r="AW834" s="438"/>
    </row>
    <row r="835" ht="63.75" customHeight="1" spans="2:49">
      <c r="B835" s="439" t="s">
        <v>295</v>
      </c>
      <c r="C835" s="450"/>
      <c r="D835" s="450"/>
      <c r="E835" s="450"/>
      <c r="F835" s="450"/>
      <c r="G835" s="450"/>
      <c r="H835" s="450"/>
      <c r="I835" s="450"/>
      <c r="J835" s="450"/>
      <c r="K835" s="450"/>
      <c r="L835" s="450"/>
      <c r="M835" s="450"/>
      <c r="N835" s="450"/>
      <c r="O835" s="450"/>
      <c r="P835" s="450"/>
      <c r="Q835" s="450"/>
      <c r="R835" s="450"/>
      <c r="S835" s="450"/>
      <c r="T835" s="450"/>
      <c r="U835" s="450"/>
      <c r="V835" s="450"/>
      <c r="W835" s="450"/>
      <c r="X835" s="450"/>
      <c r="Y835" s="450"/>
      <c r="Z835" s="450"/>
      <c r="AA835" s="450"/>
      <c r="AB835" s="450"/>
      <c r="AC835" s="450"/>
      <c r="AD835" s="450"/>
      <c r="AE835" s="450"/>
      <c r="AF835" s="450"/>
      <c r="AG835" s="450"/>
      <c r="AH835" s="450"/>
      <c r="AI835" s="450"/>
      <c r="AJ835" s="450"/>
      <c r="AK835" s="450"/>
      <c r="AL835" s="450"/>
      <c r="AM835" s="450"/>
      <c r="AN835" s="450"/>
      <c r="AO835" s="450"/>
      <c r="AP835" s="450"/>
      <c r="AQ835" s="450"/>
      <c r="AR835" s="450"/>
      <c r="AS835" s="450"/>
      <c r="AT835" s="450"/>
      <c r="AU835" s="450"/>
      <c r="AV835" s="450"/>
      <c r="AW835" s="451"/>
    </row>
    <row r="837" ht="15.6" spans="2:49">
      <c r="B837" s="325"/>
      <c r="C837" s="326"/>
      <c r="D837" s="327"/>
      <c r="E837" s="328" t="s">
        <v>0</v>
      </c>
      <c r="F837" s="329"/>
      <c r="G837" s="329"/>
      <c r="H837" s="329"/>
      <c r="I837" s="329"/>
      <c r="J837" s="329"/>
      <c r="K837" s="329"/>
      <c r="L837" s="329"/>
      <c r="M837" s="329"/>
      <c r="N837" s="329"/>
      <c r="O837" s="329"/>
      <c r="P837" s="329"/>
      <c r="Q837" s="329"/>
      <c r="R837" s="329"/>
      <c r="S837" s="329"/>
      <c r="T837" s="329"/>
      <c r="U837" s="329"/>
      <c r="V837" s="329"/>
      <c r="W837" s="329"/>
      <c r="X837" s="330"/>
      <c r="Y837" s="331" t="s">
        <v>270</v>
      </c>
      <c r="Z837" s="332"/>
      <c r="AA837" s="332"/>
      <c r="AB837" s="332"/>
      <c r="AC837" s="332"/>
      <c r="AD837" s="332"/>
      <c r="AE837" s="332"/>
      <c r="AF837" s="332"/>
      <c r="AG837" s="332"/>
      <c r="AH837" s="332"/>
      <c r="AI837" s="332"/>
      <c r="AJ837" s="332"/>
      <c r="AK837" s="332"/>
      <c r="AL837" s="332"/>
      <c r="AM837" s="332"/>
      <c r="AN837" s="332"/>
      <c r="AO837" s="332"/>
      <c r="AP837" s="332"/>
      <c r="AQ837" s="332"/>
      <c r="AR837" s="332"/>
      <c r="AS837" s="332"/>
      <c r="AT837" s="332"/>
      <c r="AU837" s="332"/>
      <c r="AV837" s="332"/>
      <c r="AW837" s="333"/>
    </row>
    <row r="838" ht="15.6" spans="2:49">
      <c r="B838" s="334"/>
      <c r="C838" s="335"/>
      <c r="D838" s="336"/>
      <c r="E838" s="337"/>
      <c r="F838" s="338"/>
      <c r="G838" s="338"/>
      <c r="H838" s="338"/>
      <c r="I838" s="338"/>
      <c r="J838" s="338"/>
      <c r="K838" s="338"/>
      <c r="L838" s="338"/>
      <c r="M838" s="338"/>
      <c r="N838" s="338"/>
      <c r="O838" s="338"/>
      <c r="P838" s="338"/>
      <c r="Q838" s="338"/>
      <c r="R838" s="338"/>
      <c r="S838" s="338"/>
      <c r="T838" s="338"/>
      <c r="U838" s="338"/>
      <c r="V838" s="338"/>
      <c r="W838" s="338"/>
      <c r="X838" s="339"/>
      <c r="Y838" s="340" t="s">
        <v>2</v>
      </c>
      <c r="Z838" s="341"/>
      <c r="AA838" s="341"/>
      <c r="AB838" s="341"/>
      <c r="AC838" s="341"/>
      <c r="AD838" s="341"/>
      <c r="AE838" s="341"/>
      <c r="AF838" s="341"/>
      <c r="AG838" s="341"/>
      <c r="AH838" s="341"/>
      <c r="AI838" s="341"/>
      <c r="AJ838" s="341"/>
      <c r="AK838" s="341"/>
      <c r="AL838" s="341"/>
      <c r="AM838" s="341"/>
      <c r="AN838" s="341"/>
      <c r="AO838" s="341"/>
      <c r="AP838" s="341"/>
      <c r="AQ838" s="341"/>
      <c r="AR838" s="341"/>
      <c r="AS838" s="341"/>
      <c r="AT838" s="341"/>
      <c r="AU838" s="341"/>
      <c r="AV838" s="341"/>
      <c r="AW838" s="342"/>
    </row>
    <row r="839" ht="15.6" spans="2:49">
      <c r="B839" s="343" t="s">
        <v>3</v>
      </c>
      <c r="C839" s="344"/>
      <c r="D839" s="344"/>
      <c r="E839" s="344"/>
      <c r="F839" s="344"/>
      <c r="G839" s="344"/>
      <c r="H839" s="344"/>
      <c r="I839" s="344"/>
      <c r="J839" s="344"/>
      <c r="K839" s="344"/>
      <c r="L839" s="344"/>
      <c r="M839" s="344"/>
      <c r="N839" s="344"/>
      <c r="O839" s="344"/>
      <c r="P839" s="344"/>
      <c r="Q839" s="344"/>
      <c r="R839" s="344"/>
      <c r="S839" s="344"/>
      <c r="T839" s="344"/>
      <c r="U839" s="344"/>
      <c r="V839" s="344"/>
      <c r="W839" s="344"/>
      <c r="X839" s="345"/>
      <c r="Y839" s="340" t="s">
        <v>271</v>
      </c>
      <c r="Z839" s="341"/>
      <c r="AA839" s="341"/>
      <c r="AB839" s="341"/>
      <c r="AC839" s="341"/>
      <c r="AD839" s="341"/>
      <c r="AE839" s="341"/>
      <c r="AF839" s="341"/>
      <c r="AG839" s="341"/>
      <c r="AH839" s="341"/>
      <c r="AI839" s="341"/>
      <c r="AJ839" s="341"/>
      <c r="AK839" s="341"/>
      <c r="AL839" s="341"/>
      <c r="AM839" s="341"/>
      <c r="AN839" s="341"/>
      <c r="AO839" s="341"/>
      <c r="AP839" s="341"/>
      <c r="AQ839" s="341"/>
      <c r="AR839" s="341"/>
      <c r="AS839" s="341"/>
      <c r="AT839" s="341"/>
      <c r="AU839" s="341"/>
      <c r="AV839" s="341"/>
      <c r="AW839" s="342"/>
    </row>
    <row r="840" ht="15.6" spans="2:49">
      <c r="B840" s="343" t="s">
        <v>272</v>
      </c>
      <c r="C840" s="344"/>
      <c r="D840" s="344"/>
      <c r="E840" s="344"/>
      <c r="F840" s="344"/>
      <c r="G840" s="344"/>
      <c r="H840" s="344"/>
      <c r="I840" s="344"/>
      <c r="J840" s="344"/>
      <c r="K840" s="344"/>
      <c r="L840" s="344"/>
      <c r="M840" s="344"/>
      <c r="N840" s="344"/>
      <c r="O840" s="344"/>
      <c r="P840" s="344"/>
      <c r="Q840" s="344"/>
      <c r="R840" s="344"/>
      <c r="S840" s="344"/>
      <c r="T840" s="344"/>
      <c r="U840" s="344"/>
      <c r="V840" s="344"/>
      <c r="W840" s="344"/>
      <c r="X840" s="344"/>
      <c r="Y840" s="344"/>
      <c r="Z840" s="344"/>
      <c r="AA840" s="344"/>
      <c r="AB840" s="344"/>
      <c r="AC840" s="344"/>
      <c r="AD840" s="344"/>
      <c r="AE840" s="344"/>
      <c r="AF840" s="344"/>
      <c r="AG840" s="344"/>
      <c r="AH840" s="344"/>
      <c r="AI840" s="344"/>
      <c r="AJ840" s="344"/>
      <c r="AK840" s="344"/>
      <c r="AL840" s="344"/>
      <c r="AM840" s="344"/>
      <c r="AN840" s="344"/>
      <c r="AO840" s="344"/>
      <c r="AP840" s="344"/>
      <c r="AQ840" s="344"/>
      <c r="AR840" s="344"/>
      <c r="AS840" s="344"/>
      <c r="AT840" s="344"/>
      <c r="AU840" s="344"/>
      <c r="AV840" s="344"/>
      <c r="AW840" s="346"/>
    </row>
    <row r="841" ht="15.6" spans="2:49">
      <c r="B841" s="347"/>
      <c r="C841" s="348"/>
      <c r="D841" s="348"/>
      <c r="E841" s="348"/>
      <c r="F841" s="348"/>
      <c r="G841" s="348"/>
      <c r="H841" s="348"/>
      <c r="I841" s="348"/>
      <c r="J841" s="348"/>
      <c r="K841" s="348"/>
      <c r="L841" s="348"/>
      <c r="M841" s="348"/>
      <c r="N841" s="348"/>
      <c r="O841" s="348"/>
      <c r="P841" s="348"/>
      <c r="Q841" s="348"/>
      <c r="R841" s="348"/>
      <c r="S841" s="348"/>
      <c r="T841" s="348"/>
      <c r="U841" s="348"/>
      <c r="V841" s="348"/>
      <c r="W841" s="348"/>
      <c r="X841" s="348"/>
      <c r="Y841" s="348"/>
      <c r="Z841" s="348"/>
      <c r="AA841" s="348"/>
      <c r="AB841" s="348"/>
      <c r="AC841" s="348"/>
      <c r="AD841" s="348"/>
      <c r="AE841" s="348"/>
      <c r="AF841" s="348"/>
      <c r="AG841" s="348"/>
      <c r="AH841" s="348"/>
      <c r="AI841" s="348"/>
      <c r="AJ841" s="348"/>
      <c r="AK841" s="348"/>
      <c r="AL841" s="348"/>
      <c r="AM841" s="348"/>
      <c r="AN841" s="348"/>
      <c r="AO841" s="348"/>
      <c r="AP841" s="348"/>
      <c r="AQ841" s="348"/>
      <c r="AR841" s="348"/>
      <c r="AS841" s="348"/>
      <c r="AT841" s="348"/>
      <c r="AU841" s="348"/>
      <c r="AV841" s="348"/>
      <c r="AW841" s="349"/>
    </row>
    <row r="842" ht="15.6" customHeight="1" spans="2:49">
      <c r="B842" s="350" t="s">
        <v>273</v>
      </c>
      <c r="C842" s="351"/>
      <c r="D842" s="352" t="s">
        <v>6</v>
      </c>
      <c r="E842" s="353"/>
      <c r="F842" s="353"/>
      <c r="G842" s="353"/>
      <c r="H842" s="353"/>
      <c r="I842" s="353"/>
      <c r="J842" s="353"/>
      <c r="K842" s="353"/>
      <c r="L842" s="353"/>
      <c r="M842" s="353"/>
      <c r="N842" s="353"/>
      <c r="O842" s="353"/>
      <c r="P842" s="353"/>
      <c r="Q842" s="353"/>
      <c r="R842" s="353"/>
      <c r="S842" s="353"/>
      <c r="T842" s="353"/>
      <c r="U842" s="353"/>
      <c r="V842" s="353"/>
      <c r="W842" s="353"/>
      <c r="X842" s="353"/>
      <c r="Y842" s="353"/>
      <c r="Z842" s="353"/>
      <c r="AA842" s="353"/>
      <c r="AB842" s="353"/>
      <c r="AC842" s="353"/>
      <c r="AD842" s="353"/>
      <c r="AE842" s="353"/>
      <c r="AF842" s="353"/>
      <c r="AG842" s="353"/>
      <c r="AH842" s="353"/>
      <c r="AI842" s="353"/>
      <c r="AJ842" s="353"/>
      <c r="AK842" s="353"/>
      <c r="AL842" s="353"/>
      <c r="AM842" s="353"/>
      <c r="AN842" s="353"/>
      <c r="AO842" s="353"/>
      <c r="AP842" s="353"/>
      <c r="AQ842" s="353"/>
      <c r="AR842" s="353"/>
      <c r="AS842" s="353"/>
      <c r="AT842" s="353"/>
      <c r="AU842" s="353"/>
      <c r="AV842" s="353"/>
      <c r="AW842" s="354"/>
    </row>
    <row r="843" ht="15.6" spans="2:49">
      <c r="B843" s="347"/>
      <c r="C843" s="348"/>
      <c r="D843" s="348"/>
      <c r="E843" s="348"/>
      <c r="F843" s="348"/>
      <c r="G843" s="348"/>
      <c r="H843" s="348"/>
      <c r="I843" s="348"/>
      <c r="J843" s="348"/>
      <c r="K843" s="348"/>
      <c r="L843" s="348"/>
      <c r="M843" s="348"/>
      <c r="N843" s="348"/>
      <c r="O843" s="348"/>
      <c r="P843" s="348"/>
      <c r="Q843" s="348"/>
      <c r="R843" s="348"/>
      <c r="S843" s="348"/>
      <c r="T843" s="348"/>
      <c r="U843" s="348"/>
      <c r="V843" s="348"/>
      <c r="W843" s="348"/>
      <c r="X843" s="348"/>
      <c r="Y843" s="348"/>
      <c r="Z843" s="348"/>
      <c r="AA843" s="348"/>
      <c r="AB843" s="348"/>
      <c r="AC843" s="348"/>
      <c r="AD843" s="348"/>
      <c r="AE843" s="348"/>
      <c r="AF843" s="348"/>
      <c r="AG843" s="348"/>
      <c r="AH843" s="348"/>
      <c r="AI843" s="348"/>
      <c r="AJ843" s="348"/>
      <c r="AK843" s="348"/>
      <c r="AL843" s="348"/>
      <c r="AM843" s="348"/>
      <c r="AN843" s="348"/>
      <c r="AO843" s="348"/>
      <c r="AP843" s="348"/>
      <c r="AQ843" s="348"/>
      <c r="AR843" s="348"/>
      <c r="AS843" s="348"/>
      <c r="AT843" s="348"/>
      <c r="AU843" s="348"/>
      <c r="AV843" s="348"/>
      <c r="AW843" s="349"/>
    </row>
    <row r="844" ht="15.6" spans="2:49">
      <c r="B844" s="355"/>
      <c r="C844" s="356" t="s">
        <v>274</v>
      </c>
      <c r="D844" s="357"/>
      <c r="E844" s="357"/>
      <c r="F844" s="357"/>
      <c r="G844" s="357"/>
      <c r="H844" s="357"/>
      <c r="I844" s="357"/>
      <c r="J844" s="357"/>
      <c r="K844" s="357"/>
      <c r="L844" s="357"/>
      <c r="M844" s="357"/>
      <c r="N844" s="357"/>
      <c r="O844" s="357"/>
      <c r="P844" s="357"/>
      <c r="Q844" s="357"/>
      <c r="R844" s="357"/>
      <c r="S844" s="357"/>
      <c r="T844" s="357"/>
      <c r="U844" s="357"/>
      <c r="V844" s="357"/>
      <c r="W844" s="357"/>
      <c r="X844" s="357"/>
      <c r="Y844" s="357"/>
      <c r="Z844" s="357"/>
      <c r="AA844" s="357"/>
      <c r="AB844" s="357"/>
      <c r="AC844" s="357"/>
      <c r="AD844" s="357"/>
      <c r="AE844" s="357"/>
      <c r="AF844" s="357"/>
      <c r="AG844" s="357"/>
      <c r="AH844" s="357"/>
      <c r="AI844" s="357"/>
      <c r="AJ844" s="357"/>
      <c r="AK844" s="357"/>
      <c r="AL844" s="357"/>
      <c r="AM844" s="357"/>
      <c r="AN844" s="357"/>
      <c r="AO844" s="357"/>
      <c r="AP844" s="357"/>
      <c r="AQ844" s="357"/>
      <c r="AR844" s="357"/>
      <c r="AS844" s="357"/>
      <c r="AT844" s="357"/>
      <c r="AU844" s="357"/>
      <c r="AV844" s="358"/>
      <c r="AW844" s="359"/>
    </row>
    <row r="845" ht="15.75" customHeight="1" spans="2:49">
      <c r="B845" s="360"/>
      <c r="C845" s="361" t="s">
        <v>275</v>
      </c>
      <c r="D845" s="362"/>
      <c r="E845" s="363" t="s">
        <v>329</v>
      </c>
      <c r="F845" s="364"/>
      <c r="G845" s="364"/>
      <c r="H845" s="364"/>
      <c r="I845" s="364"/>
      <c r="J845" s="364"/>
      <c r="K845" s="364"/>
      <c r="L845" s="364"/>
      <c r="M845" s="364"/>
      <c r="N845" s="364"/>
      <c r="O845" s="364"/>
      <c r="P845" s="364"/>
      <c r="Q845" s="364"/>
      <c r="R845" s="364"/>
      <c r="S845" s="364"/>
      <c r="T845" s="364"/>
      <c r="U845" s="364"/>
      <c r="V845" s="364"/>
      <c r="W845" s="364"/>
      <c r="X845" s="364"/>
      <c r="Y845" s="364"/>
      <c r="Z845" s="364"/>
      <c r="AA845" s="364"/>
      <c r="AB845" s="364"/>
      <c r="AC845" s="364"/>
      <c r="AD845" s="364"/>
      <c r="AE845" s="364"/>
      <c r="AF845" s="364"/>
      <c r="AG845" s="364"/>
      <c r="AH845" s="365"/>
      <c r="AI845" s="366" t="s">
        <v>277</v>
      </c>
      <c r="AJ845" s="367"/>
      <c r="AK845" s="367"/>
      <c r="AL845" s="367"/>
      <c r="AM845" s="367"/>
      <c r="AN845" s="367"/>
      <c r="AO845" s="368"/>
      <c r="AP845" s="369" t="s">
        <v>28</v>
      </c>
      <c r="AQ845" s="476"/>
      <c r="AR845" s="476"/>
      <c r="AS845" s="476"/>
      <c r="AT845" s="476"/>
      <c r="AU845" s="476"/>
      <c r="AV845" s="477"/>
      <c r="AW845" s="372"/>
    </row>
    <row r="846" ht="15.6" spans="2:49">
      <c r="B846" s="360"/>
      <c r="C846" s="373" t="s">
        <v>278</v>
      </c>
      <c r="D846" s="374"/>
      <c r="E846" s="375" t="str">
        <f>'PRESUPUESTO GEN'!D48</f>
        <v>SUMINISTRO E INSTALACIÓN DE SARDINEL PREFABRICADO A-10 50*20*80</v>
      </c>
      <c r="F846" s="442"/>
      <c r="G846" s="442"/>
      <c r="H846" s="442"/>
      <c r="I846" s="442"/>
      <c r="J846" s="442"/>
      <c r="K846" s="442"/>
      <c r="L846" s="442"/>
      <c r="M846" s="442"/>
      <c r="N846" s="442"/>
      <c r="O846" s="442"/>
      <c r="P846" s="442"/>
      <c r="Q846" s="442"/>
      <c r="R846" s="442"/>
      <c r="S846" s="442"/>
      <c r="T846" s="442"/>
      <c r="U846" s="442"/>
      <c r="V846" s="442"/>
      <c r="W846" s="442"/>
      <c r="X846" s="442"/>
      <c r="Y846" s="442"/>
      <c r="Z846" s="442"/>
      <c r="AA846" s="442"/>
      <c r="AB846" s="442"/>
      <c r="AC846" s="442"/>
      <c r="AD846" s="442"/>
      <c r="AE846" s="442"/>
      <c r="AF846" s="442"/>
      <c r="AG846" s="442"/>
      <c r="AH846" s="443"/>
      <c r="AI846" s="366" t="s">
        <v>279</v>
      </c>
      <c r="AJ846" s="367"/>
      <c r="AK846" s="367"/>
      <c r="AL846" s="367"/>
      <c r="AM846" s="367"/>
      <c r="AN846" s="367"/>
      <c r="AO846" s="368"/>
      <c r="AP846" s="378">
        <f>L866</f>
        <v>167.94</v>
      </c>
      <c r="AQ846" s="379"/>
      <c r="AR846" s="379"/>
      <c r="AS846" s="379"/>
      <c r="AT846" s="379"/>
      <c r="AU846" s="379"/>
      <c r="AV846" s="380"/>
      <c r="AW846" s="372"/>
    </row>
    <row r="847" ht="15.6" spans="2:49">
      <c r="B847" s="381"/>
      <c r="C847" s="348"/>
      <c r="D847" s="348"/>
      <c r="E847" s="348"/>
      <c r="F847" s="348"/>
      <c r="G847" s="348"/>
      <c r="H847" s="348"/>
      <c r="I847" s="348"/>
      <c r="J847" s="348"/>
      <c r="K847" s="348"/>
      <c r="L847" s="348"/>
      <c r="M847" s="348"/>
      <c r="N847" s="348"/>
      <c r="O847" s="348"/>
      <c r="P847" s="348"/>
      <c r="Q847" s="348"/>
      <c r="R847" s="348"/>
      <c r="S847" s="348"/>
      <c r="T847" s="348"/>
      <c r="U847" s="348"/>
      <c r="V847" s="348"/>
      <c r="W847" s="348"/>
      <c r="X847" s="348"/>
      <c r="Y847" s="348"/>
      <c r="Z847" s="348"/>
      <c r="AA847" s="348"/>
      <c r="AB847" s="348"/>
      <c r="AC847" s="348"/>
      <c r="AD847" s="348"/>
      <c r="AE847" s="348"/>
      <c r="AF847" s="348"/>
      <c r="AG847" s="348"/>
      <c r="AH847" s="348"/>
      <c r="AI847" s="348"/>
      <c r="AJ847" s="348"/>
      <c r="AK847" s="348"/>
      <c r="AL847" s="348"/>
      <c r="AM847" s="348"/>
      <c r="AN847" s="348"/>
      <c r="AO847" s="348"/>
      <c r="AP847" s="348"/>
      <c r="AQ847" s="348"/>
      <c r="AR847" s="348"/>
      <c r="AS847" s="348"/>
      <c r="AT847" s="348"/>
      <c r="AU847" s="348"/>
      <c r="AV847" s="348"/>
      <c r="AW847" s="382"/>
    </row>
    <row r="848" ht="15.6" spans="2:49">
      <c r="B848" s="383"/>
      <c r="C848" s="384" t="s">
        <v>280</v>
      </c>
      <c r="D848" s="385"/>
      <c r="E848" s="386" t="s">
        <v>281</v>
      </c>
      <c r="F848" s="387"/>
      <c r="G848" s="387"/>
      <c r="H848" s="388"/>
      <c r="I848" s="468" t="s">
        <v>315</v>
      </c>
      <c r="J848" s="467" t="s">
        <v>354</v>
      </c>
      <c r="K848" s="389" t="s">
        <v>284</v>
      </c>
      <c r="L848" s="391" t="s">
        <v>285</v>
      </c>
      <c r="M848" s="384" t="s">
        <v>286</v>
      </c>
      <c r="N848" s="392"/>
      <c r="O848" s="392"/>
      <c r="P848" s="392"/>
      <c r="Q848" s="392"/>
      <c r="R848" s="392"/>
      <c r="S848" s="392"/>
      <c r="T848" s="392"/>
      <c r="U848" s="392"/>
      <c r="V848" s="392"/>
      <c r="W848" s="392"/>
      <c r="X848" s="392"/>
      <c r="Y848" s="392"/>
      <c r="Z848" s="392"/>
      <c r="AA848" s="392"/>
      <c r="AB848" s="392"/>
      <c r="AC848" s="392"/>
      <c r="AD848" s="392"/>
      <c r="AE848" s="392"/>
      <c r="AF848" s="392"/>
      <c r="AG848" s="392"/>
      <c r="AH848" s="392"/>
      <c r="AI848" s="392"/>
      <c r="AJ848" s="392"/>
      <c r="AK848" s="392"/>
      <c r="AL848" s="392"/>
      <c r="AM848" s="392"/>
      <c r="AN848" s="392"/>
      <c r="AO848" s="392"/>
      <c r="AP848" s="392"/>
      <c r="AQ848" s="392"/>
      <c r="AR848" s="392"/>
      <c r="AS848" s="392"/>
      <c r="AT848" s="392"/>
      <c r="AU848" s="392"/>
      <c r="AV848" s="385"/>
      <c r="AW848" s="393"/>
    </row>
    <row r="849" ht="31.2" spans="2:49">
      <c r="B849" s="383"/>
      <c r="C849" s="394"/>
      <c r="D849" s="395"/>
      <c r="E849" s="463" t="s">
        <v>321</v>
      </c>
      <c r="F849" s="463" t="s">
        <v>327</v>
      </c>
      <c r="G849" s="462" t="s">
        <v>318</v>
      </c>
      <c r="H849" s="463" t="s">
        <v>316</v>
      </c>
      <c r="I849" s="478"/>
      <c r="J849" s="473"/>
      <c r="K849" s="399"/>
      <c r="L849" s="401"/>
      <c r="M849" s="394"/>
      <c r="N849" s="402"/>
      <c r="O849" s="402"/>
      <c r="P849" s="402"/>
      <c r="Q849" s="402"/>
      <c r="R849" s="402"/>
      <c r="S849" s="402"/>
      <c r="T849" s="402"/>
      <c r="U849" s="402"/>
      <c r="V849" s="402"/>
      <c r="W849" s="402"/>
      <c r="X849" s="402"/>
      <c r="Y849" s="402"/>
      <c r="Z849" s="402"/>
      <c r="AA849" s="402"/>
      <c r="AB849" s="402"/>
      <c r="AC849" s="402"/>
      <c r="AD849" s="402"/>
      <c r="AE849" s="402"/>
      <c r="AF849" s="402"/>
      <c r="AG849" s="402"/>
      <c r="AH849" s="402"/>
      <c r="AI849" s="402"/>
      <c r="AJ849" s="402"/>
      <c r="AK849" s="402"/>
      <c r="AL849" s="402"/>
      <c r="AM849" s="402"/>
      <c r="AN849" s="402"/>
      <c r="AO849" s="402"/>
      <c r="AP849" s="402"/>
      <c r="AQ849" s="402"/>
      <c r="AR849" s="402"/>
      <c r="AS849" s="402"/>
      <c r="AT849" s="402"/>
      <c r="AU849" s="402"/>
      <c r="AV849" s="395"/>
      <c r="AW849" s="393"/>
    </row>
    <row r="850" ht="15.6" spans="2:49">
      <c r="B850" s="383"/>
      <c r="C850" s="416" t="s">
        <v>355</v>
      </c>
      <c r="D850" s="417"/>
      <c r="E850" s="445">
        <v>83.97</v>
      </c>
      <c r="F850" s="408"/>
      <c r="G850" s="408"/>
      <c r="H850" s="408"/>
      <c r="I850" s="452"/>
      <c r="J850" s="452">
        <v>2</v>
      </c>
      <c r="K850" s="408" t="s">
        <v>28</v>
      </c>
      <c r="L850" s="445">
        <f>J850*E850</f>
        <v>167.94</v>
      </c>
      <c r="M850" s="409"/>
      <c r="N850" s="409"/>
      <c r="O850" s="409"/>
      <c r="P850" s="409"/>
      <c r="Q850" s="409"/>
      <c r="R850" s="409"/>
      <c r="S850" s="409"/>
      <c r="T850" s="409"/>
      <c r="U850" s="409"/>
      <c r="V850" s="409"/>
      <c r="W850" s="409"/>
      <c r="X850" s="409"/>
      <c r="Y850" s="409"/>
      <c r="Z850" s="409"/>
      <c r="AA850" s="409"/>
      <c r="AB850" s="409"/>
      <c r="AC850" s="409"/>
      <c r="AD850" s="409"/>
      <c r="AE850" s="409"/>
      <c r="AF850" s="409"/>
      <c r="AG850" s="409"/>
      <c r="AH850" s="409"/>
      <c r="AI850" s="409"/>
      <c r="AJ850" s="409"/>
      <c r="AK850" s="409"/>
      <c r="AL850" s="409"/>
      <c r="AM850" s="409"/>
      <c r="AN850" s="409"/>
      <c r="AO850" s="409"/>
      <c r="AP850" s="409"/>
      <c r="AQ850" s="409"/>
      <c r="AR850" s="409"/>
      <c r="AS850" s="409"/>
      <c r="AT850" s="409"/>
      <c r="AU850" s="409"/>
      <c r="AV850" s="409"/>
      <c r="AW850" s="393"/>
    </row>
    <row r="851" ht="15.6" spans="2:49">
      <c r="B851" s="383"/>
      <c r="C851" s="419"/>
      <c r="D851" s="420"/>
      <c r="E851" s="447"/>
      <c r="F851" s="415"/>
      <c r="G851" s="415"/>
      <c r="H851" s="415"/>
      <c r="I851" s="479"/>
      <c r="J851" s="479"/>
      <c r="K851" s="415"/>
      <c r="L851" s="447"/>
      <c r="M851" s="409"/>
      <c r="N851" s="409"/>
      <c r="O851" s="409"/>
      <c r="P851" s="409"/>
      <c r="Q851" s="409"/>
      <c r="R851" s="409"/>
      <c r="S851" s="409"/>
      <c r="T851" s="409"/>
      <c r="U851" s="409"/>
      <c r="V851" s="409"/>
      <c r="W851" s="409"/>
      <c r="X851" s="409"/>
      <c r="Y851" s="409"/>
      <c r="Z851" s="409"/>
      <c r="AA851" s="409"/>
      <c r="AB851" s="409"/>
      <c r="AC851" s="409"/>
      <c r="AD851" s="409"/>
      <c r="AE851" s="409"/>
      <c r="AF851" s="409"/>
      <c r="AG851" s="409"/>
      <c r="AH851" s="409"/>
      <c r="AI851" s="409"/>
      <c r="AJ851" s="409"/>
      <c r="AK851" s="409"/>
      <c r="AL851" s="409"/>
      <c r="AM851" s="409"/>
      <c r="AN851" s="409"/>
      <c r="AO851" s="409"/>
      <c r="AP851" s="409"/>
      <c r="AQ851" s="409"/>
      <c r="AR851" s="409"/>
      <c r="AS851" s="409"/>
      <c r="AT851" s="409"/>
      <c r="AU851" s="409"/>
      <c r="AV851" s="409"/>
      <c r="AW851" s="393"/>
    </row>
    <row r="852" ht="15.6" spans="2:49">
      <c r="B852" s="383"/>
      <c r="C852" s="416"/>
      <c r="D852" s="417"/>
      <c r="E852" s="445"/>
      <c r="F852" s="408"/>
      <c r="G852" s="408"/>
      <c r="H852" s="408"/>
      <c r="I852" s="453"/>
      <c r="J852" s="408"/>
      <c r="K852" s="408"/>
      <c r="L852" s="445"/>
      <c r="M852" s="409"/>
      <c r="N852" s="409"/>
      <c r="O852" s="409"/>
      <c r="P852" s="409"/>
      <c r="Q852" s="409"/>
      <c r="R852" s="409"/>
      <c r="S852" s="409"/>
      <c r="T852" s="409"/>
      <c r="U852" s="409"/>
      <c r="V852" s="409"/>
      <c r="W852" s="409"/>
      <c r="X852" s="409"/>
      <c r="Y852" s="409"/>
      <c r="Z852" s="409"/>
      <c r="AA852" s="409"/>
      <c r="AB852" s="409"/>
      <c r="AC852" s="409"/>
      <c r="AD852" s="409"/>
      <c r="AE852" s="409"/>
      <c r="AF852" s="409"/>
      <c r="AG852" s="409"/>
      <c r="AH852" s="409"/>
      <c r="AI852" s="409"/>
      <c r="AJ852" s="409"/>
      <c r="AK852" s="409"/>
      <c r="AL852" s="409"/>
      <c r="AM852" s="409"/>
      <c r="AN852" s="409"/>
      <c r="AO852" s="409"/>
      <c r="AP852" s="409"/>
      <c r="AQ852" s="409"/>
      <c r="AR852" s="409"/>
      <c r="AS852" s="409"/>
      <c r="AT852" s="409"/>
      <c r="AU852" s="409"/>
      <c r="AV852" s="409"/>
      <c r="AW852" s="393"/>
    </row>
    <row r="853" ht="15.6" spans="2:49">
      <c r="B853" s="383"/>
      <c r="C853" s="419"/>
      <c r="D853" s="420"/>
      <c r="E853" s="447"/>
      <c r="F853" s="415"/>
      <c r="G853" s="415"/>
      <c r="H853" s="415"/>
      <c r="I853" s="480"/>
      <c r="J853" s="415"/>
      <c r="K853" s="415"/>
      <c r="L853" s="447"/>
      <c r="M853" s="409"/>
      <c r="N853" s="409"/>
      <c r="O853" s="409"/>
      <c r="P853" s="409"/>
      <c r="Q853" s="409"/>
      <c r="R853" s="409"/>
      <c r="S853" s="409"/>
      <c r="T853" s="409"/>
      <c r="U853" s="409"/>
      <c r="V853" s="409"/>
      <c r="W853" s="409"/>
      <c r="X853" s="409"/>
      <c r="Y853" s="409"/>
      <c r="Z853" s="409"/>
      <c r="AA853" s="409"/>
      <c r="AB853" s="409"/>
      <c r="AC853" s="409"/>
      <c r="AD853" s="409"/>
      <c r="AE853" s="409"/>
      <c r="AF853" s="409"/>
      <c r="AG853" s="409"/>
      <c r="AH853" s="409"/>
      <c r="AI853" s="409"/>
      <c r="AJ853" s="409"/>
      <c r="AK853" s="409"/>
      <c r="AL853" s="409"/>
      <c r="AM853" s="409"/>
      <c r="AN853" s="409"/>
      <c r="AO853" s="409"/>
      <c r="AP853" s="409"/>
      <c r="AQ853" s="409"/>
      <c r="AR853" s="409"/>
      <c r="AS853" s="409"/>
      <c r="AT853" s="409"/>
      <c r="AU853" s="409"/>
      <c r="AV853" s="409"/>
      <c r="AW853" s="393"/>
    </row>
    <row r="854" ht="15.6" spans="2:49">
      <c r="B854" s="383"/>
      <c r="C854" s="416"/>
      <c r="D854" s="417"/>
      <c r="E854" s="445"/>
      <c r="F854" s="408"/>
      <c r="G854" s="408"/>
      <c r="H854" s="406"/>
      <c r="I854" s="453"/>
      <c r="J854" s="408"/>
      <c r="K854" s="408"/>
      <c r="L854" s="445"/>
      <c r="M854" s="409"/>
      <c r="N854" s="409"/>
      <c r="O854" s="409"/>
      <c r="P854" s="409"/>
      <c r="Q854" s="409"/>
      <c r="R854" s="409"/>
      <c r="S854" s="409"/>
      <c r="T854" s="409"/>
      <c r="U854" s="409"/>
      <c r="V854" s="409"/>
      <c r="W854" s="409"/>
      <c r="X854" s="409"/>
      <c r="Y854" s="409"/>
      <c r="Z854" s="409"/>
      <c r="AA854" s="409"/>
      <c r="AB854" s="409"/>
      <c r="AC854" s="409"/>
      <c r="AD854" s="409"/>
      <c r="AE854" s="409"/>
      <c r="AF854" s="409"/>
      <c r="AG854" s="409"/>
      <c r="AH854" s="409"/>
      <c r="AI854" s="409"/>
      <c r="AJ854" s="409"/>
      <c r="AK854" s="409"/>
      <c r="AL854" s="409"/>
      <c r="AM854" s="409"/>
      <c r="AN854" s="409"/>
      <c r="AO854" s="409"/>
      <c r="AP854" s="409"/>
      <c r="AQ854" s="409"/>
      <c r="AR854" s="409"/>
      <c r="AS854" s="409"/>
      <c r="AT854" s="409"/>
      <c r="AU854" s="409"/>
      <c r="AV854" s="409"/>
      <c r="AW854" s="393"/>
    </row>
    <row r="855" ht="15.6" spans="2:49">
      <c r="B855" s="383"/>
      <c r="C855" s="419"/>
      <c r="D855" s="420"/>
      <c r="E855" s="447"/>
      <c r="F855" s="415"/>
      <c r="G855" s="415"/>
      <c r="H855" s="413"/>
      <c r="I855" s="480"/>
      <c r="J855" s="415"/>
      <c r="K855" s="415"/>
      <c r="L855" s="447"/>
      <c r="M855" s="409"/>
      <c r="N855" s="409"/>
      <c r="O855" s="409"/>
      <c r="P855" s="409"/>
      <c r="Q855" s="409"/>
      <c r="R855" s="409"/>
      <c r="S855" s="409"/>
      <c r="T855" s="409"/>
      <c r="U855" s="409"/>
      <c r="V855" s="409"/>
      <c r="W855" s="409"/>
      <c r="X855" s="409"/>
      <c r="Y855" s="409"/>
      <c r="Z855" s="409"/>
      <c r="AA855" s="409"/>
      <c r="AB855" s="409"/>
      <c r="AC855" s="409"/>
      <c r="AD855" s="409"/>
      <c r="AE855" s="409"/>
      <c r="AF855" s="409"/>
      <c r="AG855" s="409"/>
      <c r="AH855" s="409"/>
      <c r="AI855" s="409"/>
      <c r="AJ855" s="409"/>
      <c r="AK855" s="409"/>
      <c r="AL855" s="409"/>
      <c r="AM855" s="409"/>
      <c r="AN855" s="409"/>
      <c r="AO855" s="409"/>
      <c r="AP855" s="409"/>
      <c r="AQ855" s="409"/>
      <c r="AR855" s="409"/>
      <c r="AS855" s="409"/>
      <c r="AT855" s="409"/>
      <c r="AU855" s="409"/>
      <c r="AV855" s="409"/>
      <c r="AW855" s="393"/>
    </row>
    <row r="856" ht="15.6" spans="2:49">
      <c r="B856" s="383"/>
      <c r="C856" s="416"/>
      <c r="D856" s="417"/>
      <c r="E856" s="445"/>
      <c r="F856" s="408"/>
      <c r="G856" s="408"/>
      <c r="H856" s="406"/>
      <c r="I856" s="453"/>
      <c r="J856" s="408"/>
      <c r="K856" s="408"/>
      <c r="L856" s="445"/>
      <c r="M856" s="409"/>
      <c r="N856" s="409"/>
      <c r="O856" s="409"/>
      <c r="P856" s="409"/>
      <c r="Q856" s="409"/>
      <c r="R856" s="409"/>
      <c r="S856" s="409"/>
      <c r="T856" s="409"/>
      <c r="U856" s="409"/>
      <c r="V856" s="409"/>
      <c r="W856" s="409"/>
      <c r="X856" s="409"/>
      <c r="Y856" s="409"/>
      <c r="Z856" s="409"/>
      <c r="AA856" s="409"/>
      <c r="AB856" s="409"/>
      <c r="AC856" s="409"/>
      <c r="AD856" s="409"/>
      <c r="AE856" s="409"/>
      <c r="AF856" s="409"/>
      <c r="AG856" s="409"/>
      <c r="AH856" s="409"/>
      <c r="AI856" s="409"/>
      <c r="AJ856" s="409"/>
      <c r="AK856" s="409"/>
      <c r="AL856" s="409"/>
      <c r="AM856" s="409"/>
      <c r="AN856" s="409"/>
      <c r="AO856" s="409"/>
      <c r="AP856" s="409"/>
      <c r="AQ856" s="409"/>
      <c r="AR856" s="409"/>
      <c r="AS856" s="409"/>
      <c r="AT856" s="409"/>
      <c r="AU856" s="409"/>
      <c r="AV856" s="409"/>
      <c r="AW856" s="393"/>
    </row>
    <row r="857" ht="15.6" spans="2:49">
      <c r="B857" s="383"/>
      <c r="C857" s="419"/>
      <c r="D857" s="420"/>
      <c r="E857" s="447"/>
      <c r="F857" s="415"/>
      <c r="G857" s="415"/>
      <c r="H857" s="413"/>
      <c r="I857" s="480"/>
      <c r="J857" s="415"/>
      <c r="K857" s="415"/>
      <c r="L857" s="447"/>
      <c r="M857" s="409"/>
      <c r="N857" s="409"/>
      <c r="O857" s="409"/>
      <c r="P857" s="409"/>
      <c r="Q857" s="409"/>
      <c r="R857" s="409"/>
      <c r="S857" s="409"/>
      <c r="T857" s="409"/>
      <c r="U857" s="409"/>
      <c r="V857" s="409"/>
      <c r="W857" s="409"/>
      <c r="X857" s="409"/>
      <c r="Y857" s="409"/>
      <c r="Z857" s="409"/>
      <c r="AA857" s="409"/>
      <c r="AB857" s="409"/>
      <c r="AC857" s="409"/>
      <c r="AD857" s="409"/>
      <c r="AE857" s="409"/>
      <c r="AF857" s="409"/>
      <c r="AG857" s="409"/>
      <c r="AH857" s="409"/>
      <c r="AI857" s="409"/>
      <c r="AJ857" s="409"/>
      <c r="AK857" s="409"/>
      <c r="AL857" s="409"/>
      <c r="AM857" s="409"/>
      <c r="AN857" s="409"/>
      <c r="AO857" s="409"/>
      <c r="AP857" s="409"/>
      <c r="AQ857" s="409"/>
      <c r="AR857" s="409"/>
      <c r="AS857" s="409"/>
      <c r="AT857" s="409"/>
      <c r="AU857" s="409"/>
      <c r="AV857" s="409"/>
      <c r="AW857" s="393"/>
    </row>
    <row r="858" ht="15.6" spans="2:49">
      <c r="B858" s="383"/>
      <c r="C858" s="416"/>
      <c r="D858" s="417"/>
      <c r="E858" s="445"/>
      <c r="F858" s="408"/>
      <c r="G858" s="408"/>
      <c r="H858" s="406"/>
      <c r="I858" s="453"/>
      <c r="J858" s="408"/>
      <c r="K858" s="408"/>
      <c r="L858" s="445"/>
      <c r="M858" s="409"/>
      <c r="N858" s="409"/>
      <c r="O858" s="409"/>
      <c r="P858" s="409"/>
      <c r="Q858" s="409"/>
      <c r="R858" s="409"/>
      <c r="S858" s="409"/>
      <c r="T858" s="409"/>
      <c r="U858" s="409"/>
      <c r="V858" s="409"/>
      <c r="W858" s="409"/>
      <c r="X858" s="409"/>
      <c r="Y858" s="409"/>
      <c r="Z858" s="409"/>
      <c r="AA858" s="409"/>
      <c r="AB858" s="409"/>
      <c r="AC858" s="409"/>
      <c r="AD858" s="409"/>
      <c r="AE858" s="409"/>
      <c r="AF858" s="409"/>
      <c r="AG858" s="409"/>
      <c r="AH858" s="409"/>
      <c r="AI858" s="409"/>
      <c r="AJ858" s="409"/>
      <c r="AK858" s="409"/>
      <c r="AL858" s="409"/>
      <c r="AM858" s="409"/>
      <c r="AN858" s="409"/>
      <c r="AO858" s="409"/>
      <c r="AP858" s="409"/>
      <c r="AQ858" s="409"/>
      <c r="AR858" s="409"/>
      <c r="AS858" s="409"/>
      <c r="AT858" s="409"/>
      <c r="AU858" s="409"/>
      <c r="AV858" s="409"/>
      <c r="AW858" s="393"/>
    </row>
    <row r="859" ht="15.6" spans="2:49">
      <c r="B859" s="383"/>
      <c r="C859" s="419"/>
      <c r="D859" s="420"/>
      <c r="E859" s="447"/>
      <c r="F859" s="415"/>
      <c r="G859" s="415"/>
      <c r="H859" s="413"/>
      <c r="I859" s="480"/>
      <c r="J859" s="415"/>
      <c r="K859" s="415"/>
      <c r="L859" s="447"/>
      <c r="M859" s="409"/>
      <c r="N859" s="409"/>
      <c r="O859" s="409"/>
      <c r="P859" s="409"/>
      <c r="Q859" s="409"/>
      <c r="R859" s="409"/>
      <c r="S859" s="409"/>
      <c r="T859" s="409"/>
      <c r="U859" s="409"/>
      <c r="V859" s="409"/>
      <c r="W859" s="409"/>
      <c r="X859" s="409"/>
      <c r="Y859" s="409"/>
      <c r="Z859" s="409"/>
      <c r="AA859" s="409"/>
      <c r="AB859" s="409"/>
      <c r="AC859" s="409"/>
      <c r="AD859" s="409"/>
      <c r="AE859" s="409"/>
      <c r="AF859" s="409"/>
      <c r="AG859" s="409"/>
      <c r="AH859" s="409"/>
      <c r="AI859" s="409"/>
      <c r="AJ859" s="409"/>
      <c r="AK859" s="409"/>
      <c r="AL859" s="409"/>
      <c r="AM859" s="409"/>
      <c r="AN859" s="409"/>
      <c r="AO859" s="409"/>
      <c r="AP859" s="409"/>
      <c r="AQ859" s="409"/>
      <c r="AR859" s="409"/>
      <c r="AS859" s="409"/>
      <c r="AT859" s="409"/>
      <c r="AU859" s="409"/>
      <c r="AV859" s="409"/>
      <c r="AW859" s="393"/>
    </row>
    <row r="860" ht="15.6" spans="2:49">
      <c r="B860" s="383"/>
      <c r="C860" s="416"/>
      <c r="D860" s="417"/>
      <c r="E860" s="406"/>
      <c r="F860" s="406"/>
      <c r="G860" s="406"/>
      <c r="H860" s="406"/>
      <c r="I860" s="406"/>
      <c r="J860" s="406"/>
      <c r="K860" s="408"/>
      <c r="L860" s="408"/>
      <c r="M860" s="409"/>
      <c r="N860" s="409"/>
      <c r="O860" s="409"/>
      <c r="P860" s="409"/>
      <c r="Q860" s="409"/>
      <c r="R860" s="409"/>
      <c r="S860" s="409"/>
      <c r="T860" s="409"/>
      <c r="U860" s="409"/>
      <c r="V860" s="409"/>
      <c r="W860" s="409"/>
      <c r="X860" s="409"/>
      <c r="Y860" s="409"/>
      <c r="Z860" s="409"/>
      <c r="AA860" s="409"/>
      <c r="AB860" s="409"/>
      <c r="AC860" s="409"/>
      <c r="AD860" s="409"/>
      <c r="AE860" s="409"/>
      <c r="AF860" s="409"/>
      <c r="AG860" s="409"/>
      <c r="AH860" s="409"/>
      <c r="AI860" s="409"/>
      <c r="AJ860" s="409"/>
      <c r="AK860" s="409"/>
      <c r="AL860" s="409"/>
      <c r="AM860" s="409"/>
      <c r="AN860" s="409"/>
      <c r="AO860" s="409"/>
      <c r="AP860" s="409"/>
      <c r="AQ860" s="409"/>
      <c r="AR860" s="409"/>
      <c r="AS860" s="409"/>
      <c r="AT860" s="409"/>
      <c r="AU860" s="409"/>
      <c r="AV860" s="409"/>
      <c r="AW860" s="393"/>
    </row>
    <row r="861" ht="15.6" spans="2:49">
      <c r="B861" s="383"/>
      <c r="C861" s="419"/>
      <c r="D861" s="420"/>
      <c r="E861" s="413"/>
      <c r="F861" s="413"/>
      <c r="G861" s="413"/>
      <c r="H861" s="413"/>
      <c r="I861" s="413"/>
      <c r="J861" s="413"/>
      <c r="K861" s="415"/>
      <c r="L861" s="415"/>
      <c r="M861" s="409"/>
      <c r="N861" s="409"/>
      <c r="O861" s="409"/>
      <c r="P861" s="409"/>
      <c r="Q861" s="409"/>
      <c r="R861" s="409"/>
      <c r="S861" s="409"/>
      <c r="T861" s="409"/>
      <c r="U861" s="409"/>
      <c r="V861" s="409"/>
      <c r="W861" s="409"/>
      <c r="X861" s="409"/>
      <c r="Y861" s="409"/>
      <c r="Z861" s="409"/>
      <c r="AA861" s="409"/>
      <c r="AB861" s="409"/>
      <c r="AC861" s="409"/>
      <c r="AD861" s="409"/>
      <c r="AE861" s="409"/>
      <c r="AF861" s="409"/>
      <c r="AG861" s="409"/>
      <c r="AH861" s="409"/>
      <c r="AI861" s="409"/>
      <c r="AJ861" s="409"/>
      <c r="AK861" s="409"/>
      <c r="AL861" s="409"/>
      <c r="AM861" s="409"/>
      <c r="AN861" s="409"/>
      <c r="AO861" s="409"/>
      <c r="AP861" s="409"/>
      <c r="AQ861" s="409"/>
      <c r="AR861" s="409"/>
      <c r="AS861" s="409"/>
      <c r="AT861" s="409"/>
      <c r="AU861" s="409"/>
      <c r="AV861" s="409"/>
      <c r="AW861" s="393"/>
    </row>
    <row r="862" ht="15.6" spans="2:49">
      <c r="B862" s="383"/>
      <c r="C862" s="416"/>
      <c r="D862" s="417"/>
      <c r="E862" s="406"/>
      <c r="F862" s="406"/>
      <c r="G862" s="406"/>
      <c r="H862" s="406"/>
      <c r="I862" s="406"/>
      <c r="J862" s="406"/>
      <c r="K862" s="406"/>
      <c r="L862" s="408"/>
      <c r="M862" s="409"/>
      <c r="N862" s="409"/>
      <c r="O862" s="409"/>
      <c r="P862" s="409"/>
      <c r="Q862" s="409"/>
      <c r="R862" s="409"/>
      <c r="S862" s="409"/>
      <c r="T862" s="409"/>
      <c r="U862" s="409"/>
      <c r="V862" s="409"/>
      <c r="W862" s="409"/>
      <c r="X862" s="409"/>
      <c r="Y862" s="409"/>
      <c r="Z862" s="409"/>
      <c r="AA862" s="409"/>
      <c r="AB862" s="409"/>
      <c r="AC862" s="409"/>
      <c r="AD862" s="409"/>
      <c r="AE862" s="409"/>
      <c r="AF862" s="409"/>
      <c r="AG862" s="409"/>
      <c r="AH862" s="409"/>
      <c r="AI862" s="409"/>
      <c r="AJ862" s="409"/>
      <c r="AK862" s="409"/>
      <c r="AL862" s="409"/>
      <c r="AM862" s="409"/>
      <c r="AN862" s="409"/>
      <c r="AO862" s="409"/>
      <c r="AP862" s="409"/>
      <c r="AQ862" s="409"/>
      <c r="AR862" s="409"/>
      <c r="AS862" s="409"/>
      <c r="AT862" s="409"/>
      <c r="AU862" s="409"/>
      <c r="AV862" s="409"/>
      <c r="AW862" s="393"/>
    </row>
    <row r="863" ht="15.6" spans="2:49">
      <c r="B863" s="383"/>
      <c r="C863" s="419"/>
      <c r="D863" s="420"/>
      <c r="E863" s="413"/>
      <c r="F863" s="413"/>
      <c r="G863" s="413"/>
      <c r="H863" s="413"/>
      <c r="I863" s="413"/>
      <c r="J863" s="413"/>
      <c r="K863" s="413"/>
      <c r="L863" s="415"/>
      <c r="M863" s="409"/>
      <c r="N863" s="409"/>
      <c r="O863" s="409"/>
      <c r="P863" s="409"/>
      <c r="Q863" s="409"/>
      <c r="R863" s="409"/>
      <c r="S863" s="409"/>
      <c r="T863" s="409"/>
      <c r="U863" s="409"/>
      <c r="V863" s="409"/>
      <c r="W863" s="409"/>
      <c r="X863" s="409"/>
      <c r="Y863" s="409"/>
      <c r="Z863" s="409"/>
      <c r="AA863" s="409"/>
      <c r="AB863" s="409"/>
      <c r="AC863" s="409"/>
      <c r="AD863" s="409"/>
      <c r="AE863" s="409"/>
      <c r="AF863" s="409"/>
      <c r="AG863" s="409"/>
      <c r="AH863" s="409"/>
      <c r="AI863" s="409"/>
      <c r="AJ863" s="409"/>
      <c r="AK863" s="409"/>
      <c r="AL863" s="409"/>
      <c r="AM863" s="409"/>
      <c r="AN863" s="409"/>
      <c r="AO863" s="409"/>
      <c r="AP863" s="409"/>
      <c r="AQ863" s="409"/>
      <c r="AR863" s="409"/>
      <c r="AS863" s="409"/>
      <c r="AT863" s="409"/>
      <c r="AU863" s="409"/>
      <c r="AV863" s="409"/>
      <c r="AW863" s="393"/>
    </row>
    <row r="864" ht="15.6" spans="2:49">
      <c r="B864" s="383"/>
      <c r="C864" s="416"/>
      <c r="D864" s="417"/>
      <c r="E864" s="406"/>
      <c r="F864" s="406"/>
      <c r="G864" s="406"/>
      <c r="H864" s="406"/>
      <c r="I864" s="406"/>
      <c r="J864" s="406"/>
      <c r="K864" s="406"/>
      <c r="L864" s="406"/>
      <c r="M864" s="409"/>
      <c r="N864" s="409"/>
      <c r="O864" s="409"/>
      <c r="P864" s="409"/>
      <c r="Q864" s="409"/>
      <c r="R864" s="409"/>
      <c r="S864" s="409"/>
      <c r="T864" s="409"/>
      <c r="U864" s="409"/>
      <c r="V864" s="409"/>
      <c r="W864" s="409"/>
      <c r="X864" s="409"/>
      <c r="Y864" s="409"/>
      <c r="Z864" s="409"/>
      <c r="AA864" s="409"/>
      <c r="AB864" s="409"/>
      <c r="AC864" s="409"/>
      <c r="AD864" s="409"/>
      <c r="AE864" s="409"/>
      <c r="AF864" s="409"/>
      <c r="AG864" s="409"/>
      <c r="AH864" s="409"/>
      <c r="AI864" s="409"/>
      <c r="AJ864" s="409"/>
      <c r="AK864" s="409"/>
      <c r="AL864" s="409"/>
      <c r="AM864" s="409"/>
      <c r="AN864" s="409"/>
      <c r="AO864" s="409"/>
      <c r="AP864" s="409"/>
      <c r="AQ864" s="409"/>
      <c r="AR864" s="409"/>
      <c r="AS864" s="409"/>
      <c r="AT864" s="409"/>
      <c r="AU864" s="409"/>
      <c r="AV864" s="409"/>
      <c r="AW864" s="393"/>
    </row>
    <row r="865" ht="15.6" spans="2:49">
      <c r="B865" s="383"/>
      <c r="C865" s="419"/>
      <c r="D865" s="420"/>
      <c r="E865" s="413"/>
      <c r="F865" s="413"/>
      <c r="G865" s="413"/>
      <c r="H865" s="413"/>
      <c r="I865" s="413"/>
      <c r="J865" s="413"/>
      <c r="K865" s="413"/>
      <c r="L865" s="413"/>
      <c r="M865" s="409"/>
      <c r="N865" s="409"/>
      <c r="O865" s="409"/>
      <c r="P865" s="409"/>
      <c r="Q865" s="409"/>
      <c r="R865" s="409"/>
      <c r="S865" s="409"/>
      <c r="T865" s="409"/>
      <c r="U865" s="409"/>
      <c r="V865" s="409"/>
      <c r="W865" s="409"/>
      <c r="X865" s="409"/>
      <c r="Y865" s="409"/>
      <c r="Z865" s="409"/>
      <c r="AA865" s="409"/>
      <c r="AB865" s="409"/>
      <c r="AC865" s="409"/>
      <c r="AD865" s="409"/>
      <c r="AE865" s="409"/>
      <c r="AF865" s="409"/>
      <c r="AG865" s="409"/>
      <c r="AH865" s="409"/>
      <c r="AI865" s="409"/>
      <c r="AJ865" s="409"/>
      <c r="AK865" s="409"/>
      <c r="AL865" s="409"/>
      <c r="AM865" s="409"/>
      <c r="AN865" s="409"/>
      <c r="AO865" s="409"/>
      <c r="AP865" s="409"/>
      <c r="AQ865" s="409"/>
      <c r="AR865" s="409"/>
      <c r="AS865" s="409"/>
      <c r="AT865" s="409"/>
      <c r="AU865" s="409"/>
      <c r="AV865" s="409"/>
      <c r="AW865" s="393"/>
    </row>
    <row r="866" ht="15.6" spans="2:49">
      <c r="B866" s="383"/>
      <c r="C866" s="422" t="s">
        <v>293</v>
      </c>
      <c r="D866" s="423"/>
      <c r="E866" s="423"/>
      <c r="F866" s="423"/>
      <c r="G866" s="423"/>
      <c r="H866" s="423"/>
      <c r="I866" s="423"/>
      <c r="J866" s="424" t="s">
        <v>285</v>
      </c>
      <c r="K866" s="425"/>
      <c r="L866" s="426">
        <f>ROUND(SUM(L850:L865),2)</f>
        <v>167.94</v>
      </c>
      <c r="M866" s="409"/>
      <c r="N866" s="409"/>
      <c r="O866" s="409"/>
      <c r="P866" s="409"/>
      <c r="Q866" s="409"/>
      <c r="R866" s="409"/>
      <c r="S866" s="409"/>
      <c r="T866" s="409"/>
      <c r="U866" s="409"/>
      <c r="V866" s="409"/>
      <c r="W866" s="409"/>
      <c r="X866" s="409"/>
      <c r="Y866" s="409"/>
      <c r="Z866" s="409"/>
      <c r="AA866" s="409"/>
      <c r="AB866" s="409"/>
      <c r="AC866" s="409"/>
      <c r="AD866" s="409"/>
      <c r="AE866" s="409"/>
      <c r="AF866" s="409"/>
      <c r="AG866" s="409"/>
      <c r="AH866" s="409"/>
      <c r="AI866" s="409"/>
      <c r="AJ866" s="409"/>
      <c r="AK866" s="409"/>
      <c r="AL866" s="409"/>
      <c r="AM866" s="409"/>
      <c r="AN866" s="409"/>
      <c r="AO866" s="409"/>
      <c r="AP866" s="409"/>
      <c r="AQ866" s="409"/>
      <c r="AR866" s="409"/>
      <c r="AS866" s="409"/>
      <c r="AT866" s="409"/>
      <c r="AU866" s="409"/>
      <c r="AV866" s="409"/>
      <c r="AW866" s="393"/>
    </row>
    <row r="867" ht="15.6" spans="2:49">
      <c r="B867" s="383"/>
      <c r="C867" s="416"/>
      <c r="D867" s="427"/>
      <c r="E867" s="427"/>
      <c r="F867" s="427"/>
      <c r="G867" s="427"/>
      <c r="H867" s="427"/>
      <c r="I867" s="427"/>
      <c r="J867" s="427"/>
      <c r="K867" s="427"/>
      <c r="L867" s="417"/>
      <c r="M867" s="409"/>
      <c r="N867" s="409"/>
      <c r="O867" s="409"/>
      <c r="P867" s="409"/>
      <c r="Q867" s="409"/>
      <c r="R867" s="409"/>
      <c r="S867" s="409"/>
      <c r="T867" s="409"/>
      <c r="U867" s="409"/>
      <c r="V867" s="409"/>
      <c r="W867" s="409"/>
      <c r="X867" s="409"/>
      <c r="Y867" s="409"/>
      <c r="Z867" s="409"/>
      <c r="AA867" s="409"/>
      <c r="AB867" s="409"/>
      <c r="AC867" s="409"/>
      <c r="AD867" s="409"/>
      <c r="AE867" s="409"/>
      <c r="AF867" s="409"/>
      <c r="AG867" s="409"/>
      <c r="AH867" s="409"/>
      <c r="AI867" s="409"/>
      <c r="AJ867" s="409"/>
      <c r="AK867" s="409"/>
      <c r="AL867" s="409"/>
      <c r="AM867" s="409"/>
      <c r="AN867" s="409"/>
      <c r="AO867" s="409"/>
      <c r="AP867" s="409"/>
      <c r="AQ867" s="409"/>
      <c r="AR867" s="409"/>
      <c r="AS867" s="409"/>
      <c r="AT867" s="409"/>
      <c r="AU867" s="409"/>
      <c r="AV867" s="409"/>
      <c r="AW867" s="393"/>
    </row>
    <row r="868" ht="15.6" spans="2:49">
      <c r="B868" s="383"/>
      <c r="C868" s="419"/>
      <c r="D868" s="428"/>
      <c r="E868" s="428"/>
      <c r="F868" s="428"/>
      <c r="G868" s="428"/>
      <c r="H868" s="428"/>
      <c r="I868" s="428"/>
      <c r="J868" s="428"/>
      <c r="K868" s="428"/>
      <c r="L868" s="420"/>
      <c r="M868" s="409"/>
      <c r="N868" s="409"/>
      <c r="O868" s="409"/>
      <c r="P868" s="409"/>
      <c r="Q868" s="409"/>
      <c r="R868" s="409"/>
      <c r="S868" s="409"/>
      <c r="T868" s="409"/>
      <c r="U868" s="409"/>
      <c r="V868" s="409"/>
      <c r="W868" s="409"/>
      <c r="X868" s="409"/>
      <c r="Y868" s="409"/>
      <c r="Z868" s="409"/>
      <c r="AA868" s="409"/>
      <c r="AB868" s="409"/>
      <c r="AC868" s="409"/>
      <c r="AD868" s="409"/>
      <c r="AE868" s="409"/>
      <c r="AF868" s="409"/>
      <c r="AG868" s="409"/>
      <c r="AH868" s="409"/>
      <c r="AI868" s="409"/>
      <c r="AJ868" s="409"/>
      <c r="AK868" s="409"/>
      <c r="AL868" s="409"/>
      <c r="AM868" s="409"/>
      <c r="AN868" s="409"/>
      <c r="AO868" s="409"/>
      <c r="AP868" s="409"/>
      <c r="AQ868" s="409"/>
      <c r="AR868" s="409"/>
      <c r="AS868" s="409"/>
      <c r="AT868" s="409"/>
      <c r="AU868" s="409"/>
      <c r="AV868" s="409"/>
      <c r="AW868" s="393"/>
    </row>
    <row r="869" ht="15.6" spans="2:49">
      <c r="B869" s="383"/>
      <c r="C869" s="429" t="s">
        <v>294</v>
      </c>
      <c r="D869" s="448"/>
      <c r="E869" s="448"/>
      <c r="F869" s="448"/>
      <c r="G869" s="448"/>
      <c r="H869" s="448"/>
      <c r="I869" s="448"/>
      <c r="J869" s="448"/>
      <c r="K869" s="448"/>
      <c r="L869" s="448"/>
      <c r="M869" s="448"/>
      <c r="N869" s="448"/>
      <c r="O869" s="448"/>
      <c r="P869" s="448"/>
      <c r="Q869" s="448"/>
      <c r="R869" s="448"/>
      <c r="S869" s="448"/>
      <c r="T869" s="448"/>
      <c r="U869" s="448"/>
      <c r="V869" s="448"/>
      <c r="W869" s="448"/>
      <c r="X869" s="448"/>
      <c r="Y869" s="448"/>
      <c r="Z869" s="448"/>
      <c r="AA869" s="448"/>
      <c r="AB869" s="448"/>
      <c r="AC869" s="448"/>
      <c r="AD869" s="448"/>
      <c r="AE869" s="448"/>
      <c r="AF869" s="448"/>
      <c r="AG869" s="448"/>
      <c r="AH869" s="448"/>
      <c r="AI869" s="448"/>
      <c r="AJ869" s="448"/>
      <c r="AK869" s="448"/>
      <c r="AL869" s="448"/>
      <c r="AM869" s="448"/>
      <c r="AN869" s="448"/>
      <c r="AO869" s="448"/>
      <c r="AP869" s="448"/>
      <c r="AQ869" s="448"/>
      <c r="AR869" s="448"/>
      <c r="AS869" s="448"/>
      <c r="AT869" s="448"/>
      <c r="AU869" s="448"/>
      <c r="AV869" s="449"/>
      <c r="AW869" s="393"/>
    </row>
    <row r="870" ht="15.6" spans="2:49">
      <c r="B870" s="383"/>
      <c r="C870" s="432"/>
      <c r="D870" s="433"/>
      <c r="E870" s="433"/>
      <c r="F870" s="433"/>
      <c r="G870" s="433"/>
      <c r="H870" s="433"/>
      <c r="I870" s="433"/>
      <c r="J870" s="433"/>
      <c r="K870" s="433"/>
      <c r="L870" s="433"/>
      <c r="M870" s="433"/>
      <c r="N870" s="433"/>
      <c r="O870" s="433"/>
      <c r="P870" s="433"/>
      <c r="Q870" s="433"/>
      <c r="R870" s="433"/>
      <c r="S870" s="433"/>
      <c r="T870" s="433"/>
      <c r="U870" s="433"/>
      <c r="V870" s="433"/>
      <c r="W870" s="433"/>
      <c r="X870" s="433"/>
      <c r="Y870" s="433"/>
      <c r="Z870" s="433"/>
      <c r="AA870" s="433"/>
      <c r="AB870" s="433"/>
      <c r="AC870" s="433"/>
      <c r="AD870" s="433"/>
      <c r="AE870" s="433"/>
      <c r="AF870" s="433"/>
      <c r="AG870" s="434"/>
      <c r="AH870" s="435"/>
      <c r="AI870" s="348"/>
      <c r="AJ870" s="348"/>
      <c r="AK870" s="348"/>
      <c r="AL870" s="348"/>
      <c r="AM870" s="348"/>
      <c r="AN870" s="348"/>
      <c r="AO870" s="348"/>
      <c r="AP870" s="348"/>
      <c r="AQ870" s="348"/>
      <c r="AR870" s="348"/>
      <c r="AS870" s="348"/>
      <c r="AT870" s="348"/>
      <c r="AU870" s="348"/>
      <c r="AV870" s="436"/>
      <c r="AW870" s="393"/>
    </row>
    <row r="871" spans="2:49">
      <c r="B871" s="437"/>
      <c r="AW871" s="438"/>
    </row>
    <row r="872" spans="2:49">
      <c r="B872" s="439" t="s">
        <v>295</v>
      </c>
      <c r="C872" s="450"/>
      <c r="D872" s="450"/>
      <c r="E872" s="450"/>
      <c r="F872" s="450"/>
      <c r="G872" s="450"/>
      <c r="H872" s="450"/>
      <c r="I872" s="450"/>
      <c r="J872" s="450"/>
      <c r="K872" s="450"/>
      <c r="L872" s="450"/>
      <c r="M872" s="450"/>
      <c r="N872" s="450"/>
      <c r="O872" s="450"/>
      <c r="P872" s="450"/>
      <c r="Q872" s="450"/>
      <c r="R872" s="450"/>
      <c r="S872" s="450"/>
      <c r="T872" s="450"/>
      <c r="U872" s="450"/>
      <c r="V872" s="450"/>
      <c r="W872" s="450"/>
      <c r="X872" s="450"/>
      <c r="Y872" s="450"/>
      <c r="Z872" s="450"/>
      <c r="AA872" s="450"/>
      <c r="AB872" s="450"/>
      <c r="AC872" s="450"/>
      <c r="AD872" s="450"/>
      <c r="AE872" s="450"/>
      <c r="AF872" s="450"/>
      <c r="AG872" s="450"/>
      <c r="AH872" s="450"/>
      <c r="AI872" s="450"/>
      <c r="AJ872" s="450"/>
      <c r="AK872" s="450"/>
      <c r="AL872" s="450"/>
      <c r="AM872" s="450"/>
      <c r="AN872" s="450"/>
      <c r="AO872" s="450"/>
      <c r="AP872" s="450"/>
      <c r="AQ872" s="450"/>
      <c r="AR872" s="450"/>
      <c r="AS872" s="450"/>
      <c r="AT872" s="450"/>
      <c r="AU872" s="450"/>
      <c r="AV872" s="450"/>
      <c r="AW872" s="451"/>
    </row>
    <row r="876" ht="15.6" spans="2:49">
      <c r="B876" s="325"/>
      <c r="C876" s="326"/>
      <c r="D876" s="327"/>
      <c r="E876" s="328" t="s">
        <v>0</v>
      </c>
      <c r="F876" s="329"/>
      <c r="G876" s="329"/>
      <c r="H876" s="329"/>
      <c r="I876" s="329"/>
      <c r="J876" s="329"/>
      <c r="K876" s="329"/>
      <c r="L876" s="329"/>
      <c r="M876" s="329"/>
      <c r="N876" s="329"/>
      <c r="O876" s="329"/>
      <c r="P876" s="329"/>
      <c r="Q876" s="329"/>
      <c r="R876" s="329"/>
      <c r="S876" s="329"/>
      <c r="T876" s="329"/>
      <c r="U876" s="329"/>
      <c r="V876" s="329"/>
      <c r="W876" s="329"/>
      <c r="X876" s="330"/>
      <c r="Y876" s="331" t="s">
        <v>270</v>
      </c>
      <c r="Z876" s="332"/>
      <c r="AA876" s="332"/>
      <c r="AB876" s="332"/>
      <c r="AC876" s="332"/>
      <c r="AD876" s="332"/>
      <c r="AE876" s="332"/>
      <c r="AF876" s="332"/>
      <c r="AG876" s="332"/>
      <c r="AH876" s="332"/>
      <c r="AI876" s="332"/>
      <c r="AJ876" s="332"/>
      <c r="AK876" s="332"/>
      <c r="AL876" s="332"/>
      <c r="AM876" s="332"/>
      <c r="AN876" s="332"/>
      <c r="AO876" s="332"/>
      <c r="AP876" s="332"/>
      <c r="AQ876" s="332"/>
      <c r="AR876" s="332"/>
      <c r="AS876" s="332"/>
      <c r="AT876" s="332"/>
      <c r="AU876" s="332"/>
      <c r="AV876" s="332"/>
      <c r="AW876" s="333"/>
    </row>
    <row r="877" ht="15.6" spans="2:49">
      <c r="B877" s="334"/>
      <c r="C877" s="335"/>
      <c r="D877" s="336"/>
      <c r="E877" s="337"/>
      <c r="F877" s="338"/>
      <c r="G877" s="338"/>
      <c r="H877" s="338"/>
      <c r="I877" s="338"/>
      <c r="J877" s="338"/>
      <c r="K877" s="338"/>
      <c r="L877" s="338"/>
      <c r="M877" s="338"/>
      <c r="N877" s="338"/>
      <c r="O877" s="338"/>
      <c r="P877" s="338"/>
      <c r="Q877" s="338"/>
      <c r="R877" s="338"/>
      <c r="S877" s="338"/>
      <c r="T877" s="338"/>
      <c r="U877" s="338"/>
      <c r="V877" s="338"/>
      <c r="W877" s="338"/>
      <c r="X877" s="339"/>
      <c r="Y877" s="340" t="s">
        <v>2</v>
      </c>
      <c r="Z877" s="341"/>
      <c r="AA877" s="341"/>
      <c r="AB877" s="341"/>
      <c r="AC877" s="341"/>
      <c r="AD877" s="341"/>
      <c r="AE877" s="341"/>
      <c r="AF877" s="341"/>
      <c r="AG877" s="341"/>
      <c r="AH877" s="341"/>
      <c r="AI877" s="341"/>
      <c r="AJ877" s="341"/>
      <c r="AK877" s="341"/>
      <c r="AL877" s="341"/>
      <c r="AM877" s="341"/>
      <c r="AN877" s="341"/>
      <c r="AO877" s="341"/>
      <c r="AP877" s="341"/>
      <c r="AQ877" s="341"/>
      <c r="AR877" s="341"/>
      <c r="AS877" s="341"/>
      <c r="AT877" s="341"/>
      <c r="AU877" s="341"/>
      <c r="AV877" s="341"/>
      <c r="AW877" s="342"/>
    </row>
    <row r="878" ht="15.6" spans="2:49">
      <c r="B878" s="343" t="s">
        <v>3</v>
      </c>
      <c r="C878" s="344"/>
      <c r="D878" s="344"/>
      <c r="E878" s="344"/>
      <c r="F878" s="344"/>
      <c r="G878" s="344"/>
      <c r="H878" s="344"/>
      <c r="I878" s="344"/>
      <c r="J878" s="344"/>
      <c r="K878" s="344"/>
      <c r="L878" s="344"/>
      <c r="M878" s="344"/>
      <c r="N878" s="344"/>
      <c r="O878" s="344"/>
      <c r="P878" s="344"/>
      <c r="Q878" s="344"/>
      <c r="R878" s="344"/>
      <c r="S878" s="344"/>
      <c r="T878" s="344"/>
      <c r="U878" s="344"/>
      <c r="V878" s="344"/>
      <c r="W878" s="344"/>
      <c r="X878" s="345"/>
      <c r="Y878" s="340" t="s">
        <v>271</v>
      </c>
      <c r="Z878" s="341"/>
      <c r="AA878" s="341"/>
      <c r="AB878" s="341"/>
      <c r="AC878" s="341"/>
      <c r="AD878" s="341"/>
      <c r="AE878" s="341"/>
      <c r="AF878" s="341"/>
      <c r="AG878" s="341"/>
      <c r="AH878" s="341"/>
      <c r="AI878" s="341"/>
      <c r="AJ878" s="341"/>
      <c r="AK878" s="341"/>
      <c r="AL878" s="341"/>
      <c r="AM878" s="341"/>
      <c r="AN878" s="341"/>
      <c r="AO878" s="341"/>
      <c r="AP878" s="341"/>
      <c r="AQ878" s="341"/>
      <c r="AR878" s="341"/>
      <c r="AS878" s="341"/>
      <c r="AT878" s="341"/>
      <c r="AU878" s="341"/>
      <c r="AV878" s="341"/>
      <c r="AW878" s="342"/>
    </row>
    <row r="879" ht="15.6" spans="2:49">
      <c r="B879" s="343" t="s">
        <v>272</v>
      </c>
      <c r="C879" s="344"/>
      <c r="D879" s="344"/>
      <c r="E879" s="344"/>
      <c r="F879" s="344"/>
      <c r="G879" s="344"/>
      <c r="H879" s="344"/>
      <c r="I879" s="344"/>
      <c r="J879" s="344"/>
      <c r="K879" s="344"/>
      <c r="L879" s="344"/>
      <c r="M879" s="344"/>
      <c r="N879" s="344"/>
      <c r="O879" s="344"/>
      <c r="P879" s="344"/>
      <c r="Q879" s="344"/>
      <c r="R879" s="344"/>
      <c r="S879" s="344"/>
      <c r="T879" s="344"/>
      <c r="U879" s="344"/>
      <c r="V879" s="344"/>
      <c r="W879" s="344"/>
      <c r="X879" s="344"/>
      <c r="Y879" s="344"/>
      <c r="Z879" s="344"/>
      <c r="AA879" s="344"/>
      <c r="AB879" s="344"/>
      <c r="AC879" s="344"/>
      <c r="AD879" s="344"/>
      <c r="AE879" s="344"/>
      <c r="AF879" s="344"/>
      <c r="AG879" s="344"/>
      <c r="AH879" s="344"/>
      <c r="AI879" s="344"/>
      <c r="AJ879" s="344"/>
      <c r="AK879" s="344"/>
      <c r="AL879" s="344"/>
      <c r="AM879" s="344"/>
      <c r="AN879" s="344"/>
      <c r="AO879" s="344"/>
      <c r="AP879" s="344"/>
      <c r="AQ879" s="344"/>
      <c r="AR879" s="344"/>
      <c r="AS879" s="344"/>
      <c r="AT879" s="344"/>
      <c r="AU879" s="344"/>
      <c r="AV879" s="344"/>
      <c r="AW879" s="346"/>
    </row>
    <row r="880" ht="15.6" spans="2:49">
      <c r="B880" s="347"/>
      <c r="C880" s="348"/>
      <c r="D880" s="348"/>
      <c r="E880" s="348"/>
      <c r="F880" s="348"/>
      <c r="G880" s="348"/>
      <c r="H880" s="348"/>
      <c r="I880" s="348"/>
      <c r="J880" s="348"/>
      <c r="K880" s="348"/>
      <c r="L880" s="348"/>
      <c r="M880" s="348"/>
      <c r="N880" s="348"/>
      <c r="O880" s="348"/>
      <c r="P880" s="348"/>
      <c r="Q880" s="348"/>
      <c r="R880" s="348"/>
      <c r="S880" s="348"/>
      <c r="T880" s="348"/>
      <c r="U880" s="348"/>
      <c r="V880" s="348"/>
      <c r="W880" s="348"/>
      <c r="X880" s="348"/>
      <c r="Y880" s="348"/>
      <c r="Z880" s="348"/>
      <c r="AA880" s="348"/>
      <c r="AB880" s="348"/>
      <c r="AC880" s="348"/>
      <c r="AD880" s="348"/>
      <c r="AE880" s="348"/>
      <c r="AF880" s="348"/>
      <c r="AG880" s="348"/>
      <c r="AH880" s="348"/>
      <c r="AI880" s="348"/>
      <c r="AJ880" s="348"/>
      <c r="AK880" s="348"/>
      <c r="AL880" s="348"/>
      <c r="AM880" s="348"/>
      <c r="AN880" s="348"/>
      <c r="AO880" s="348"/>
      <c r="AP880" s="348"/>
      <c r="AQ880" s="348"/>
      <c r="AR880" s="348"/>
      <c r="AS880" s="348"/>
      <c r="AT880" s="348"/>
      <c r="AU880" s="348"/>
      <c r="AV880" s="348"/>
      <c r="AW880" s="349"/>
    </row>
    <row r="881" ht="15.6" customHeight="1" spans="2:49">
      <c r="B881" s="350" t="s">
        <v>273</v>
      </c>
      <c r="C881" s="351"/>
      <c r="D881" s="352" t="s">
        <v>6</v>
      </c>
      <c r="E881" s="353"/>
      <c r="F881" s="353"/>
      <c r="G881" s="353"/>
      <c r="H881" s="353"/>
      <c r="I881" s="353"/>
      <c r="J881" s="353"/>
      <c r="K881" s="353"/>
      <c r="L881" s="353"/>
      <c r="M881" s="353"/>
      <c r="N881" s="353"/>
      <c r="O881" s="353"/>
      <c r="P881" s="353"/>
      <c r="Q881" s="353"/>
      <c r="R881" s="353"/>
      <c r="S881" s="353"/>
      <c r="T881" s="353"/>
      <c r="U881" s="353"/>
      <c r="V881" s="353"/>
      <c r="W881" s="353"/>
      <c r="X881" s="353"/>
      <c r="Y881" s="353"/>
      <c r="Z881" s="353"/>
      <c r="AA881" s="353"/>
      <c r="AB881" s="353"/>
      <c r="AC881" s="353"/>
      <c r="AD881" s="353"/>
      <c r="AE881" s="353"/>
      <c r="AF881" s="353"/>
      <c r="AG881" s="353"/>
      <c r="AH881" s="353"/>
      <c r="AI881" s="353"/>
      <c r="AJ881" s="353"/>
      <c r="AK881" s="353"/>
      <c r="AL881" s="353"/>
      <c r="AM881" s="353"/>
      <c r="AN881" s="353"/>
      <c r="AO881" s="353"/>
      <c r="AP881" s="353"/>
      <c r="AQ881" s="353"/>
      <c r="AR881" s="353"/>
      <c r="AS881" s="353"/>
      <c r="AT881" s="353"/>
      <c r="AU881" s="353"/>
      <c r="AV881" s="353"/>
      <c r="AW881" s="354"/>
    </row>
    <row r="882" ht="15.6" spans="2:49">
      <c r="B882" s="347"/>
      <c r="C882" s="348"/>
      <c r="D882" s="348"/>
      <c r="E882" s="348"/>
      <c r="F882" s="348"/>
      <c r="G882" s="348"/>
      <c r="H882" s="348"/>
      <c r="I882" s="348"/>
      <c r="J882" s="348"/>
      <c r="K882" s="348"/>
      <c r="L882" s="348"/>
      <c r="M882" s="348"/>
      <c r="N882" s="348"/>
      <c r="O882" s="348"/>
      <c r="P882" s="348"/>
      <c r="Q882" s="348"/>
      <c r="R882" s="348"/>
      <c r="S882" s="348"/>
      <c r="T882" s="348"/>
      <c r="U882" s="348"/>
      <c r="V882" s="348"/>
      <c r="W882" s="348"/>
      <c r="X882" s="348"/>
      <c r="Y882" s="348"/>
      <c r="Z882" s="348"/>
      <c r="AA882" s="348"/>
      <c r="AB882" s="348"/>
      <c r="AC882" s="348"/>
      <c r="AD882" s="348"/>
      <c r="AE882" s="348"/>
      <c r="AF882" s="348"/>
      <c r="AG882" s="348"/>
      <c r="AH882" s="348"/>
      <c r="AI882" s="348"/>
      <c r="AJ882" s="348"/>
      <c r="AK882" s="348"/>
      <c r="AL882" s="348"/>
      <c r="AM882" s="348"/>
      <c r="AN882" s="348"/>
      <c r="AO882" s="348"/>
      <c r="AP882" s="348"/>
      <c r="AQ882" s="348"/>
      <c r="AR882" s="348"/>
      <c r="AS882" s="348"/>
      <c r="AT882" s="348"/>
      <c r="AU882" s="348"/>
      <c r="AV882" s="348"/>
      <c r="AW882" s="349"/>
    </row>
    <row r="883" ht="15.6" spans="2:49">
      <c r="B883" s="355"/>
      <c r="C883" s="356" t="s">
        <v>274</v>
      </c>
      <c r="D883" s="357"/>
      <c r="E883" s="357"/>
      <c r="F883" s="357"/>
      <c r="G883" s="357"/>
      <c r="H883" s="357"/>
      <c r="I883" s="357"/>
      <c r="J883" s="357"/>
      <c r="K883" s="357"/>
      <c r="L883" s="357"/>
      <c r="M883" s="357"/>
      <c r="N883" s="357"/>
      <c r="O883" s="357"/>
      <c r="P883" s="357"/>
      <c r="Q883" s="357"/>
      <c r="R883" s="357"/>
      <c r="S883" s="357"/>
      <c r="T883" s="357"/>
      <c r="U883" s="357"/>
      <c r="V883" s="357"/>
      <c r="W883" s="357"/>
      <c r="X883" s="357"/>
      <c r="Y883" s="357"/>
      <c r="Z883" s="357"/>
      <c r="AA883" s="357"/>
      <c r="AB883" s="357"/>
      <c r="AC883" s="357"/>
      <c r="AD883" s="357"/>
      <c r="AE883" s="357"/>
      <c r="AF883" s="357"/>
      <c r="AG883" s="357"/>
      <c r="AH883" s="357"/>
      <c r="AI883" s="357"/>
      <c r="AJ883" s="357"/>
      <c r="AK883" s="357"/>
      <c r="AL883" s="357"/>
      <c r="AM883" s="357"/>
      <c r="AN883" s="357"/>
      <c r="AO883" s="357"/>
      <c r="AP883" s="357"/>
      <c r="AQ883" s="357"/>
      <c r="AR883" s="357"/>
      <c r="AS883" s="357"/>
      <c r="AT883" s="357"/>
      <c r="AU883" s="357"/>
      <c r="AV883" s="358"/>
      <c r="AW883" s="359"/>
    </row>
    <row r="884" ht="15.6" spans="2:49">
      <c r="B884" s="360"/>
      <c r="C884" s="361" t="s">
        <v>275</v>
      </c>
      <c r="D884" s="362"/>
      <c r="E884" s="363" t="s">
        <v>329</v>
      </c>
      <c r="F884" s="364"/>
      <c r="G884" s="364"/>
      <c r="H884" s="364"/>
      <c r="I884" s="364"/>
      <c r="J884" s="364"/>
      <c r="K884" s="364"/>
      <c r="L884" s="364"/>
      <c r="M884" s="364"/>
      <c r="N884" s="364"/>
      <c r="O884" s="364"/>
      <c r="P884" s="364"/>
      <c r="Q884" s="364"/>
      <c r="R884" s="364"/>
      <c r="S884" s="364"/>
      <c r="T884" s="364"/>
      <c r="U884" s="364"/>
      <c r="V884" s="364"/>
      <c r="W884" s="364"/>
      <c r="X884" s="364"/>
      <c r="Y884" s="364"/>
      <c r="Z884" s="364"/>
      <c r="AA884" s="364"/>
      <c r="AB884" s="364"/>
      <c r="AC884" s="364"/>
      <c r="AD884" s="364"/>
      <c r="AE884" s="364"/>
      <c r="AF884" s="364"/>
      <c r="AG884" s="364"/>
      <c r="AH884" s="365"/>
      <c r="AI884" s="366" t="s">
        <v>277</v>
      </c>
      <c r="AJ884" s="367"/>
      <c r="AK884" s="367"/>
      <c r="AL884" s="367"/>
      <c r="AM884" s="367"/>
      <c r="AN884" s="367"/>
      <c r="AO884" s="368"/>
      <c r="AP884" s="369" t="s">
        <v>31</v>
      </c>
      <c r="AQ884" s="370"/>
      <c r="AR884" s="370"/>
      <c r="AS884" s="370"/>
      <c r="AT884" s="370"/>
      <c r="AU884" s="370"/>
      <c r="AV884" s="371"/>
      <c r="AW884" s="372"/>
    </row>
    <row r="885" ht="15.6" spans="2:49">
      <c r="B885" s="360"/>
      <c r="C885" s="373" t="s">
        <v>278</v>
      </c>
      <c r="D885" s="374"/>
      <c r="E885" s="375" t="str">
        <f>'PRESUPUESTO GEN'!D47</f>
        <v>SUMINISTRO E INSTALACIÓN ADOQUÍN DE ARCILLA VEHICULAR LIVIANO 10 X 6 X 20 CM (NTC 3289</v>
      </c>
      <c r="F885" s="442"/>
      <c r="G885" s="442"/>
      <c r="H885" s="442"/>
      <c r="I885" s="442"/>
      <c r="J885" s="442"/>
      <c r="K885" s="442"/>
      <c r="L885" s="442"/>
      <c r="M885" s="442"/>
      <c r="N885" s="442"/>
      <c r="O885" s="442"/>
      <c r="P885" s="442"/>
      <c r="Q885" s="442"/>
      <c r="R885" s="442"/>
      <c r="S885" s="442"/>
      <c r="T885" s="442"/>
      <c r="U885" s="442"/>
      <c r="V885" s="442"/>
      <c r="W885" s="442"/>
      <c r="X885" s="442"/>
      <c r="Y885" s="442"/>
      <c r="Z885" s="442"/>
      <c r="AA885" s="442"/>
      <c r="AB885" s="442"/>
      <c r="AC885" s="442"/>
      <c r="AD885" s="442"/>
      <c r="AE885" s="442"/>
      <c r="AF885" s="442"/>
      <c r="AG885" s="442"/>
      <c r="AH885" s="443"/>
      <c r="AI885" s="366" t="s">
        <v>279</v>
      </c>
      <c r="AJ885" s="367"/>
      <c r="AK885" s="367"/>
      <c r="AL885" s="367"/>
      <c r="AM885" s="367"/>
      <c r="AN885" s="367"/>
      <c r="AO885" s="368"/>
      <c r="AP885" s="378"/>
      <c r="AQ885" s="379"/>
      <c r="AR885" s="379"/>
      <c r="AS885" s="379"/>
      <c r="AT885" s="379"/>
      <c r="AU885" s="379"/>
      <c r="AV885" s="380"/>
      <c r="AW885" s="372"/>
    </row>
    <row r="886" ht="15.6" spans="2:49">
      <c r="B886" s="381"/>
      <c r="C886" s="348"/>
      <c r="D886" s="348"/>
      <c r="E886" s="348"/>
      <c r="F886" s="348"/>
      <c r="G886" s="348"/>
      <c r="H886" s="348"/>
      <c r="I886" s="348"/>
      <c r="J886" s="348"/>
      <c r="K886" s="348"/>
      <c r="L886" s="348"/>
      <c r="M886" s="348"/>
      <c r="N886" s="348"/>
      <c r="O886" s="348"/>
      <c r="P886" s="348"/>
      <c r="Q886" s="348"/>
      <c r="R886" s="348"/>
      <c r="S886" s="348"/>
      <c r="T886" s="348"/>
      <c r="U886" s="348"/>
      <c r="V886" s="348"/>
      <c r="W886" s="348"/>
      <c r="X886" s="348"/>
      <c r="Y886" s="348"/>
      <c r="Z886" s="348"/>
      <c r="AA886" s="348"/>
      <c r="AB886" s="348"/>
      <c r="AC886" s="348"/>
      <c r="AD886" s="348"/>
      <c r="AE886" s="348"/>
      <c r="AF886" s="348"/>
      <c r="AG886" s="348"/>
      <c r="AH886" s="348"/>
      <c r="AI886" s="348"/>
      <c r="AJ886" s="348"/>
      <c r="AK886" s="348"/>
      <c r="AL886" s="348"/>
      <c r="AM886" s="348"/>
      <c r="AN886" s="348"/>
      <c r="AO886" s="348"/>
      <c r="AP886" s="348"/>
      <c r="AQ886" s="348"/>
      <c r="AR886" s="348"/>
      <c r="AS886" s="348"/>
      <c r="AT886" s="348"/>
      <c r="AU886" s="348"/>
      <c r="AV886" s="348"/>
      <c r="AW886" s="382"/>
    </row>
    <row r="887" ht="15.6" spans="2:49">
      <c r="B887" s="383"/>
      <c r="C887" s="384" t="s">
        <v>280</v>
      </c>
      <c r="D887" s="385"/>
      <c r="E887" s="386" t="s">
        <v>281</v>
      </c>
      <c r="F887" s="387"/>
      <c r="G887" s="387"/>
      <c r="H887" s="388"/>
      <c r="I887" s="468" t="s">
        <v>315</v>
      </c>
      <c r="J887" s="467" t="s">
        <v>354</v>
      </c>
      <c r="K887" s="389" t="s">
        <v>284</v>
      </c>
      <c r="L887" s="391" t="s">
        <v>285</v>
      </c>
      <c r="M887" s="384" t="s">
        <v>286</v>
      </c>
      <c r="N887" s="392"/>
      <c r="O887" s="392"/>
      <c r="P887" s="392"/>
      <c r="Q887" s="392"/>
      <c r="R887" s="392"/>
      <c r="S887" s="392"/>
      <c r="T887" s="392"/>
      <c r="U887" s="392"/>
      <c r="V887" s="392"/>
      <c r="W887" s="392"/>
      <c r="X887" s="392"/>
      <c r="Y887" s="392"/>
      <c r="Z887" s="392"/>
      <c r="AA887" s="392"/>
      <c r="AB887" s="392"/>
      <c r="AC887" s="392"/>
      <c r="AD887" s="392"/>
      <c r="AE887" s="392"/>
      <c r="AF887" s="392"/>
      <c r="AG887" s="392"/>
      <c r="AH887" s="392"/>
      <c r="AI887" s="392"/>
      <c r="AJ887" s="392"/>
      <c r="AK887" s="392"/>
      <c r="AL887" s="392"/>
      <c r="AM887" s="392"/>
      <c r="AN887" s="392"/>
      <c r="AO887" s="392"/>
      <c r="AP887" s="392"/>
      <c r="AQ887" s="392"/>
      <c r="AR887" s="392"/>
      <c r="AS887" s="392"/>
      <c r="AT887" s="392"/>
      <c r="AU887" s="392"/>
      <c r="AV887" s="385"/>
      <c r="AW887" s="393"/>
    </row>
    <row r="888" ht="31.2" spans="2:49">
      <c r="B888" s="383"/>
      <c r="C888" s="394"/>
      <c r="D888" s="395"/>
      <c r="E888" s="463" t="s">
        <v>321</v>
      </c>
      <c r="F888" s="463" t="s">
        <v>327</v>
      </c>
      <c r="G888" s="462" t="s">
        <v>318</v>
      </c>
      <c r="H888" s="463" t="s">
        <v>316</v>
      </c>
      <c r="I888" s="399"/>
      <c r="J888" s="401"/>
      <c r="K888" s="399"/>
      <c r="L888" s="401"/>
      <c r="M888" s="394"/>
      <c r="N888" s="402"/>
      <c r="O888" s="402"/>
      <c r="P888" s="402"/>
      <c r="Q888" s="402"/>
      <c r="R888" s="402"/>
      <c r="S888" s="402"/>
      <c r="T888" s="402"/>
      <c r="U888" s="402"/>
      <c r="V888" s="402"/>
      <c r="W888" s="402"/>
      <c r="X888" s="402"/>
      <c r="Y888" s="402"/>
      <c r="Z888" s="402"/>
      <c r="AA888" s="402"/>
      <c r="AB888" s="402"/>
      <c r="AC888" s="402"/>
      <c r="AD888" s="402"/>
      <c r="AE888" s="402"/>
      <c r="AF888" s="402"/>
      <c r="AG888" s="402"/>
      <c r="AH888" s="402"/>
      <c r="AI888" s="402"/>
      <c r="AJ888" s="402"/>
      <c r="AK888" s="402"/>
      <c r="AL888" s="402"/>
      <c r="AM888" s="402"/>
      <c r="AN888" s="402"/>
      <c r="AO888" s="402"/>
      <c r="AP888" s="402"/>
      <c r="AQ888" s="402"/>
      <c r="AR888" s="402"/>
      <c r="AS888" s="402"/>
      <c r="AT888" s="402"/>
      <c r="AU888" s="402"/>
      <c r="AV888" s="395"/>
      <c r="AW888" s="393"/>
    </row>
    <row r="889" ht="15.75" customHeight="1" spans="2:49">
      <c r="B889" s="383"/>
      <c r="C889" s="416" t="s">
        <v>355</v>
      </c>
      <c r="D889" s="417"/>
      <c r="E889" s="445">
        <v>83.97</v>
      </c>
      <c r="F889" s="408">
        <v>4.6</v>
      </c>
      <c r="G889" s="408"/>
      <c r="H889" s="408"/>
      <c r="I889" s="452">
        <f>E889*F889</f>
        <v>386.262</v>
      </c>
      <c r="J889" s="452">
        <v>1</v>
      </c>
      <c r="K889" s="408" t="s">
        <v>31</v>
      </c>
      <c r="L889" s="445">
        <f>J889*I889</f>
        <v>386.262</v>
      </c>
      <c r="M889" s="409"/>
      <c r="N889" s="409"/>
      <c r="O889" s="409"/>
      <c r="P889" s="409"/>
      <c r="Q889" s="409"/>
      <c r="R889" s="409"/>
      <c r="S889" s="409"/>
      <c r="T889" s="409"/>
      <c r="U889" s="409"/>
      <c r="V889" s="409"/>
      <c r="W889" s="409"/>
      <c r="X889" s="409"/>
      <c r="Y889" s="409"/>
      <c r="Z889" s="409"/>
      <c r="AA889" s="409"/>
      <c r="AB889" s="409"/>
      <c r="AC889" s="409"/>
      <c r="AD889" s="409"/>
      <c r="AE889" s="409"/>
      <c r="AF889" s="409"/>
      <c r="AG889" s="409"/>
      <c r="AH889" s="409"/>
      <c r="AI889" s="409"/>
      <c r="AJ889" s="409"/>
      <c r="AK889" s="409"/>
      <c r="AL889" s="409"/>
      <c r="AM889" s="409"/>
      <c r="AN889" s="409"/>
      <c r="AO889" s="409"/>
      <c r="AP889" s="409"/>
      <c r="AQ889" s="409"/>
      <c r="AR889" s="409"/>
      <c r="AS889" s="409"/>
      <c r="AT889" s="409"/>
      <c r="AU889" s="409"/>
      <c r="AV889" s="409"/>
      <c r="AW889" s="393"/>
    </row>
    <row r="890" ht="15.6" spans="2:49">
      <c r="B890" s="383"/>
      <c r="C890" s="419"/>
      <c r="D890" s="420"/>
      <c r="E890" s="447"/>
      <c r="F890" s="415"/>
      <c r="G890" s="415"/>
      <c r="H890" s="415"/>
      <c r="I890" s="415"/>
      <c r="J890" s="415"/>
      <c r="K890" s="415"/>
      <c r="L890" s="447"/>
      <c r="M890" s="409"/>
      <c r="N890" s="409"/>
      <c r="O890" s="409"/>
      <c r="P890" s="409"/>
      <c r="Q890" s="409"/>
      <c r="R890" s="409"/>
      <c r="S890" s="409"/>
      <c r="T890" s="409"/>
      <c r="U890" s="409"/>
      <c r="V890" s="409"/>
      <c r="W890" s="409"/>
      <c r="X890" s="409"/>
      <c r="Y890" s="409"/>
      <c r="Z890" s="409"/>
      <c r="AA890" s="409"/>
      <c r="AB890" s="409"/>
      <c r="AC890" s="409"/>
      <c r="AD890" s="409"/>
      <c r="AE890" s="409"/>
      <c r="AF890" s="409"/>
      <c r="AG890" s="409"/>
      <c r="AH890" s="409"/>
      <c r="AI890" s="409"/>
      <c r="AJ890" s="409"/>
      <c r="AK890" s="409"/>
      <c r="AL890" s="409"/>
      <c r="AM890" s="409"/>
      <c r="AN890" s="409"/>
      <c r="AO890" s="409"/>
      <c r="AP890" s="409"/>
      <c r="AQ890" s="409"/>
      <c r="AR890" s="409"/>
      <c r="AS890" s="409"/>
      <c r="AT890" s="409"/>
      <c r="AU890" s="409"/>
      <c r="AV890" s="409"/>
      <c r="AW890" s="393"/>
    </row>
    <row r="891" ht="15.6" spans="2:49">
      <c r="B891" s="383"/>
      <c r="C891" s="416"/>
      <c r="D891" s="417"/>
      <c r="E891" s="445"/>
      <c r="F891" s="408"/>
      <c r="G891" s="408"/>
      <c r="H891" s="408"/>
      <c r="I891" s="453"/>
      <c r="J891" s="408"/>
      <c r="K891" s="408"/>
      <c r="L891" s="445"/>
      <c r="M891" s="409"/>
      <c r="N891" s="409"/>
      <c r="O891" s="409"/>
      <c r="P891" s="409"/>
      <c r="Q891" s="409"/>
      <c r="R891" s="409"/>
      <c r="S891" s="409"/>
      <c r="T891" s="409"/>
      <c r="U891" s="409"/>
      <c r="V891" s="409"/>
      <c r="W891" s="409"/>
      <c r="X891" s="409"/>
      <c r="Y891" s="409"/>
      <c r="Z891" s="409"/>
      <c r="AA891" s="409"/>
      <c r="AB891" s="409"/>
      <c r="AC891" s="409"/>
      <c r="AD891" s="409"/>
      <c r="AE891" s="409"/>
      <c r="AF891" s="409"/>
      <c r="AG891" s="409"/>
      <c r="AH891" s="409"/>
      <c r="AI891" s="409"/>
      <c r="AJ891" s="409"/>
      <c r="AK891" s="409"/>
      <c r="AL891" s="409"/>
      <c r="AM891" s="409"/>
      <c r="AN891" s="409"/>
      <c r="AO891" s="409"/>
      <c r="AP891" s="409"/>
      <c r="AQ891" s="409"/>
      <c r="AR891" s="409"/>
      <c r="AS891" s="409"/>
      <c r="AT891" s="409"/>
      <c r="AU891" s="409"/>
      <c r="AV891" s="409"/>
      <c r="AW891" s="393"/>
    </row>
    <row r="892" ht="15.6" spans="2:49">
      <c r="B892" s="383"/>
      <c r="C892" s="419"/>
      <c r="D892" s="420"/>
      <c r="E892" s="447"/>
      <c r="F892" s="415"/>
      <c r="G892" s="415"/>
      <c r="H892" s="415"/>
      <c r="I892" s="446"/>
      <c r="J892" s="415"/>
      <c r="K892" s="415"/>
      <c r="L892" s="447"/>
      <c r="M892" s="409"/>
      <c r="N892" s="409"/>
      <c r="O892" s="409"/>
      <c r="P892" s="409"/>
      <c r="Q892" s="409"/>
      <c r="R892" s="409"/>
      <c r="S892" s="409"/>
      <c r="T892" s="409"/>
      <c r="U892" s="409"/>
      <c r="V892" s="409"/>
      <c r="W892" s="409"/>
      <c r="X892" s="409"/>
      <c r="Y892" s="409"/>
      <c r="Z892" s="409"/>
      <c r="AA892" s="409"/>
      <c r="AB892" s="409"/>
      <c r="AC892" s="409"/>
      <c r="AD892" s="409"/>
      <c r="AE892" s="409"/>
      <c r="AF892" s="409"/>
      <c r="AG892" s="409"/>
      <c r="AH892" s="409"/>
      <c r="AI892" s="409"/>
      <c r="AJ892" s="409"/>
      <c r="AK892" s="409"/>
      <c r="AL892" s="409"/>
      <c r="AM892" s="409"/>
      <c r="AN892" s="409"/>
      <c r="AO892" s="409"/>
      <c r="AP892" s="409"/>
      <c r="AQ892" s="409"/>
      <c r="AR892" s="409"/>
      <c r="AS892" s="409"/>
      <c r="AT892" s="409"/>
      <c r="AU892" s="409"/>
      <c r="AV892" s="409"/>
      <c r="AW892" s="393"/>
    </row>
    <row r="893" ht="15.6" spans="2:49">
      <c r="B893" s="383"/>
      <c r="C893" s="416"/>
      <c r="D893" s="417"/>
      <c r="E893" s="445"/>
      <c r="F893" s="408"/>
      <c r="G893" s="408"/>
      <c r="H893" s="406"/>
      <c r="I893" s="453"/>
      <c r="J893" s="408"/>
      <c r="K893" s="408"/>
      <c r="L893" s="445"/>
      <c r="M893" s="409"/>
      <c r="N893" s="409"/>
      <c r="O893" s="409"/>
      <c r="P893" s="409"/>
      <c r="Q893" s="409"/>
      <c r="R893" s="409"/>
      <c r="S893" s="409"/>
      <c r="T893" s="409"/>
      <c r="U893" s="409"/>
      <c r="V893" s="409"/>
      <c r="W893" s="409"/>
      <c r="X893" s="409"/>
      <c r="Y893" s="409"/>
      <c r="Z893" s="409"/>
      <c r="AA893" s="409"/>
      <c r="AB893" s="409"/>
      <c r="AC893" s="409"/>
      <c r="AD893" s="409"/>
      <c r="AE893" s="409"/>
      <c r="AF893" s="409"/>
      <c r="AG893" s="409"/>
      <c r="AH893" s="409"/>
      <c r="AI893" s="409"/>
      <c r="AJ893" s="409"/>
      <c r="AK893" s="409"/>
      <c r="AL893" s="409"/>
      <c r="AM893" s="409"/>
      <c r="AN893" s="409"/>
      <c r="AO893" s="409"/>
      <c r="AP893" s="409"/>
      <c r="AQ893" s="409"/>
      <c r="AR893" s="409"/>
      <c r="AS893" s="409"/>
      <c r="AT893" s="409"/>
      <c r="AU893" s="409"/>
      <c r="AV893" s="409"/>
      <c r="AW893" s="393"/>
    </row>
    <row r="894" ht="15.6" spans="2:49">
      <c r="B894" s="383"/>
      <c r="C894" s="419"/>
      <c r="D894" s="420"/>
      <c r="E894" s="447"/>
      <c r="F894" s="415"/>
      <c r="G894" s="415"/>
      <c r="H894" s="413"/>
      <c r="I894" s="446"/>
      <c r="J894" s="415"/>
      <c r="K894" s="415"/>
      <c r="L894" s="447"/>
      <c r="M894" s="409"/>
      <c r="N894" s="409"/>
      <c r="O894" s="409"/>
      <c r="P894" s="409"/>
      <c r="Q894" s="409"/>
      <c r="R894" s="409"/>
      <c r="S894" s="409"/>
      <c r="T894" s="409"/>
      <c r="U894" s="409"/>
      <c r="V894" s="409"/>
      <c r="W894" s="409"/>
      <c r="X894" s="409"/>
      <c r="Y894" s="409"/>
      <c r="Z894" s="409"/>
      <c r="AA894" s="409"/>
      <c r="AB894" s="409"/>
      <c r="AC894" s="409"/>
      <c r="AD894" s="409"/>
      <c r="AE894" s="409"/>
      <c r="AF894" s="409"/>
      <c r="AG894" s="409"/>
      <c r="AH894" s="409"/>
      <c r="AI894" s="409"/>
      <c r="AJ894" s="409"/>
      <c r="AK894" s="409"/>
      <c r="AL894" s="409"/>
      <c r="AM894" s="409"/>
      <c r="AN894" s="409"/>
      <c r="AO894" s="409"/>
      <c r="AP894" s="409"/>
      <c r="AQ894" s="409"/>
      <c r="AR894" s="409"/>
      <c r="AS894" s="409"/>
      <c r="AT894" s="409"/>
      <c r="AU894" s="409"/>
      <c r="AV894" s="409"/>
      <c r="AW894" s="393"/>
    </row>
    <row r="895" ht="15.6" spans="2:49">
      <c r="B895" s="383"/>
      <c r="C895" s="416"/>
      <c r="D895" s="417"/>
      <c r="E895" s="445"/>
      <c r="F895" s="408"/>
      <c r="G895" s="408"/>
      <c r="H895" s="406"/>
      <c r="I895" s="453"/>
      <c r="J895" s="408"/>
      <c r="K895" s="408"/>
      <c r="L895" s="445"/>
      <c r="M895" s="409"/>
      <c r="N895" s="409"/>
      <c r="O895" s="409"/>
      <c r="P895" s="409"/>
      <c r="Q895" s="409"/>
      <c r="R895" s="409"/>
      <c r="S895" s="409"/>
      <c r="T895" s="409"/>
      <c r="U895" s="409"/>
      <c r="V895" s="409"/>
      <c r="W895" s="409"/>
      <c r="X895" s="409"/>
      <c r="Y895" s="409"/>
      <c r="Z895" s="409"/>
      <c r="AA895" s="409"/>
      <c r="AB895" s="409"/>
      <c r="AC895" s="409"/>
      <c r="AD895" s="409"/>
      <c r="AE895" s="409"/>
      <c r="AF895" s="409"/>
      <c r="AG895" s="409"/>
      <c r="AH895" s="409"/>
      <c r="AI895" s="409"/>
      <c r="AJ895" s="409"/>
      <c r="AK895" s="409"/>
      <c r="AL895" s="409"/>
      <c r="AM895" s="409"/>
      <c r="AN895" s="409"/>
      <c r="AO895" s="409"/>
      <c r="AP895" s="409"/>
      <c r="AQ895" s="409"/>
      <c r="AR895" s="409"/>
      <c r="AS895" s="409"/>
      <c r="AT895" s="409"/>
      <c r="AU895" s="409"/>
      <c r="AV895" s="409"/>
      <c r="AW895" s="393"/>
    </row>
    <row r="896" ht="15.6" spans="2:49">
      <c r="B896" s="383"/>
      <c r="C896" s="419"/>
      <c r="D896" s="420"/>
      <c r="E896" s="447"/>
      <c r="F896" s="415"/>
      <c r="G896" s="415"/>
      <c r="H896" s="413"/>
      <c r="I896" s="446"/>
      <c r="J896" s="415"/>
      <c r="K896" s="415"/>
      <c r="L896" s="447"/>
      <c r="M896" s="409"/>
      <c r="N896" s="409"/>
      <c r="O896" s="409"/>
      <c r="P896" s="409"/>
      <c r="Q896" s="409"/>
      <c r="R896" s="409"/>
      <c r="S896" s="409"/>
      <c r="T896" s="409"/>
      <c r="U896" s="409"/>
      <c r="V896" s="409"/>
      <c r="W896" s="409"/>
      <c r="X896" s="409"/>
      <c r="Y896" s="409"/>
      <c r="Z896" s="409"/>
      <c r="AA896" s="409"/>
      <c r="AB896" s="409"/>
      <c r="AC896" s="409"/>
      <c r="AD896" s="409"/>
      <c r="AE896" s="409"/>
      <c r="AF896" s="409"/>
      <c r="AG896" s="409"/>
      <c r="AH896" s="409"/>
      <c r="AI896" s="409"/>
      <c r="AJ896" s="409"/>
      <c r="AK896" s="409"/>
      <c r="AL896" s="409"/>
      <c r="AM896" s="409"/>
      <c r="AN896" s="409"/>
      <c r="AO896" s="409"/>
      <c r="AP896" s="409"/>
      <c r="AQ896" s="409"/>
      <c r="AR896" s="409"/>
      <c r="AS896" s="409"/>
      <c r="AT896" s="409"/>
      <c r="AU896" s="409"/>
      <c r="AV896" s="409"/>
      <c r="AW896" s="393"/>
    </row>
    <row r="897" ht="15.6" spans="2:49">
      <c r="B897" s="383"/>
      <c r="C897" s="416"/>
      <c r="D897" s="417"/>
      <c r="E897" s="445"/>
      <c r="F897" s="408"/>
      <c r="G897" s="408"/>
      <c r="H897" s="406"/>
      <c r="I897" s="453"/>
      <c r="J897" s="408"/>
      <c r="K897" s="408"/>
      <c r="L897" s="445"/>
      <c r="M897" s="409"/>
      <c r="N897" s="409"/>
      <c r="O897" s="409"/>
      <c r="P897" s="409"/>
      <c r="Q897" s="409"/>
      <c r="R897" s="409"/>
      <c r="S897" s="409"/>
      <c r="T897" s="409"/>
      <c r="U897" s="409"/>
      <c r="V897" s="409"/>
      <c r="W897" s="409"/>
      <c r="X897" s="409"/>
      <c r="Y897" s="409"/>
      <c r="Z897" s="409"/>
      <c r="AA897" s="409"/>
      <c r="AB897" s="409"/>
      <c r="AC897" s="409"/>
      <c r="AD897" s="409"/>
      <c r="AE897" s="409"/>
      <c r="AF897" s="409"/>
      <c r="AG897" s="409"/>
      <c r="AH897" s="409"/>
      <c r="AI897" s="409"/>
      <c r="AJ897" s="409"/>
      <c r="AK897" s="409"/>
      <c r="AL897" s="409"/>
      <c r="AM897" s="409"/>
      <c r="AN897" s="409"/>
      <c r="AO897" s="409"/>
      <c r="AP897" s="409"/>
      <c r="AQ897" s="409"/>
      <c r="AR897" s="409"/>
      <c r="AS897" s="409"/>
      <c r="AT897" s="409"/>
      <c r="AU897" s="409"/>
      <c r="AV897" s="409"/>
      <c r="AW897" s="393"/>
    </row>
    <row r="898" ht="15.6" spans="2:49">
      <c r="B898" s="383"/>
      <c r="C898" s="419"/>
      <c r="D898" s="420"/>
      <c r="E898" s="447"/>
      <c r="F898" s="415"/>
      <c r="G898" s="415"/>
      <c r="H898" s="413"/>
      <c r="I898" s="446"/>
      <c r="J898" s="415"/>
      <c r="K898" s="415"/>
      <c r="L898" s="447"/>
      <c r="M898" s="409"/>
      <c r="N898" s="409"/>
      <c r="O898" s="409"/>
      <c r="P898" s="409"/>
      <c r="Q898" s="409"/>
      <c r="R898" s="409"/>
      <c r="S898" s="409"/>
      <c r="T898" s="409"/>
      <c r="U898" s="409"/>
      <c r="V898" s="409"/>
      <c r="W898" s="409"/>
      <c r="X898" s="409"/>
      <c r="Y898" s="409"/>
      <c r="Z898" s="409"/>
      <c r="AA898" s="409"/>
      <c r="AB898" s="409"/>
      <c r="AC898" s="409"/>
      <c r="AD898" s="409"/>
      <c r="AE898" s="409"/>
      <c r="AF898" s="409"/>
      <c r="AG898" s="409"/>
      <c r="AH898" s="409"/>
      <c r="AI898" s="409"/>
      <c r="AJ898" s="409"/>
      <c r="AK898" s="409"/>
      <c r="AL898" s="409"/>
      <c r="AM898" s="409"/>
      <c r="AN898" s="409"/>
      <c r="AO898" s="409"/>
      <c r="AP898" s="409"/>
      <c r="AQ898" s="409"/>
      <c r="AR898" s="409"/>
      <c r="AS898" s="409"/>
      <c r="AT898" s="409"/>
      <c r="AU898" s="409"/>
      <c r="AV898" s="409"/>
      <c r="AW898" s="393"/>
    </row>
    <row r="899" ht="15.6" spans="2:49">
      <c r="B899" s="383"/>
      <c r="C899" s="416"/>
      <c r="D899" s="417"/>
      <c r="E899" s="406"/>
      <c r="F899" s="406"/>
      <c r="G899" s="406"/>
      <c r="H899" s="406"/>
      <c r="I899" s="406"/>
      <c r="J899" s="406"/>
      <c r="K899" s="408"/>
      <c r="L899" s="408"/>
      <c r="M899" s="409"/>
      <c r="N899" s="409"/>
      <c r="O899" s="409"/>
      <c r="P899" s="409"/>
      <c r="Q899" s="409"/>
      <c r="R899" s="409"/>
      <c r="S899" s="409"/>
      <c r="T899" s="409"/>
      <c r="U899" s="409"/>
      <c r="V899" s="409"/>
      <c r="W899" s="409"/>
      <c r="X899" s="409"/>
      <c r="Y899" s="409"/>
      <c r="Z899" s="409"/>
      <c r="AA899" s="409"/>
      <c r="AB899" s="409"/>
      <c r="AC899" s="409"/>
      <c r="AD899" s="409"/>
      <c r="AE899" s="409"/>
      <c r="AF899" s="409"/>
      <c r="AG899" s="409"/>
      <c r="AH899" s="409"/>
      <c r="AI899" s="409"/>
      <c r="AJ899" s="409"/>
      <c r="AK899" s="409"/>
      <c r="AL899" s="409"/>
      <c r="AM899" s="409"/>
      <c r="AN899" s="409"/>
      <c r="AO899" s="409"/>
      <c r="AP899" s="409"/>
      <c r="AQ899" s="409"/>
      <c r="AR899" s="409"/>
      <c r="AS899" s="409"/>
      <c r="AT899" s="409"/>
      <c r="AU899" s="409"/>
      <c r="AV899" s="409"/>
      <c r="AW899" s="393"/>
    </row>
    <row r="900" ht="15.6" spans="2:49">
      <c r="B900" s="383"/>
      <c r="C900" s="419"/>
      <c r="D900" s="420"/>
      <c r="E900" s="413"/>
      <c r="F900" s="413"/>
      <c r="G900" s="413"/>
      <c r="H900" s="413"/>
      <c r="I900" s="413"/>
      <c r="J900" s="413"/>
      <c r="K900" s="415"/>
      <c r="L900" s="415"/>
      <c r="M900" s="409"/>
      <c r="N900" s="409"/>
      <c r="O900" s="409"/>
      <c r="P900" s="409"/>
      <c r="Q900" s="409"/>
      <c r="R900" s="409"/>
      <c r="S900" s="409"/>
      <c r="T900" s="409"/>
      <c r="U900" s="409"/>
      <c r="V900" s="409"/>
      <c r="W900" s="409"/>
      <c r="X900" s="409"/>
      <c r="Y900" s="409"/>
      <c r="Z900" s="409"/>
      <c r="AA900" s="409"/>
      <c r="AB900" s="409"/>
      <c r="AC900" s="409"/>
      <c r="AD900" s="409"/>
      <c r="AE900" s="409"/>
      <c r="AF900" s="409"/>
      <c r="AG900" s="409"/>
      <c r="AH900" s="409"/>
      <c r="AI900" s="409"/>
      <c r="AJ900" s="409"/>
      <c r="AK900" s="409"/>
      <c r="AL900" s="409"/>
      <c r="AM900" s="409"/>
      <c r="AN900" s="409"/>
      <c r="AO900" s="409"/>
      <c r="AP900" s="409"/>
      <c r="AQ900" s="409"/>
      <c r="AR900" s="409"/>
      <c r="AS900" s="409"/>
      <c r="AT900" s="409"/>
      <c r="AU900" s="409"/>
      <c r="AV900" s="409"/>
      <c r="AW900" s="393"/>
    </row>
    <row r="901" ht="15.6" spans="2:49">
      <c r="B901" s="383"/>
      <c r="C901" s="416"/>
      <c r="D901" s="417"/>
      <c r="E901" s="406"/>
      <c r="F901" s="406"/>
      <c r="G901" s="406"/>
      <c r="H901" s="406"/>
      <c r="I901" s="406"/>
      <c r="J901" s="406"/>
      <c r="K901" s="406"/>
      <c r="L901" s="408"/>
      <c r="M901" s="409"/>
      <c r="N901" s="409"/>
      <c r="O901" s="409"/>
      <c r="P901" s="409"/>
      <c r="Q901" s="409"/>
      <c r="R901" s="409"/>
      <c r="S901" s="409"/>
      <c r="T901" s="409"/>
      <c r="U901" s="409"/>
      <c r="V901" s="409"/>
      <c r="W901" s="409"/>
      <c r="X901" s="409"/>
      <c r="Y901" s="409"/>
      <c r="Z901" s="409"/>
      <c r="AA901" s="409"/>
      <c r="AB901" s="409"/>
      <c r="AC901" s="409"/>
      <c r="AD901" s="409"/>
      <c r="AE901" s="409"/>
      <c r="AF901" s="409"/>
      <c r="AG901" s="409"/>
      <c r="AH901" s="409"/>
      <c r="AI901" s="409"/>
      <c r="AJ901" s="409"/>
      <c r="AK901" s="409"/>
      <c r="AL901" s="409"/>
      <c r="AM901" s="409"/>
      <c r="AN901" s="409"/>
      <c r="AO901" s="409"/>
      <c r="AP901" s="409"/>
      <c r="AQ901" s="409"/>
      <c r="AR901" s="409"/>
      <c r="AS901" s="409"/>
      <c r="AT901" s="409"/>
      <c r="AU901" s="409"/>
      <c r="AV901" s="409"/>
      <c r="AW901" s="393"/>
    </row>
    <row r="902" ht="15.6" spans="2:49">
      <c r="B902" s="383"/>
      <c r="C902" s="419"/>
      <c r="D902" s="420"/>
      <c r="E902" s="413"/>
      <c r="F902" s="413"/>
      <c r="G902" s="413"/>
      <c r="H902" s="413"/>
      <c r="I902" s="413"/>
      <c r="J902" s="413"/>
      <c r="K902" s="413"/>
      <c r="L902" s="415"/>
      <c r="M902" s="409"/>
      <c r="N902" s="409"/>
      <c r="O902" s="409"/>
      <c r="P902" s="409"/>
      <c r="Q902" s="409"/>
      <c r="R902" s="409"/>
      <c r="S902" s="409"/>
      <c r="T902" s="409"/>
      <c r="U902" s="409"/>
      <c r="V902" s="409"/>
      <c r="W902" s="409"/>
      <c r="X902" s="409"/>
      <c r="Y902" s="409"/>
      <c r="Z902" s="409"/>
      <c r="AA902" s="409"/>
      <c r="AB902" s="409"/>
      <c r="AC902" s="409"/>
      <c r="AD902" s="409"/>
      <c r="AE902" s="409"/>
      <c r="AF902" s="409"/>
      <c r="AG902" s="409"/>
      <c r="AH902" s="409"/>
      <c r="AI902" s="409"/>
      <c r="AJ902" s="409"/>
      <c r="AK902" s="409"/>
      <c r="AL902" s="409"/>
      <c r="AM902" s="409"/>
      <c r="AN902" s="409"/>
      <c r="AO902" s="409"/>
      <c r="AP902" s="409"/>
      <c r="AQ902" s="409"/>
      <c r="AR902" s="409"/>
      <c r="AS902" s="409"/>
      <c r="AT902" s="409"/>
      <c r="AU902" s="409"/>
      <c r="AV902" s="409"/>
      <c r="AW902" s="393"/>
    </row>
    <row r="903" ht="15.6" spans="2:49">
      <c r="B903" s="383"/>
      <c r="C903" s="416"/>
      <c r="D903" s="417"/>
      <c r="E903" s="406"/>
      <c r="F903" s="406"/>
      <c r="G903" s="406"/>
      <c r="H903" s="406"/>
      <c r="I903" s="406"/>
      <c r="J903" s="406"/>
      <c r="K903" s="406"/>
      <c r="L903" s="406"/>
      <c r="M903" s="409"/>
      <c r="N903" s="409"/>
      <c r="O903" s="409"/>
      <c r="P903" s="409"/>
      <c r="Q903" s="409"/>
      <c r="R903" s="409"/>
      <c r="S903" s="409"/>
      <c r="T903" s="409"/>
      <c r="U903" s="409"/>
      <c r="V903" s="409"/>
      <c r="W903" s="409"/>
      <c r="X903" s="409"/>
      <c r="Y903" s="409"/>
      <c r="Z903" s="409"/>
      <c r="AA903" s="409"/>
      <c r="AB903" s="409"/>
      <c r="AC903" s="409"/>
      <c r="AD903" s="409"/>
      <c r="AE903" s="409"/>
      <c r="AF903" s="409"/>
      <c r="AG903" s="409"/>
      <c r="AH903" s="409"/>
      <c r="AI903" s="409"/>
      <c r="AJ903" s="409"/>
      <c r="AK903" s="409"/>
      <c r="AL903" s="409"/>
      <c r="AM903" s="409"/>
      <c r="AN903" s="409"/>
      <c r="AO903" s="409"/>
      <c r="AP903" s="409"/>
      <c r="AQ903" s="409"/>
      <c r="AR903" s="409"/>
      <c r="AS903" s="409"/>
      <c r="AT903" s="409"/>
      <c r="AU903" s="409"/>
      <c r="AV903" s="409"/>
      <c r="AW903" s="393"/>
    </row>
    <row r="904" ht="15.6" spans="2:49">
      <c r="B904" s="383"/>
      <c r="C904" s="419"/>
      <c r="D904" s="420"/>
      <c r="E904" s="413"/>
      <c r="F904" s="413"/>
      <c r="G904" s="413"/>
      <c r="H904" s="413"/>
      <c r="I904" s="413"/>
      <c r="J904" s="413"/>
      <c r="K904" s="413"/>
      <c r="L904" s="413"/>
      <c r="M904" s="409"/>
      <c r="N904" s="409"/>
      <c r="O904" s="409"/>
      <c r="P904" s="409"/>
      <c r="Q904" s="409"/>
      <c r="R904" s="409"/>
      <c r="S904" s="409"/>
      <c r="T904" s="409"/>
      <c r="U904" s="409"/>
      <c r="V904" s="409"/>
      <c r="W904" s="409"/>
      <c r="X904" s="409"/>
      <c r="Y904" s="409"/>
      <c r="Z904" s="409"/>
      <c r="AA904" s="409"/>
      <c r="AB904" s="409"/>
      <c r="AC904" s="409"/>
      <c r="AD904" s="409"/>
      <c r="AE904" s="409"/>
      <c r="AF904" s="409"/>
      <c r="AG904" s="409"/>
      <c r="AH904" s="409"/>
      <c r="AI904" s="409"/>
      <c r="AJ904" s="409"/>
      <c r="AK904" s="409"/>
      <c r="AL904" s="409"/>
      <c r="AM904" s="409"/>
      <c r="AN904" s="409"/>
      <c r="AO904" s="409"/>
      <c r="AP904" s="409"/>
      <c r="AQ904" s="409"/>
      <c r="AR904" s="409"/>
      <c r="AS904" s="409"/>
      <c r="AT904" s="409"/>
      <c r="AU904" s="409"/>
      <c r="AV904" s="409"/>
      <c r="AW904" s="393"/>
    </row>
    <row r="905" ht="15.6" spans="2:49">
      <c r="B905" s="383"/>
      <c r="C905" s="422" t="s">
        <v>293</v>
      </c>
      <c r="D905" s="423"/>
      <c r="E905" s="423"/>
      <c r="F905" s="423"/>
      <c r="G905" s="423"/>
      <c r="H905" s="423"/>
      <c r="I905" s="423"/>
      <c r="J905" s="424" t="s">
        <v>285</v>
      </c>
      <c r="K905" s="425"/>
      <c r="L905" s="426">
        <f>ROUND(SUM(L889:L904),2)</f>
        <v>386.26</v>
      </c>
      <c r="M905" s="409"/>
      <c r="N905" s="409"/>
      <c r="O905" s="409"/>
      <c r="P905" s="409"/>
      <c r="Q905" s="409"/>
      <c r="R905" s="409"/>
      <c r="S905" s="409"/>
      <c r="T905" s="409"/>
      <c r="U905" s="409"/>
      <c r="V905" s="409"/>
      <c r="W905" s="409"/>
      <c r="X905" s="409"/>
      <c r="Y905" s="409"/>
      <c r="Z905" s="409"/>
      <c r="AA905" s="409"/>
      <c r="AB905" s="409"/>
      <c r="AC905" s="409"/>
      <c r="AD905" s="409"/>
      <c r="AE905" s="409"/>
      <c r="AF905" s="409"/>
      <c r="AG905" s="409"/>
      <c r="AH905" s="409"/>
      <c r="AI905" s="409"/>
      <c r="AJ905" s="409"/>
      <c r="AK905" s="409"/>
      <c r="AL905" s="409"/>
      <c r="AM905" s="409"/>
      <c r="AN905" s="409"/>
      <c r="AO905" s="409"/>
      <c r="AP905" s="409"/>
      <c r="AQ905" s="409"/>
      <c r="AR905" s="409"/>
      <c r="AS905" s="409"/>
      <c r="AT905" s="409"/>
      <c r="AU905" s="409"/>
      <c r="AV905" s="409"/>
      <c r="AW905" s="393"/>
    </row>
    <row r="906" ht="15.6" spans="2:49">
      <c r="B906" s="383"/>
      <c r="C906" s="416"/>
      <c r="D906" s="427"/>
      <c r="E906" s="427"/>
      <c r="F906" s="427"/>
      <c r="G906" s="427"/>
      <c r="H906" s="427"/>
      <c r="I906" s="427"/>
      <c r="J906" s="427"/>
      <c r="K906" s="427"/>
      <c r="L906" s="417"/>
      <c r="M906" s="409"/>
      <c r="N906" s="409"/>
      <c r="O906" s="409"/>
      <c r="P906" s="409"/>
      <c r="Q906" s="409"/>
      <c r="R906" s="409"/>
      <c r="S906" s="409"/>
      <c r="T906" s="409"/>
      <c r="U906" s="409"/>
      <c r="V906" s="409"/>
      <c r="W906" s="409"/>
      <c r="X906" s="409"/>
      <c r="Y906" s="409"/>
      <c r="Z906" s="409"/>
      <c r="AA906" s="409"/>
      <c r="AB906" s="409"/>
      <c r="AC906" s="409"/>
      <c r="AD906" s="409"/>
      <c r="AE906" s="409"/>
      <c r="AF906" s="409"/>
      <c r="AG906" s="409"/>
      <c r="AH906" s="409"/>
      <c r="AI906" s="409"/>
      <c r="AJ906" s="409"/>
      <c r="AK906" s="409"/>
      <c r="AL906" s="409"/>
      <c r="AM906" s="409"/>
      <c r="AN906" s="409"/>
      <c r="AO906" s="409"/>
      <c r="AP906" s="409"/>
      <c r="AQ906" s="409"/>
      <c r="AR906" s="409"/>
      <c r="AS906" s="409"/>
      <c r="AT906" s="409"/>
      <c r="AU906" s="409"/>
      <c r="AV906" s="409"/>
      <c r="AW906" s="393"/>
    </row>
    <row r="907" ht="15.6" spans="2:49">
      <c r="B907" s="383"/>
      <c r="C907" s="419"/>
      <c r="D907" s="428"/>
      <c r="E907" s="428"/>
      <c r="F907" s="428"/>
      <c r="G907" s="428"/>
      <c r="H907" s="428"/>
      <c r="I907" s="428"/>
      <c r="J907" s="428"/>
      <c r="K907" s="428"/>
      <c r="L907" s="420"/>
      <c r="M907" s="409"/>
      <c r="N907" s="409"/>
      <c r="O907" s="409"/>
      <c r="P907" s="409"/>
      <c r="Q907" s="409"/>
      <c r="R907" s="409"/>
      <c r="S907" s="409"/>
      <c r="T907" s="409"/>
      <c r="U907" s="409"/>
      <c r="V907" s="409"/>
      <c r="W907" s="409"/>
      <c r="X907" s="409"/>
      <c r="Y907" s="409"/>
      <c r="Z907" s="409"/>
      <c r="AA907" s="409"/>
      <c r="AB907" s="409"/>
      <c r="AC907" s="409"/>
      <c r="AD907" s="409"/>
      <c r="AE907" s="409"/>
      <c r="AF907" s="409"/>
      <c r="AG907" s="409"/>
      <c r="AH907" s="409"/>
      <c r="AI907" s="409"/>
      <c r="AJ907" s="409"/>
      <c r="AK907" s="409"/>
      <c r="AL907" s="409"/>
      <c r="AM907" s="409"/>
      <c r="AN907" s="409"/>
      <c r="AO907" s="409"/>
      <c r="AP907" s="409"/>
      <c r="AQ907" s="409"/>
      <c r="AR907" s="409"/>
      <c r="AS907" s="409"/>
      <c r="AT907" s="409"/>
      <c r="AU907" s="409"/>
      <c r="AV907" s="409"/>
      <c r="AW907" s="393"/>
    </row>
    <row r="908" ht="15.6" spans="2:49">
      <c r="B908" s="383"/>
      <c r="C908" s="429" t="s">
        <v>294</v>
      </c>
      <c r="D908" s="448"/>
      <c r="E908" s="448"/>
      <c r="F908" s="448"/>
      <c r="G908" s="448"/>
      <c r="H908" s="448"/>
      <c r="I908" s="448"/>
      <c r="J908" s="448"/>
      <c r="K908" s="448"/>
      <c r="L908" s="448"/>
      <c r="M908" s="448"/>
      <c r="N908" s="448"/>
      <c r="O908" s="448"/>
      <c r="P908" s="448"/>
      <c r="Q908" s="448"/>
      <c r="R908" s="448"/>
      <c r="S908" s="448"/>
      <c r="T908" s="448"/>
      <c r="U908" s="448"/>
      <c r="V908" s="448"/>
      <c r="W908" s="448"/>
      <c r="X908" s="448"/>
      <c r="Y908" s="448"/>
      <c r="Z908" s="448"/>
      <c r="AA908" s="448"/>
      <c r="AB908" s="448"/>
      <c r="AC908" s="448"/>
      <c r="AD908" s="448"/>
      <c r="AE908" s="448"/>
      <c r="AF908" s="448"/>
      <c r="AG908" s="448"/>
      <c r="AH908" s="448"/>
      <c r="AI908" s="448"/>
      <c r="AJ908" s="448"/>
      <c r="AK908" s="448"/>
      <c r="AL908" s="448"/>
      <c r="AM908" s="448"/>
      <c r="AN908" s="448"/>
      <c r="AO908" s="448"/>
      <c r="AP908" s="448"/>
      <c r="AQ908" s="448"/>
      <c r="AR908" s="448"/>
      <c r="AS908" s="448"/>
      <c r="AT908" s="448"/>
      <c r="AU908" s="448"/>
      <c r="AV908" s="449"/>
      <c r="AW908" s="393"/>
    </row>
    <row r="909" ht="15.6" spans="2:49">
      <c r="B909" s="383"/>
      <c r="C909" s="432"/>
      <c r="D909" s="433"/>
      <c r="E909" s="433"/>
      <c r="F909" s="433"/>
      <c r="G909" s="433"/>
      <c r="H909" s="433"/>
      <c r="I909" s="433"/>
      <c r="J909" s="433"/>
      <c r="K909" s="433"/>
      <c r="L909" s="433"/>
      <c r="M909" s="433"/>
      <c r="N909" s="433"/>
      <c r="O909" s="433"/>
      <c r="P909" s="433"/>
      <c r="Q909" s="433"/>
      <c r="R909" s="433"/>
      <c r="S909" s="433"/>
      <c r="T909" s="433"/>
      <c r="U909" s="433"/>
      <c r="V909" s="433"/>
      <c r="W909" s="433"/>
      <c r="X909" s="433"/>
      <c r="Y909" s="433"/>
      <c r="Z909" s="433"/>
      <c r="AA909" s="433"/>
      <c r="AB909" s="433"/>
      <c r="AC909" s="433"/>
      <c r="AD909" s="433"/>
      <c r="AE909" s="433"/>
      <c r="AF909" s="433"/>
      <c r="AG909" s="434"/>
      <c r="AH909" s="435"/>
      <c r="AI909" s="348"/>
      <c r="AJ909" s="348"/>
      <c r="AK909" s="348"/>
      <c r="AL909" s="348"/>
      <c r="AM909" s="348"/>
      <c r="AN909" s="348"/>
      <c r="AO909" s="348"/>
      <c r="AP909" s="348"/>
      <c r="AQ909" s="348"/>
      <c r="AR909" s="348"/>
      <c r="AS909" s="348"/>
      <c r="AT909" s="348"/>
      <c r="AU909" s="348"/>
      <c r="AV909" s="436"/>
      <c r="AW909" s="393"/>
    </row>
    <row r="910" spans="2:49">
      <c r="B910" s="437"/>
      <c r="AW910" s="438"/>
    </row>
    <row r="911" ht="69" customHeight="1" spans="2:49">
      <c r="B911" s="439" t="s">
        <v>295</v>
      </c>
      <c r="C911" s="450"/>
      <c r="D911" s="450"/>
      <c r="E911" s="450"/>
      <c r="F911" s="450"/>
      <c r="G911" s="450"/>
      <c r="H911" s="450"/>
      <c r="I911" s="450"/>
      <c r="J911" s="450"/>
      <c r="K911" s="450"/>
      <c r="L911" s="450"/>
      <c r="M911" s="450"/>
      <c r="N911" s="450"/>
      <c r="O911" s="450"/>
      <c r="P911" s="450"/>
      <c r="Q911" s="450"/>
      <c r="R911" s="450"/>
      <c r="S911" s="450"/>
      <c r="T911" s="450"/>
      <c r="U911" s="450"/>
      <c r="V911" s="450"/>
      <c r="W911" s="450"/>
      <c r="X911" s="450"/>
      <c r="Y911" s="450"/>
      <c r="Z911" s="450"/>
      <c r="AA911" s="450"/>
      <c r="AB911" s="450"/>
      <c r="AC911" s="450"/>
      <c r="AD911" s="450"/>
      <c r="AE911" s="450"/>
      <c r="AF911" s="450"/>
      <c r="AG911" s="450"/>
      <c r="AH911" s="450"/>
      <c r="AI911" s="450"/>
      <c r="AJ911" s="450"/>
      <c r="AK911" s="450"/>
      <c r="AL911" s="450"/>
      <c r="AM911" s="450"/>
      <c r="AN911" s="450"/>
      <c r="AO911" s="450"/>
      <c r="AP911" s="450"/>
      <c r="AQ911" s="450"/>
      <c r="AR911" s="450"/>
      <c r="AS911" s="450"/>
      <c r="AT911" s="450"/>
      <c r="AU911" s="450"/>
      <c r="AV911" s="450"/>
      <c r="AW911" s="451"/>
    </row>
    <row r="914" ht="15.6" spans="2:49">
      <c r="B914" s="325"/>
      <c r="C914" s="326"/>
      <c r="D914" s="327"/>
      <c r="E914" s="328" t="s">
        <v>0</v>
      </c>
      <c r="F914" s="329"/>
      <c r="G914" s="329"/>
      <c r="H914" s="329"/>
      <c r="I914" s="329"/>
      <c r="J914" s="329"/>
      <c r="K914" s="329"/>
      <c r="L914" s="329"/>
      <c r="M914" s="329"/>
      <c r="N914" s="329"/>
      <c r="O914" s="329"/>
      <c r="P914" s="329"/>
      <c r="Q914" s="329"/>
      <c r="R914" s="329"/>
      <c r="S914" s="329"/>
      <c r="T914" s="329"/>
      <c r="U914" s="329"/>
      <c r="V914" s="329"/>
      <c r="W914" s="329"/>
      <c r="X914" s="330"/>
      <c r="Y914" s="331" t="s">
        <v>270</v>
      </c>
      <c r="Z914" s="332"/>
      <c r="AA914" s="332"/>
      <c r="AB914" s="332"/>
      <c r="AC914" s="332"/>
      <c r="AD914" s="332"/>
      <c r="AE914" s="332"/>
      <c r="AF914" s="332"/>
      <c r="AG914" s="332"/>
      <c r="AH914" s="332"/>
      <c r="AI914" s="332"/>
      <c r="AJ914" s="332"/>
      <c r="AK914" s="332"/>
      <c r="AL914" s="332"/>
      <c r="AM914" s="332"/>
      <c r="AN914" s="332"/>
      <c r="AO914" s="332"/>
      <c r="AP914" s="332"/>
      <c r="AQ914" s="332"/>
      <c r="AR914" s="332"/>
      <c r="AS914" s="332"/>
      <c r="AT914" s="332"/>
      <c r="AU914" s="332"/>
      <c r="AV914" s="332"/>
      <c r="AW914" s="333"/>
    </row>
    <row r="915" ht="15.6" spans="2:49">
      <c r="B915" s="334"/>
      <c r="C915" s="335"/>
      <c r="D915" s="336"/>
      <c r="E915" s="337"/>
      <c r="F915" s="338"/>
      <c r="G915" s="338"/>
      <c r="H915" s="338"/>
      <c r="I915" s="338"/>
      <c r="J915" s="338"/>
      <c r="K915" s="338"/>
      <c r="L915" s="338"/>
      <c r="M915" s="338"/>
      <c r="N915" s="338"/>
      <c r="O915" s="338"/>
      <c r="P915" s="338"/>
      <c r="Q915" s="338"/>
      <c r="R915" s="338"/>
      <c r="S915" s="338"/>
      <c r="T915" s="338"/>
      <c r="U915" s="338"/>
      <c r="V915" s="338"/>
      <c r="W915" s="338"/>
      <c r="X915" s="339"/>
      <c r="Y915" s="340" t="s">
        <v>2</v>
      </c>
      <c r="Z915" s="341"/>
      <c r="AA915" s="341"/>
      <c r="AB915" s="341"/>
      <c r="AC915" s="341"/>
      <c r="AD915" s="341"/>
      <c r="AE915" s="341"/>
      <c r="AF915" s="341"/>
      <c r="AG915" s="341"/>
      <c r="AH915" s="341"/>
      <c r="AI915" s="341"/>
      <c r="AJ915" s="341"/>
      <c r="AK915" s="341"/>
      <c r="AL915" s="341"/>
      <c r="AM915" s="341"/>
      <c r="AN915" s="341"/>
      <c r="AO915" s="341"/>
      <c r="AP915" s="341"/>
      <c r="AQ915" s="341"/>
      <c r="AR915" s="341"/>
      <c r="AS915" s="341"/>
      <c r="AT915" s="341"/>
      <c r="AU915" s="341"/>
      <c r="AV915" s="341"/>
      <c r="AW915" s="342"/>
    </row>
    <row r="916" ht="15.6" spans="2:49">
      <c r="B916" s="343" t="s">
        <v>3</v>
      </c>
      <c r="C916" s="344"/>
      <c r="D916" s="344"/>
      <c r="E916" s="344"/>
      <c r="F916" s="344"/>
      <c r="G916" s="344"/>
      <c r="H916" s="344"/>
      <c r="I916" s="344"/>
      <c r="J916" s="344"/>
      <c r="K916" s="344"/>
      <c r="L916" s="344"/>
      <c r="M916" s="344"/>
      <c r="N916" s="344"/>
      <c r="O916" s="344"/>
      <c r="P916" s="344"/>
      <c r="Q916" s="344"/>
      <c r="R916" s="344"/>
      <c r="S916" s="344"/>
      <c r="T916" s="344"/>
      <c r="U916" s="344"/>
      <c r="V916" s="344"/>
      <c r="W916" s="344"/>
      <c r="X916" s="345"/>
      <c r="Y916" s="340" t="s">
        <v>271</v>
      </c>
      <c r="Z916" s="341"/>
      <c r="AA916" s="341"/>
      <c r="AB916" s="341"/>
      <c r="AC916" s="341"/>
      <c r="AD916" s="341"/>
      <c r="AE916" s="341"/>
      <c r="AF916" s="341"/>
      <c r="AG916" s="341"/>
      <c r="AH916" s="341"/>
      <c r="AI916" s="341"/>
      <c r="AJ916" s="341"/>
      <c r="AK916" s="341"/>
      <c r="AL916" s="341"/>
      <c r="AM916" s="341"/>
      <c r="AN916" s="341"/>
      <c r="AO916" s="341"/>
      <c r="AP916" s="341"/>
      <c r="AQ916" s="341"/>
      <c r="AR916" s="341"/>
      <c r="AS916" s="341"/>
      <c r="AT916" s="341"/>
      <c r="AU916" s="341"/>
      <c r="AV916" s="341"/>
      <c r="AW916" s="342"/>
    </row>
    <row r="917" ht="15.6" spans="2:49">
      <c r="B917" s="343" t="s">
        <v>272</v>
      </c>
      <c r="C917" s="344"/>
      <c r="D917" s="344"/>
      <c r="E917" s="344"/>
      <c r="F917" s="344"/>
      <c r="G917" s="344"/>
      <c r="H917" s="344"/>
      <c r="I917" s="344"/>
      <c r="J917" s="344"/>
      <c r="K917" s="344"/>
      <c r="L917" s="344"/>
      <c r="M917" s="344"/>
      <c r="N917" s="344"/>
      <c r="O917" s="344"/>
      <c r="P917" s="344"/>
      <c r="Q917" s="344"/>
      <c r="R917" s="344"/>
      <c r="S917" s="344"/>
      <c r="T917" s="344"/>
      <c r="U917" s="344"/>
      <c r="V917" s="344"/>
      <c r="W917" s="344"/>
      <c r="X917" s="344"/>
      <c r="Y917" s="344"/>
      <c r="Z917" s="344"/>
      <c r="AA917" s="344"/>
      <c r="AB917" s="344"/>
      <c r="AC917" s="344"/>
      <c r="AD917" s="344"/>
      <c r="AE917" s="344"/>
      <c r="AF917" s="344"/>
      <c r="AG917" s="344"/>
      <c r="AH917" s="344"/>
      <c r="AI917" s="344"/>
      <c r="AJ917" s="344"/>
      <c r="AK917" s="344"/>
      <c r="AL917" s="344"/>
      <c r="AM917" s="344"/>
      <c r="AN917" s="344"/>
      <c r="AO917" s="344"/>
      <c r="AP917" s="344"/>
      <c r="AQ917" s="344"/>
      <c r="AR917" s="344"/>
      <c r="AS917" s="344"/>
      <c r="AT917" s="344"/>
      <c r="AU917" s="344"/>
      <c r="AV917" s="344"/>
      <c r="AW917" s="346"/>
    </row>
    <row r="918" ht="15.6" spans="2:49">
      <c r="B918" s="347"/>
      <c r="C918" s="348"/>
      <c r="D918" s="348"/>
      <c r="E918" s="348"/>
      <c r="F918" s="348"/>
      <c r="G918" s="348"/>
      <c r="H918" s="348"/>
      <c r="I918" s="348"/>
      <c r="J918" s="348"/>
      <c r="K918" s="348"/>
      <c r="L918" s="348"/>
      <c r="M918" s="348"/>
      <c r="N918" s="348"/>
      <c r="O918" s="348"/>
      <c r="P918" s="348"/>
      <c r="Q918" s="348"/>
      <c r="R918" s="348"/>
      <c r="S918" s="348"/>
      <c r="T918" s="348"/>
      <c r="U918" s="348"/>
      <c r="V918" s="348"/>
      <c r="W918" s="348"/>
      <c r="X918" s="348"/>
      <c r="Y918" s="348"/>
      <c r="Z918" s="348"/>
      <c r="AA918" s="348"/>
      <c r="AB918" s="348"/>
      <c r="AC918" s="348"/>
      <c r="AD918" s="348"/>
      <c r="AE918" s="348"/>
      <c r="AF918" s="348"/>
      <c r="AG918" s="348"/>
      <c r="AH918" s="348"/>
      <c r="AI918" s="348"/>
      <c r="AJ918" s="348"/>
      <c r="AK918" s="348"/>
      <c r="AL918" s="348"/>
      <c r="AM918" s="348"/>
      <c r="AN918" s="348"/>
      <c r="AO918" s="348"/>
      <c r="AP918" s="348"/>
      <c r="AQ918" s="348"/>
      <c r="AR918" s="348"/>
      <c r="AS918" s="348"/>
      <c r="AT918" s="348"/>
      <c r="AU918" s="348"/>
      <c r="AV918" s="348"/>
      <c r="AW918" s="349"/>
    </row>
    <row r="919" ht="15.6" customHeight="1" spans="2:49">
      <c r="B919" s="350" t="s">
        <v>273</v>
      </c>
      <c r="C919" s="351"/>
      <c r="D919" s="352" t="s">
        <v>6</v>
      </c>
      <c r="E919" s="353"/>
      <c r="F919" s="353"/>
      <c r="G919" s="353"/>
      <c r="H919" s="353"/>
      <c r="I919" s="353"/>
      <c r="J919" s="353"/>
      <c r="K919" s="353"/>
      <c r="L919" s="353"/>
      <c r="M919" s="353"/>
      <c r="N919" s="353"/>
      <c r="O919" s="353"/>
      <c r="P919" s="353"/>
      <c r="Q919" s="353"/>
      <c r="R919" s="353"/>
      <c r="S919" s="353"/>
      <c r="T919" s="353"/>
      <c r="U919" s="353"/>
      <c r="V919" s="353"/>
      <c r="W919" s="353"/>
      <c r="X919" s="353"/>
      <c r="Y919" s="353"/>
      <c r="Z919" s="353"/>
      <c r="AA919" s="353"/>
      <c r="AB919" s="353"/>
      <c r="AC919" s="353"/>
      <c r="AD919" s="353"/>
      <c r="AE919" s="353"/>
      <c r="AF919" s="353"/>
      <c r="AG919" s="353"/>
      <c r="AH919" s="353"/>
      <c r="AI919" s="353"/>
      <c r="AJ919" s="353"/>
      <c r="AK919" s="353"/>
      <c r="AL919" s="353"/>
      <c r="AM919" s="353"/>
      <c r="AN919" s="353"/>
      <c r="AO919" s="353"/>
      <c r="AP919" s="353"/>
      <c r="AQ919" s="353"/>
      <c r="AR919" s="353"/>
      <c r="AS919" s="353"/>
      <c r="AT919" s="353"/>
      <c r="AU919" s="353"/>
      <c r="AV919" s="353"/>
      <c r="AW919" s="354"/>
    </row>
    <row r="920" ht="15.6" spans="2:49">
      <c r="B920" s="347"/>
      <c r="C920" s="348"/>
      <c r="D920" s="348"/>
      <c r="E920" s="348"/>
      <c r="F920" s="348"/>
      <c r="G920" s="348"/>
      <c r="H920" s="348"/>
      <c r="I920" s="348"/>
      <c r="J920" s="348"/>
      <c r="K920" s="348"/>
      <c r="L920" s="348"/>
      <c r="M920" s="348"/>
      <c r="N920" s="348"/>
      <c r="O920" s="348"/>
      <c r="P920" s="348"/>
      <c r="Q920" s="348"/>
      <c r="R920" s="348"/>
      <c r="S920" s="348"/>
      <c r="T920" s="348"/>
      <c r="U920" s="348"/>
      <c r="V920" s="348"/>
      <c r="W920" s="348"/>
      <c r="X920" s="348"/>
      <c r="Y920" s="348"/>
      <c r="Z920" s="348"/>
      <c r="AA920" s="348"/>
      <c r="AB920" s="348"/>
      <c r="AC920" s="348"/>
      <c r="AD920" s="348"/>
      <c r="AE920" s="348"/>
      <c r="AF920" s="348"/>
      <c r="AG920" s="348"/>
      <c r="AH920" s="348"/>
      <c r="AI920" s="348"/>
      <c r="AJ920" s="348"/>
      <c r="AK920" s="348"/>
      <c r="AL920" s="348"/>
      <c r="AM920" s="348"/>
      <c r="AN920" s="348"/>
      <c r="AO920" s="348"/>
      <c r="AP920" s="348"/>
      <c r="AQ920" s="348"/>
      <c r="AR920" s="348"/>
      <c r="AS920" s="348"/>
      <c r="AT920" s="348"/>
      <c r="AU920" s="348"/>
      <c r="AV920" s="348"/>
      <c r="AW920" s="349"/>
    </row>
    <row r="921" ht="15.6" spans="2:49">
      <c r="B921" s="355"/>
      <c r="C921" s="356" t="s">
        <v>274</v>
      </c>
      <c r="D921" s="357"/>
      <c r="E921" s="357"/>
      <c r="F921" s="357"/>
      <c r="G921" s="357"/>
      <c r="H921" s="357"/>
      <c r="I921" s="357"/>
      <c r="J921" s="357"/>
      <c r="K921" s="357"/>
      <c r="L921" s="357"/>
      <c r="M921" s="357"/>
      <c r="N921" s="357"/>
      <c r="O921" s="357"/>
      <c r="P921" s="357"/>
      <c r="Q921" s="357"/>
      <c r="R921" s="357"/>
      <c r="S921" s="357"/>
      <c r="T921" s="357"/>
      <c r="U921" s="357"/>
      <c r="V921" s="357"/>
      <c r="W921" s="357"/>
      <c r="X921" s="357"/>
      <c r="Y921" s="357"/>
      <c r="Z921" s="357"/>
      <c r="AA921" s="357"/>
      <c r="AB921" s="357"/>
      <c r="AC921" s="357"/>
      <c r="AD921" s="357"/>
      <c r="AE921" s="357"/>
      <c r="AF921" s="357"/>
      <c r="AG921" s="357"/>
      <c r="AH921" s="357"/>
      <c r="AI921" s="357"/>
      <c r="AJ921" s="357"/>
      <c r="AK921" s="357"/>
      <c r="AL921" s="357"/>
      <c r="AM921" s="357"/>
      <c r="AN921" s="357"/>
      <c r="AO921" s="357"/>
      <c r="AP921" s="357"/>
      <c r="AQ921" s="357"/>
      <c r="AR921" s="357"/>
      <c r="AS921" s="357"/>
      <c r="AT921" s="357"/>
      <c r="AU921" s="357"/>
      <c r="AV921" s="358"/>
      <c r="AW921" s="359"/>
    </row>
    <row r="922" ht="15.6" spans="2:49">
      <c r="B922" s="360"/>
      <c r="C922" s="361" t="s">
        <v>275</v>
      </c>
      <c r="D922" s="362"/>
      <c r="E922" s="363" t="s">
        <v>356</v>
      </c>
      <c r="F922" s="364"/>
      <c r="G922" s="364"/>
      <c r="H922" s="364"/>
      <c r="I922" s="364"/>
      <c r="J922" s="364"/>
      <c r="K922" s="364"/>
      <c r="L922" s="364"/>
      <c r="M922" s="364"/>
      <c r="N922" s="364"/>
      <c r="O922" s="364"/>
      <c r="P922" s="364"/>
      <c r="Q922" s="364"/>
      <c r="R922" s="364"/>
      <c r="S922" s="364"/>
      <c r="T922" s="364"/>
      <c r="U922" s="364"/>
      <c r="V922" s="364"/>
      <c r="W922" s="364"/>
      <c r="X922" s="364"/>
      <c r="Y922" s="364"/>
      <c r="Z922" s="364"/>
      <c r="AA922" s="364"/>
      <c r="AB922" s="364"/>
      <c r="AC922" s="364"/>
      <c r="AD922" s="364"/>
      <c r="AE922" s="364"/>
      <c r="AF922" s="364"/>
      <c r="AG922" s="364"/>
      <c r="AH922" s="365"/>
      <c r="AI922" s="366" t="s">
        <v>277</v>
      </c>
      <c r="AJ922" s="367"/>
      <c r="AK922" s="367"/>
      <c r="AL922" s="367"/>
      <c r="AM922" s="367"/>
      <c r="AN922" s="367"/>
      <c r="AO922" s="368"/>
      <c r="AP922" s="369" t="s">
        <v>267</v>
      </c>
      <c r="AQ922" s="370"/>
      <c r="AR922" s="370"/>
      <c r="AS922" s="370"/>
      <c r="AT922" s="370"/>
      <c r="AU922" s="370"/>
      <c r="AV922" s="371"/>
      <c r="AW922" s="372"/>
    </row>
    <row r="923" ht="15.75" customHeight="1" spans="2:49">
      <c r="B923" s="360"/>
      <c r="C923" s="373" t="s">
        <v>278</v>
      </c>
      <c r="D923" s="374"/>
      <c r="E923" s="375" t="str">
        <f>'PRESUPUESTO GEN'!D49</f>
        <v>TRANSPORTE DE MATERIAL DE AFIRMADO Y/O GRANULAR SUELTO (MEDIDO EN BANCO) DESPUÉS DE 5 KM.</v>
      </c>
      <c r="F923" s="442"/>
      <c r="G923" s="442"/>
      <c r="H923" s="442"/>
      <c r="I923" s="442"/>
      <c r="J923" s="442"/>
      <c r="K923" s="442"/>
      <c r="L923" s="442"/>
      <c r="M923" s="442"/>
      <c r="N923" s="442"/>
      <c r="O923" s="442"/>
      <c r="P923" s="442"/>
      <c r="Q923" s="442"/>
      <c r="R923" s="442"/>
      <c r="S923" s="442"/>
      <c r="T923" s="442"/>
      <c r="U923" s="442"/>
      <c r="V923" s="442"/>
      <c r="W923" s="442"/>
      <c r="X923" s="442"/>
      <c r="Y923" s="442"/>
      <c r="Z923" s="442"/>
      <c r="AA923" s="442"/>
      <c r="AB923" s="442"/>
      <c r="AC923" s="442"/>
      <c r="AD923" s="442"/>
      <c r="AE923" s="442"/>
      <c r="AF923" s="442"/>
      <c r="AG923" s="442"/>
      <c r="AH923" s="443"/>
      <c r="AI923" s="366" t="s">
        <v>279</v>
      </c>
      <c r="AJ923" s="367"/>
      <c r="AK923" s="367"/>
      <c r="AL923" s="367"/>
      <c r="AM923" s="367"/>
      <c r="AN923" s="367"/>
      <c r="AO923" s="368"/>
      <c r="AP923" s="378">
        <f>L943</f>
        <v>1794.86</v>
      </c>
      <c r="AQ923" s="379"/>
      <c r="AR923" s="379"/>
      <c r="AS923" s="379"/>
      <c r="AT923" s="379"/>
      <c r="AU923" s="379"/>
      <c r="AV923" s="380"/>
      <c r="AW923" s="372"/>
    </row>
    <row r="924" ht="15.6" spans="2:49">
      <c r="B924" s="381"/>
      <c r="C924" s="348"/>
      <c r="D924" s="348"/>
      <c r="E924" s="348"/>
      <c r="F924" s="348"/>
      <c r="G924" s="348"/>
      <c r="H924" s="348"/>
      <c r="I924" s="348"/>
      <c r="J924" s="348"/>
      <c r="K924" s="348"/>
      <c r="L924" s="348"/>
      <c r="M924" s="348"/>
      <c r="N924" s="348"/>
      <c r="O924" s="348"/>
      <c r="P924" s="348"/>
      <c r="Q924" s="348"/>
      <c r="R924" s="348"/>
      <c r="S924" s="348"/>
      <c r="T924" s="348"/>
      <c r="U924" s="348"/>
      <c r="V924" s="348"/>
      <c r="W924" s="348"/>
      <c r="X924" s="348"/>
      <c r="Y924" s="348"/>
      <c r="Z924" s="348"/>
      <c r="AA924" s="348"/>
      <c r="AB924" s="348"/>
      <c r="AC924" s="348"/>
      <c r="AD924" s="348"/>
      <c r="AE924" s="348"/>
      <c r="AF924" s="348"/>
      <c r="AG924" s="348"/>
      <c r="AH924" s="348"/>
      <c r="AI924" s="348"/>
      <c r="AJ924" s="348"/>
      <c r="AK924" s="348"/>
      <c r="AL924" s="348"/>
      <c r="AM924" s="348"/>
      <c r="AN924" s="348"/>
      <c r="AO924" s="348"/>
      <c r="AP924" s="348"/>
      <c r="AQ924" s="348"/>
      <c r="AR924" s="348"/>
      <c r="AS924" s="348"/>
      <c r="AT924" s="348"/>
      <c r="AU924" s="348"/>
      <c r="AV924" s="348"/>
      <c r="AW924" s="382"/>
    </row>
    <row r="925" ht="15.6" spans="2:49">
      <c r="B925" s="383"/>
      <c r="C925" s="384" t="s">
        <v>280</v>
      </c>
      <c r="D925" s="385"/>
      <c r="E925" s="386" t="s">
        <v>281</v>
      </c>
      <c r="F925" s="387"/>
      <c r="G925" s="387"/>
      <c r="H925" s="388"/>
      <c r="I925" s="468" t="s">
        <v>325</v>
      </c>
      <c r="J925" s="467" t="s">
        <v>326</v>
      </c>
      <c r="K925" s="389" t="s">
        <v>284</v>
      </c>
      <c r="L925" s="391" t="s">
        <v>285</v>
      </c>
      <c r="M925" s="384" t="s">
        <v>286</v>
      </c>
      <c r="N925" s="392"/>
      <c r="O925" s="392"/>
      <c r="P925" s="392"/>
      <c r="Q925" s="392"/>
      <c r="R925" s="392"/>
      <c r="S925" s="392"/>
      <c r="T925" s="392"/>
      <c r="U925" s="392"/>
      <c r="V925" s="392"/>
      <c r="W925" s="392"/>
      <c r="X925" s="392"/>
      <c r="Y925" s="392"/>
      <c r="Z925" s="392"/>
      <c r="AA925" s="392"/>
      <c r="AB925" s="392"/>
      <c r="AC925" s="392"/>
      <c r="AD925" s="392"/>
      <c r="AE925" s="392"/>
      <c r="AF925" s="392"/>
      <c r="AG925" s="392"/>
      <c r="AH925" s="392"/>
      <c r="AI925" s="392"/>
      <c r="AJ925" s="392"/>
      <c r="AK925" s="392"/>
      <c r="AL925" s="392"/>
      <c r="AM925" s="392"/>
      <c r="AN925" s="392"/>
      <c r="AO925" s="392"/>
      <c r="AP925" s="392"/>
      <c r="AQ925" s="392"/>
      <c r="AR925" s="392"/>
      <c r="AS925" s="392"/>
      <c r="AT925" s="392"/>
      <c r="AU925" s="392"/>
      <c r="AV925" s="385"/>
      <c r="AW925" s="393"/>
    </row>
    <row r="926" ht="31.2" spans="2:49">
      <c r="B926" s="383"/>
      <c r="C926" s="394"/>
      <c r="D926" s="395"/>
      <c r="E926" s="463" t="s">
        <v>321</v>
      </c>
      <c r="F926" s="463" t="s">
        <v>327</v>
      </c>
      <c r="G926" s="462" t="s">
        <v>318</v>
      </c>
      <c r="H926" s="463" t="s">
        <v>316</v>
      </c>
      <c r="I926" s="399"/>
      <c r="J926" s="401"/>
      <c r="K926" s="399"/>
      <c r="L926" s="401"/>
      <c r="M926" s="394"/>
      <c r="N926" s="402"/>
      <c r="O926" s="402"/>
      <c r="P926" s="402"/>
      <c r="Q926" s="402"/>
      <c r="R926" s="402"/>
      <c r="S926" s="402"/>
      <c r="T926" s="402"/>
      <c r="U926" s="402"/>
      <c r="V926" s="402"/>
      <c r="W926" s="402"/>
      <c r="X926" s="402"/>
      <c r="Y926" s="402"/>
      <c r="Z926" s="402"/>
      <c r="AA926" s="402"/>
      <c r="AB926" s="402"/>
      <c r="AC926" s="402"/>
      <c r="AD926" s="402"/>
      <c r="AE926" s="402"/>
      <c r="AF926" s="402"/>
      <c r="AG926" s="402"/>
      <c r="AH926" s="402"/>
      <c r="AI926" s="402"/>
      <c r="AJ926" s="402"/>
      <c r="AK926" s="402"/>
      <c r="AL926" s="402"/>
      <c r="AM926" s="402"/>
      <c r="AN926" s="402"/>
      <c r="AO926" s="402"/>
      <c r="AP926" s="402"/>
      <c r="AQ926" s="402"/>
      <c r="AR926" s="402"/>
      <c r="AS926" s="402"/>
      <c r="AT926" s="402"/>
      <c r="AU926" s="402"/>
      <c r="AV926" s="395"/>
      <c r="AW926" s="393"/>
    </row>
    <row r="927" ht="15.6" spans="2:49">
      <c r="B927" s="383"/>
      <c r="C927" s="416" t="s">
        <v>357</v>
      </c>
      <c r="D927" s="417"/>
      <c r="E927" s="445">
        <f>33.5-5</f>
        <v>28.5</v>
      </c>
      <c r="F927" s="408"/>
      <c r="G927" s="408"/>
      <c r="H927" s="408"/>
      <c r="I927" s="452">
        <f>I739</f>
        <v>62.9775</v>
      </c>
      <c r="J927" s="452"/>
      <c r="K927" s="408" t="s">
        <v>267</v>
      </c>
      <c r="L927" s="445">
        <f>I927*E927</f>
        <v>1794.85875</v>
      </c>
      <c r="M927" s="409"/>
      <c r="N927" s="409"/>
      <c r="O927" s="409"/>
      <c r="P927" s="409"/>
      <c r="Q927" s="409"/>
      <c r="R927" s="409"/>
      <c r="S927" s="409"/>
      <c r="T927" s="409"/>
      <c r="U927" s="409"/>
      <c r="V927" s="409"/>
      <c r="W927" s="409"/>
      <c r="X927" s="409"/>
      <c r="Y927" s="409"/>
      <c r="Z927" s="409"/>
      <c r="AA927" s="409"/>
      <c r="AB927" s="409"/>
      <c r="AC927" s="409"/>
      <c r="AD927" s="409"/>
      <c r="AE927" s="409"/>
      <c r="AF927" s="409"/>
      <c r="AG927" s="409"/>
      <c r="AH927" s="409"/>
      <c r="AI927" s="409"/>
      <c r="AJ927" s="409"/>
      <c r="AK927" s="409"/>
      <c r="AL927" s="409"/>
      <c r="AM927" s="409"/>
      <c r="AN927" s="409"/>
      <c r="AO927" s="409"/>
      <c r="AP927" s="409"/>
      <c r="AQ927" s="409"/>
      <c r="AR927" s="409"/>
      <c r="AS927" s="409"/>
      <c r="AT927" s="409"/>
      <c r="AU927" s="409"/>
      <c r="AV927" s="409"/>
      <c r="AW927" s="393"/>
    </row>
    <row r="928" ht="15.6" spans="2:49">
      <c r="B928" s="383"/>
      <c r="C928" s="419"/>
      <c r="D928" s="420"/>
      <c r="E928" s="447"/>
      <c r="F928" s="415"/>
      <c r="G928" s="415"/>
      <c r="H928" s="415"/>
      <c r="I928" s="415"/>
      <c r="J928" s="415"/>
      <c r="K928" s="415"/>
      <c r="L928" s="447"/>
      <c r="M928" s="409"/>
      <c r="N928" s="409"/>
      <c r="O928" s="409"/>
      <c r="P928" s="409"/>
      <c r="Q928" s="409"/>
      <c r="R928" s="409"/>
      <c r="S928" s="409"/>
      <c r="T928" s="409"/>
      <c r="U928" s="409"/>
      <c r="V928" s="409"/>
      <c r="W928" s="409"/>
      <c r="X928" s="409"/>
      <c r="Y928" s="409"/>
      <c r="Z928" s="409"/>
      <c r="AA928" s="409"/>
      <c r="AB928" s="409"/>
      <c r="AC928" s="409"/>
      <c r="AD928" s="409"/>
      <c r="AE928" s="409"/>
      <c r="AF928" s="409"/>
      <c r="AG928" s="409"/>
      <c r="AH928" s="409"/>
      <c r="AI928" s="409"/>
      <c r="AJ928" s="409"/>
      <c r="AK928" s="409"/>
      <c r="AL928" s="409"/>
      <c r="AM928" s="409"/>
      <c r="AN928" s="409"/>
      <c r="AO928" s="409"/>
      <c r="AP928" s="409"/>
      <c r="AQ928" s="409"/>
      <c r="AR928" s="409"/>
      <c r="AS928" s="409"/>
      <c r="AT928" s="409"/>
      <c r="AU928" s="409"/>
      <c r="AV928" s="409"/>
      <c r="AW928" s="393"/>
    </row>
    <row r="929" ht="15.6" spans="2:49">
      <c r="B929" s="383"/>
      <c r="C929" s="416"/>
      <c r="D929" s="417"/>
      <c r="E929" s="445"/>
      <c r="F929" s="408"/>
      <c r="G929" s="408"/>
      <c r="H929" s="408"/>
      <c r="I929" s="453"/>
      <c r="J929" s="408"/>
      <c r="K929" s="408"/>
      <c r="L929" s="445"/>
      <c r="M929" s="409"/>
      <c r="N929" s="409"/>
      <c r="O929" s="409"/>
      <c r="P929" s="409"/>
      <c r="Q929" s="409"/>
      <c r="R929" s="409"/>
      <c r="S929" s="409"/>
      <c r="T929" s="409"/>
      <c r="U929" s="409"/>
      <c r="V929" s="409"/>
      <c r="W929" s="409"/>
      <c r="X929" s="409"/>
      <c r="Y929" s="409"/>
      <c r="Z929" s="409"/>
      <c r="AA929" s="409"/>
      <c r="AB929" s="409"/>
      <c r="AC929" s="409"/>
      <c r="AD929" s="409"/>
      <c r="AE929" s="409"/>
      <c r="AF929" s="409"/>
      <c r="AG929" s="409"/>
      <c r="AH929" s="409"/>
      <c r="AI929" s="409"/>
      <c r="AJ929" s="409"/>
      <c r="AK929" s="409"/>
      <c r="AL929" s="409"/>
      <c r="AM929" s="409"/>
      <c r="AN929" s="409"/>
      <c r="AO929" s="409"/>
      <c r="AP929" s="409"/>
      <c r="AQ929" s="409"/>
      <c r="AR929" s="409"/>
      <c r="AS929" s="409"/>
      <c r="AT929" s="409"/>
      <c r="AU929" s="409"/>
      <c r="AV929" s="409"/>
      <c r="AW929" s="393"/>
    </row>
    <row r="930" ht="15.6" spans="2:49">
      <c r="B930" s="383"/>
      <c r="C930" s="419"/>
      <c r="D930" s="420"/>
      <c r="E930" s="447"/>
      <c r="F930" s="415"/>
      <c r="G930" s="415"/>
      <c r="H930" s="415"/>
      <c r="I930" s="446"/>
      <c r="J930" s="415"/>
      <c r="K930" s="415"/>
      <c r="L930" s="447"/>
      <c r="M930" s="409"/>
      <c r="N930" s="409"/>
      <c r="O930" s="409"/>
      <c r="P930" s="409"/>
      <c r="Q930" s="409"/>
      <c r="R930" s="409"/>
      <c r="S930" s="409"/>
      <c r="T930" s="409"/>
      <c r="U930" s="409"/>
      <c r="V930" s="409"/>
      <c r="W930" s="409"/>
      <c r="X930" s="409"/>
      <c r="Y930" s="409"/>
      <c r="Z930" s="409"/>
      <c r="AA930" s="409"/>
      <c r="AB930" s="409"/>
      <c r="AC930" s="409"/>
      <c r="AD930" s="409"/>
      <c r="AE930" s="409"/>
      <c r="AF930" s="409"/>
      <c r="AG930" s="409"/>
      <c r="AH930" s="409"/>
      <c r="AI930" s="409"/>
      <c r="AJ930" s="409"/>
      <c r="AK930" s="409"/>
      <c r="AL930" s="409"/>
      <c r="AM930" s="409"/>
      <c r="AN930" s="409"/>
      <c r="AO930" s="409"/>
      <c r="AP930" s="409"/>
      <c r="AQ930" s="409"/>
      <c r="AR930" s="409"/>
      <c r="AS930" s="409"/>
      <c r="AT930" s="409"/>
      <c r="AU930" s="409"/>
      <c r="AV930" s="409"/>
      <c r="AW930" s="393"/>
    </row>
    <row r="931" ht="15.6" spans="2:49">
      <c r="B931" s="383"/>
      <c r="C931" s="416"/>
      <c r="D931" s="417"/>
      <c r="E931" s="445"/>
      <c r="F931" s="408"/>
      <c r="G931" s="408"/>
      <c r="H931" s="406"/>
      <c r="I931" s="453"/>
      <c r="J931" s="408"/>
      <c r="K931" s="408"/>
      <c r="L931" s="445"/>
      <c r="M931" s="409"/>
      <c r="N931" s="409"/>
      <c r="O931" s="409"/>
      <c r="P931" s="409"/>
      <c r="Q931" s="409"/>
      <c r="R931" s="409"/>
      <c r="S931" s="409"/>
      <c r="T931" s="409"/>
      <c r="U931" s="409"/>
      <c r="V931" s="409"/>
      <c r="W931" s="409"/>
      <c r="X931" s="409"/>
      <c r="Y931" s="409"/>
      <c r="Z931" s="409"/>
      <c r="AA931" s="409"/>
      <c r="AB931" s="409"/>
      <c r="AC931" s="409"/>
      <c r="AD931" s="409"/>
      <c r="AE931" s="409"/>
      <c r="AF931" s="409"/>
      <c r="AG931" s="409"/>
      <c r="AH931" s="409"/>
      <c r="AI931" s="409"/>
      <c r="AJ931" s="409"/>
      <c r="AK931" s="409"/>
      <c r="AL931" s="409"/>
      <c r="AM931" s="409"/>
      <c r="AN931" s="409"/>
      <c r="AO931" s="409"/>
      <c r="AP931" s="409"/>
      <c r="AQ931" s="409"/>
      <c r="AR931" s="409"/>
      <c r="AS931" s="409"/>
      <c r="AT931" s="409"/>
      <c r="AU931" s="409"/>
      <c r="AV931" s="409"/>
      <c r="AW931" s="393"/>
    </row>
    <row r="932" ht="15.6" spans="2:49">
      <c r="B932" s="383"/>
      <c r="C932" s="419"/>
      <c r="D932" s="420"/>
      <c r="E932" s="447"/>
      <c r="F932" s="415"/>
      <c r="G932" s="415"/>
      <c r="H932" s="413"/>
      <c r="I932" s="446"/>
      <c r="J932" s="415"/>
      <c r="K932" s="415"/>
      <c r="L932" s="447"/>
      <c r="M932" s="409"/>
      <c r="N932" s="409"/>
      <c r="O932" s="409"/>
      <c r="P932" s="409"/>
      <c r="Q932" s="409"/>
      <c r="R932" s="409"/>
      <c r="S932" s="409"/>
      <c r="T932" s="409"/>
      <c r="U932" s="409"/>
      <c r="V932" s="409"/>
      <c r="W932" s="409"/>
      <c r="X932" s="409"/>
      <c r="Y932" s="409"/>
      <c r="Z932" s="409"/>
      <c r="AA932" s="409"/>
      <c r="AB932" s="409"/>
      <c r="AC932" s="409"/>
      <c r="AD932" s="409"/>
      <c r="AE932" s="409"/>
      <c r="AF932" s="409"/>
      <c r="AG932" s="409"/>
      <c r="AH932" s="409"/>
      <c r="AI932" s="409"/>
      <c r="AJ932" s="409"/>
      <c r="AK932" s="409"/>
      <c r="AL932" s="409"/>
      <c r="AM932" s="409"/>
      <c r="AN932" s="409"/>
      <c r="AO932" s="409"/>
      <c r="AP932" s="409"/>
      <c r="AQ932" s="409"/>
      <c r="AR932" s="409"/>
      <c r="AS932" s="409"/>
      <c r="AT932" s="409"/>
      <c r="AU932" s="409"/>
      <c r="AV932" s="409"/>
      <c r="AW932" s="393"/>
    </row>
    <row r="933" ht="15.6" spans="2:49">
      <c r="B933" s="383"/>
      <c r="C933" s="416"/>
      <c r="D933" s="417"/>
      <c r="E933" s="445"/>
      <c r="F933" s="408"/>
      <c r="G933" s="408"/>
      <c r="H933" s="406"/>
      <c r="I933" s="453"/>
      <c r="J933" s="408"/>
      <c r="K933" s="408"/>
      <c r="L933" s="445"/>
      <c r="M933" s="409"/>
      <c r="N933" s="409"/>
      <c r="O933" s="409"/>
      <c r="P933" s="409"/>
      <c r="Q933" s="409"/>
      <c r="R933" s="409"/>
      <c r="S933" s="409"/>
      <c r="T933" s="409"/>
      <c r="U933" s="409"/>
      <c r="V933" s="409"/>
      <c r="W933" s="409"/>
      <c r="X933" s="409"/>
      <c r="Y933" s="409"/>
      <c r="Z933" s="409"/>
      <c r="AA933" s="409"/>
      <c r="AB933" s="409"/>
      <c r="AC933" s="409"/>
      <c r="AD933" s="409"/>
      <c r="AE933" s="409"/>
      <c r="AF933" s="409"/>
      <c r="AG933" s="409"/>
      <c r="AH933" s="409"/>
      <c r="AI933" s="409"/>
      <c r="AJ933" s="409"/>
      <c r="AK933" s="409"/>
      <c r="AL933" s="409"/>
      <c r="AM933" s="409"/>
      <c r="AN933" s="409"/>
      <c r="AO933" s="409"/>
      <c r="AP933" s="409"/>
      <c r="AQ933" s="409"/>
      <c r="AR933" s="409"/>
      <c r="AS933" s="409"/>
      <c r="AT933" s="409"/>
      <c r="AU933" s="409"/>
      <c r="AV933" s="409"/>
      <c r="AW933" s="393"/>
    </row>
    <row r="934" ht="15.6" spans="2:49">
      <c r="B934" s="383"/>
      <c r="C934" s="419"/>
      <c r="D934" s="420"/>
      <c r="E934" s="447"/>
      <c r="F934" s="415"/>
      <c r="G934" s="415"/>
      <c r="H934" s="413"/>
      <c r="I934" s="446"/>
      <c r="J934" s="415"/>
      <c r="K934" s="415"/>
      <c r="L934" s="447"/>
      <c r="M934" s="409"/>
      <c r="N934" s="409"/>
      <c r="O934" s="409"/>
      <c r="P934" s="409"/>
      <c r="Q934" s="409"/>
      <c r="R934" s="409"/>
      <c r="S934" s="409"/>
      <c r="T934" s="409"/>
      <c r="U934" s="409"/>
      <c r="V934" s="409"/>
      <c r="W934" s="409"/>
      <c r="X934" s="409"/>
      <c r="Y934" s="409"/>
      <c r="Z934" s="409"/>
      <c r="AA934" s="409"/>
      <c r="AB934" s="409"/>
      <c r="AC934" s="409"/>
      <c r="AD934" s="409"/>
      <c r="AE934" s="409"/>
      <c r="AF934" s="409"/>
      <c r="AG934" s="409"/>
      <c r="AH934" s="409"/>
      <c r="AI934" s="409"/>
      <c r="AJ934" s="409"/>
      <c r="AK934" s="409"/>
      <c r="AL934" s="409"/>
      <c r="AM934" s="409"/>
      <c r="AN934" s="409"/>
      <c r="AO934" s="409"/>
      <c r="AP934" s="409"/>
      <c r="AQ934" s="409"/>
      <c r="AR934" s="409"/>
      <c r="AS934" s="409"/>
      <c r="AT934" s="409"/>
      <c r="AU934" s="409"/>
      <c r="AV934" s="409"/>
      <c r="AW934" s="393"/>
    </row>
    <row r="935" ht="15.6" spans="2:49">
      <c r="B935" s="383"/>
      <c r="C935" s="416"/>
      <c r="D935" s="417"/>
      <c r="E935" s="445"/>
      <c r="F935" s="408"/>
      <c r="G935" s="408"/>
      <c r="H935" s="406"/>
      <c r="I935" s="453"/>
      <c r="J935" s="408"/>
      <c r="K935" s="408"/>
      <c r="L935" s="445"/>
      <c r="M935" s="409"/>
      <c r="N935" s="409"/>
      <c r="O935" s="409"/>
      <c r="P935" s="409"/>
      <c r="Q935" s="409"/>
      <c r="R935" s="409"/>
      <c r="S935" s="409"/>
      <c r="T935" s="409"/>
      <c r="U935" s="409"/>
      <c r="V935" s="409"/>
      <c r="W935" s="409"/>
      <c r="X935" s="409"/>
      <c r="Y935" s="409"/>
      <c r="Z935" s="409"/>
      <c r="AA935" s="409"/>
      <c r="AB935" s="409"/>
      <c r="AC935" s="409"/>
      <c r="AD935" s="409"/>
      <c r="AE935" s="409"/>
      <c r="AF935" s="409"/>
      <c r="AG935" s="409"/>
      <c r="AH935" s="409"/>
      <c r="AI935" s="409"/>
      <c r="AJ935" s="409"/>
      <c r="AK935" s="409"/>
      <c r="AL935" s="409"/>
      <c r="AM935" s="409"/>
      <c r="AN935" s="409"/>
      <c r="AO935" s="409"/>
      <c r="AP935" s="409"/>
      <c r="AQ935" s="409"/>
      <c r="AR935" s="409"/>
      <c r="AS935" s="409"/>
      <c r="AT935" s="409"/>
      <c r="AU935" s="409"/>
      <c r="AV935" s="409"/>
      <c r="AW935" s="393"/>
    </row>
    <row r="936" ht="15.6" spans="2:49">
      <c r="B936" s="383"/>
      <c r="C936" s="419"/>
      <c r="D936" s="420"/>
      <c r="E936" s="447"/>
      <c r="F936" s="415"/>
      <c r="G936" s="415"/>
      <c r="H936" s="413"/>
      <c r="I936" s="446"/>
      <c r="J936" s="415"/>
      <c r="K936" s="415"/>
      <c r="L936" s="447"/>
      <c r="M936" s="409"/>
      <c r="N936" s="409"/>
      <c r="O936" s="409"/>
      <c r="P936" s="409"/>
      <c r="Q936" s="409"/>
      <c r="R936" s="409"/>
      <c r="S936" s="409"/>
      <c r="T936" s="409"/>
      <c r="U936" s="409"/>
      <c r="V936" s="409"/>
      <c r="W936" s="409"/>
      <c r="X936" s="409"/>
      <c r="Y936" s="409"/>
      <c r="Z936" s="409"/>
      <c r="AA936" s="409"/>
      <c r="AB936" s="409"/>
      <c r="AC936" s="409"/>
      <c r="AD936" s="409"/>
      <c r="AE936" s="409"/>
      <c r="AF936" s="409"/>
      <c r="AG936" s="409"/>
      <c r="AH936" s="409"/>
      <c r="AI936" s="409"/>
      <c r="AJ936" s="409"/>
      <c r="AK936" s="409"/>
      <c r="AL936" s="409"/>
      <c r="AM936" s="409"/>
      <c r="AN936" s="409"/>
      <c r="AO936" s="409"/>
      <c r="AP936" s="409"/>
      <c r="AQ936" s="409"/>
      <c r="AR936" s="409"/>
      <c r="AS936" s="409"/>
      <c r="AT936" s="409"/>
      <c r="AU936" s="409"/>
      <c r="AV936" s="409"/>
      <c r="AW936" s="393"/>
    </row>
    <row r="937" ht="15.6" spans="2:49">
      <c r="B937" s="383"/>
      <c r="C937" s="416"/>
      <c r="D937" s="417"/>
      <c r="E937" s="406"/>
      <c r="F937" s="406"/>
      <c r="G937" s="406"/>
      <c r="H937" s="406"/>
      <c r="I937" s="406"/>
      <c r="J937" s="406"/>
      <c r="K937" s="408"/>
      <c r="L937" s="408"/>
      <c r="M937" s="409"/>
      <c r="N937" s="409"/>
      <c r="O937" s="409"/>
      <c r="P937" s="409"/>
      <c r="Q937" s="409"/>
      <c r="R937" s="409"/>
      <c r="S937" s="409"/>
      <c r="T937" s="409"/>
      <c r="U937" s="409"/>
      <c r="V937" s="409"/>
      <c r="W937" s="409"/>
      <c r="X937" s="409"/>
      <c r="Y937" s="409"/>
      <c r="Z937" s="409"/>
      <c r="AA937" s="409"/>
      <c r="AB937" s="409"/>
      <c r="AC937" s="409"/>
      <c r="AD937" s="409"/>
      <c r="AE937" s="409"/>
      <c r="AF937" s="409"/>
      <c r="AG937" s="409"/>
      <c r="AH937" s="409"/>
      <c r="AI937" s="409"/>
      <c r="AJ937" s="409"/>
      <c r="AK937" s="409"/>
      <c r="AL937" s="409"/>
      <c r="AM937" s="409"/>
      <c r="AN937" s="409"/>
      <c r="AO937" s="409"/>
      <c r="AP937" s="409"/>
      <c r="AQ937" s="409"/>
      <c r="AR937" s="409"/>
      <c r="AS937" s="409"/>
      <c r="AT937" s="409"/>
      <c r="AU937" s="409"/>
      <c r="AV937" s="409"/>
      <c r="AW937" s="393"/>
    </row>
    <row r="938" ht="15.6" spans="2:49">
      <c r="B938" s="383"/>
      <c r="C938" s="419"/>
      <c r="D938" s="420"/>
      <c r="E938" s="413"/>
      <c r="F938" s="413"/>
      <c r="G938" s="413"/>
      <c r="H938" s="413"/>
      <c r="I938" s="413"/>
      <c r="J938" s="413"/>
      <c r="K938" s="415"/>
      <c r="L938" s="415"/>
      <c r="M938" s="409"/>
      <c r="N938" s="409"/>
      <c r="O938" s="409"/>
      <c r="P938" s="409"/>
      <c r="Q938" s="409"/>
      <c r="R938" s="409"/>
      <c r="S938" s="409"/>
      <c r="T938" s="409"/>
      <c r="U938" s="409"/>
      <c r="V938" s="409"/>
      <c r="W938" s="409"/>
      <c r="X938" s="409"/>
      <c r="Y938" s="409"/>
      <c r="Z938" s="409"/>
      <c r="AA938" s="409"/>
      <c r="AB938" s="409"/>
      <c r="AC938" s="409"/>
      <c r="AD938" s="409"/>
      <c r="AE938" s="409"/>
      <c r="AF938" s="409"/>
      <c r="AG938" s="409"/>
      <c r="AH938" s="409"/>
      <c r="AI938" s="409"/>
      <c r="AJ938" s="409"/>
      <c r="AK938" s="409"/>
      <c r="AL938" s="409"/>
      <c r="AM938" s="409"/>
      <c r="AN938" s="409"/>
      <c r="AO938" s="409"/>
      <c r="AP938" s="409"/>
      <c r="AQ938" s="409"/>
      <c r="AR938" s="409"/>
      <c r="AS938" s="409"/>
      <c r="AT938" s="409"/>
      <c r="AU938" s="409"/>
      <c r="AV938" s="409"/>
      <c r="AW938" s="393"/>
    </row>
    <row r="939" ht="15.6" spans="2:49">
      <c r="B939" s="383"/>
      <c r="C939" s="416"/>
      <c r="D939" s="417"/>
      <c r="E939" s="406"/>
      <c r="F939" s="406"/>
      <c r="G939" s="406"/>
      <c r="H939" s="406"/>
      <c r="I939" s="406"/>
      <c r="J939" s="406"/>
      <c r="K939" s="406"/>
      <c r="L939" s="408"/>
      <c r="M939" s="409"/>
      <c r="N939" s="409"/>
      <c r="O939" s="409"/>
      <c r="P939" s="409"/>
      <c r="Q939" s="409"/>
      <c r="R939" s="409"/>
      <c r="S939" s="409"/>
      <c r="T939" s="409"/>
      <c r="U939" s="409"/>
      <c r="V939" s="409"/>
      <c r="W939" s="409"/>
      <c r="X939" s="409"/>
      <c r="Y939" s="409"/>
      <c r="Z939" s="409"/>
      <c r="AA939" s="409"/>
      <c r="AB939" s="409"/>
      <c r="AC939" s="409"/>
      <c r="AD939" s="409"/>
      <c r="AE939" s="409"/>
      <c r="AF939" s="409"/>
      <c r="AG939" s="409"/>
      <c r="AH939" s="409"/>
      <c r="AI939" s="409"/>
      <c r="AJ939" s="409"/>
      <c r="AK939" s="409"/>
      <c r="AL939" s="409"/>
      <c r="AM939" s="409"/>
      <c r="AN939" s="409"/>
      <c r="AO939" s="409"/>
      <c r="AP939" s="409"/>
      <c r="AQ939" s="409"/>
      <c r="AR939" s="409"/>
      <c r="AS939" s="409"/>
      <c r="AT939" s="409"/>
      <c r="AU939" s="409"/>
      <c r="AV939" s="409"/>
      <c r="AW939" s="393"/>
    </row>
    <row r="940" ht="15.6" spans="2:49">
      <c r="B940" s="383"/>
      <c r="C940" s="419"/>
      <c r="D940" s="420"/>
      <c r="E940" s="413"/>
      <c r="F940" s="413"/>
      <c r="G940" s="413"/>
      <c r="H940" s="413"/>
      <c r="I940" s="413"/>
      <c r="J940" s="413"/>
      <c r="K940" s="413"/>
      <c r="L940" s="415"/>
      <c r="M940" s="409"/>
      <c r="N940" s="409"/>
      <c r="O940" s="409"/>
      <c r="P940" s="409"/>
      <c r="Q940" s="409"/>
      <c r="R940" s="409"/>
      <c r="S940" s="409"/>
      <c r="T940" s="409"/>
      <c r="U940" s="409"/>
      <c r="V940" s="409"/>
      <c r="W940" s="409"/>
      <c r="X940" s="409"/>
      <c r="Y940" s="409"/>
      <c r="Z940" s="409"/>
      <c r="AA940" s="409"/>
      <c r="AB940" s="409"/>
      <c r="AC940" s="409"/>
      <c r="AD940" s="409"/>
      <c r="AE940" s="409"/>
      <c r="AF940" s="409"/>
      <c r="AG940" s="409"/>
      <c r="AH940" s="409"/>
      <c r="AI940" s="409"/>
      <c r="AJ940" s="409"/>
      <c r="AK940" s="409"/>
      <c r="AL940" s="409"/>
      <c r="AM940" s="409"/>
      <c r="AN940" s="409"/>
      <c r="AO940" s="409"/>
      <c r="AP940" s="409"/>
      <c r="AQ940" s="409"/>
      <c r="AR940" s="409"/>
      <c r="AS940" s="409"/>
      <c r="AT940" s="409"/>
      <c r="AU940" s="409"/>
      <c r="AV940" s="409"/>
      <c r="AW940" s="393"/>
    </row>
    <row r="941" ht="15.6" spans="2:49">
      <c r="B941" s="383"/>
      <c r="C941" s="416"/>
      <c r="D941" s="417"/>
      <c r="E941" s="406"/>
      <c r="F941" s="406"/>
      <c r="G941" s="406"/>
      <c r="H941" s="406"/>
      <c r="I941" s="406"/>
      <c r="J941" s="406"/>
      <c r="K941" s="406"/>
      <c r="L941" s="406"/>
      <c r="M941" s="409"/>
      <c r="N941" s="409"/>
      <c r="O941" s="409"/>
      <c r="P941" s="409"/>
      <c r="Q941" s="409"/>
      <c r="R941" s="409"/>
      <c r="S941" s="409"/>
      <c r="T941" s="409"/>
      <c r="U941" s="409"/>
      <c r="V941" s="409"/>
      <c r="W941" s="409"/>
      <c r="X941" s="409"/>
      <c r="Y941" s="409"/>
      <c r="Z941" s="409"/>
      <c r="AA941" s="409"/>
      <c r="AB941" s="409"/>
      <c r="AC941" s="409"/>
      <c r="AD941" s="409"/>
      <c r="AE941" s="409"/>
      <c r="AF941" s="409"/>
      <c r="AG941" s="409"/>
      <c r="AH941" s="409"/>
      <c r="AI941" s="409"/>
      <c r="AJ941" s="409"/>
      <c r="AK941" s="409"/>
      <c r="AL941" s="409"/>
      <c r="AM941" s="409"/>
      <c r="AN941" s="409"/>
      <c r="AO941" s="409"/>
      <c r="AP941" s="409"/>
      <c r="AQ941" s="409"/>
      <c r="AR941" s="409"/>
      <c r="AS941" s="409"/>
      <c r="AT941" s="409"/>
      <c r="AU941" s="409"/>
      <c r="AV941" s="409"/>
      <c r="AW941" s="393"/>
    </row>
    <row r="942" ht="15.6" spans="2:49">
      <c r="B942" s="383"/>
      <c r="C942" s="419"/>
      <c r="D942" s="420"/>
      <c r="E942" s="413"/>
      <c r="F942" s="413"/>
      <c r="G942" s="413"/>
      <c r="H942" s="413"/>
      <c r="I942" s="413"/>
      <c r="J942" s="413"/>
      <c r="K942" s="413"/>
      <c r="L942" s="413"/>
      <c r="M942" s="409"/>
      <c r="N942" s="409"/>
      <c r="O942" s="409"/>
      <c r="P942" s="409"/>
      <c r="Q942" s="409"/>
      <c r="R942" s="409"/>
      <c r="S942" s="409"/>
      <c r="T942" s="409"/>
      <c r="U942" s="409"/>
      <c r="V942" s="409"/>
      <c r="W942" s="409"/>
      <c r="X942" s="409"/>
      <c r="Y942" s="409"/>
      <c r="Z942" s="409"/>
      <c r="AA942" s="409"/>
      <c r="AB942" s="409"/>
      <c r="AC942" s="409"/>
      <c r="AD942" s="409"/>
      <c r="AE942" s="409"/>
      <c r="AF942" s="409"/>
      <c r="AG942" s="409"/>
      <c r="AH942" s="409"/>
      <c r="AI942" s="409"/>
      <c r="AJ942" s="409"/>
      <c r="AK942" s="409"/>
      <c r="AL942" s="409"/>
      <c r="AM942" s="409"/>
      <c r="AN942" s="409"/>
      <c r="AO942" s="409"/>
      <c r="AP942" s="409"/>
      <c r="AQ942" s="409"/>
      <c r="AR942" s="409"/>
      <c r="AS942" s="409"/>
      <c r="AT942" s="409"/>
      <c r="AU942" s="409"/>
      <c r="AV942" s="409"/>
      <c r="AW942" s="393"/>
    </row>
    <row r="943" ht="15.6" spans="2:49">
      <c r="B943" s="383"/>
      <c r="C943" s="422" t="s">
        <v>293</v>
      </c>
      <c r="D943" s="423"/>
      <c r="E943" s="423"/>
      <c r="F943" s="423"/>
      <c r="G943" s="423"/>
      <c r="H943" s="423"/>
      <c r="I943" s="423"/>
      <c r="J943" s="424" t="s">
        <v>285</v>
      </c>
      <c r="K943" s="425"/>
      <c r="L943" s="426">
        <f>ROUND(SUM(L927:L942),2)</f>
        <v>1794.86</v>
      </c>
      <c r="M943" s="409"/>
      <c r="N943" s="409"/>
      <c r="O943" s="409"/>
      <c r="P943" s="409"/>
      <c r="Q943" s="409"/>
      <c r="R943" s="409"/>
      <c r="S943" s="409"/>
      <c r="T943" s="409"/>
      <c r="U943" s="409"/>
      <c r="V943" s="409"/>
      <c r="W943" s="409"/>
      <c r="X943" s="409"/>
      <c r="Y943" s="409"/>
      <c r="Z943" s="409"/>
      <c r="AA943" s="409"/>
      <c r="AB943" s="409"/>
      <c r="AC943" s="409"/>
      <c r="AD943" s="409"/>
      <c r="AE943" s="409"/>
      <c r="AF943" s="409"/>
      <c r="AG943" s="409"/>
      <c r="AH943" s="409"/>
      <c r="AI943" s="409"/>
      <c r="AJ943" s="409"/>
      <c r="AK943" s="409"/>
      <c r="AL943" s="409"/>
      <c r="AM943" s="409"/>
      <c r="AN943" s="409"/>
      <c r="AO943" s="409"/>
      <c r="AP943" s="409"/>
      <c r="AQ943" s="409"/>
      <c r="AR943" s="409"/>
      <c r="AS943" s="409"/>
      <c r="AT943" s="409"/>
      <c r="AU943" s="409"/>
      <c r="AV943" s="409"/>
      <c r="AW943" s="393"/>
    </row>
    <row r="944" ht="15.6" spans="2:49">
      <c r="B944" s="383"/>
      <c r="C944" s="416"/>
      <c r="D944" s="427"/>
      <c r="E944" s="427"/>
      <c r="F944" s="427"/>
      <c r="G944" s="427"/>
      <c r="H944" s="427"/>
      <c r="I944" s="427"/>
      <c r="J944" s="427"/>
      <c r="K944" s="427"/>
      <c r="L944" s="417"/>
      <c r="M944" s="409"/>
      <c r="N944" s="409"/>
      <c r="O944" s="409"/>
      <c r="P944" s="409"/>
      <c r="Q944" s="409"/>
      <c r="R944" s="409"/>
      <c r="S944" s="409"/>
      <c r="T944" s="409"/>
      <c r="U944" s="409"/>
      <c r="V944" s="409"/>
      <c r="W944" s="409"/>
      <c r="X944" s="409"/>
      <c r="Y944" s="409"/>
      <c r="Z944" s="409"/>
      <c r="AA944" s="409"/>
      <c r="AB944" s="409"/>
      <c r="AC944" s="409"/>
      <c r="AD944" s="409"/>
      <c r="AE944" s="409"/>
      <c r="AF944" s="409"/>
      <c r="AG944" s="409"/>
      <c r="AH944" s="409"/>
      <c r="AI944" s="409"/>
      <c r="AJ944" s="409"/>
      <c r="AK944" s="409"/>
      <c r="AL944" s="409"/>
      <c r="AM944" s="409"/>
      <c r="AN944" s="409"/>
      <c r="AO944" s="409"/>
      <c r="AP944" s="409"/>
      <c r="AQ944" s="409"/>
      <c r="AR944" s="409"/>
      <c r="AS944" s="409"/>
      <c r="AT944" s="409"/>
      <c r="AU944" s="409"/>
      <c r="AV944" s="409"/>
      <c r="AW944" s="393"/>
    </row>
    <row r="945" ht="15.6" spans="2:49">
      <c r="B945" s="383"/>
      <c r="C945" s="419"/>
      <c r="D945" s="428"/>
      <c r="E945" s="428"/>
      <c r="F945" s="428"/>
      <c r="G945" s="428"/>
      <c r="H945" s="428"/>
      <c r="I945" s="428"/>
      <c r="J945" s="428"/>
      <c r="K945" s="428"/>
      <c r="L945" s="420"/>
      <c r="M945" s="409"/>
      <c r="N945" s="409"/>
      <c r="O945" s="409"/>
      <c r="P945" s="409"/>
      <c r="Q945" s="409"/>
      <c r="R945" s="409"/>
      <c r="S945" s="409"/>
      <c r="T945" s="409"/>
      <c r="U945" s="409"/>
      <c r="V945" s="409"/>
      <c r="W945" s="409"/>
      <c r="X945" s="409"/>
      <c r="Y945" s="409"/>
      <c r="Z945" s="409"/>
      <c r="AA945" s="409"/>
      <c r="AB945" s="409"/>
      <c r="AC945" s="409"/>
      <c r="AD945" s="409"/>
      <c r="AE945" s="409"/>
      <c r="AF945" s="409"/>
      <c r="AG945" s="409"/>
      <c r="AH945" s="409"/>
      <c r="AI945" s="409"/>
      <c r="AJ945" s="409"/>
      <c r="AK945" s="409"/>
      <c r="AL945" s="409"/>
      <c r="AM945" s="409"/>
      <c r="AN945" s="409"/>
      <c r="AO945" s="409"/>
      <c r="AP945" s="409"/>
      <c r="AQ945" s="409"/>
      <c r="AR945" s="409"/>
      <c r="AS945" s="409"/>
      <c r="AT945" s="409"/>
      <c r="AU945" s="409"/>
      <c r="AV945" s="409"/>
      <c r="AW945" s="393"/>
    </row>
    <row r="946" ht="15.6" spans="2:49">
      <c r="B946" s="383"/>
      <c r="C946" s="429" t="s">
        <v>294</v>
      </c>
      <c r="D946" s="448"/>
      <c r="E946" s="448"/>
      <c r="F946" s="448"/>
      <c r="G946" s="448"/>
      <c r="H946" s="448"/>
      <c r="I946" s="448"/>
      <c r="J946" s="448"/>
      <c r="K946" s="448"/>
      <c r="L946" s="448"/>
      <c r="M946" s="448"/>
      <c r="N946" s="448"/>
      <c r="O946" s="448"/>
      <c r="P946" s="448"/>
      <c r="Q946" s="448"/>
      <c r="R946" s="448"/>
      <c r="S946" s="448"/>
      <c r="T946" s="448"/>
      <c r="U946" s="448"/>
      <c r="V946" s="448"/>
      <c r="W946" s="448"/>
      <c r="X946" s="448"/>
      <c r="Y946" s="448"/>
      <c r="Z946" s="448"/>
      <c r="AA946" s="448"/>
      <c r="AB946" s="448"/>
      <c r="AC946" s="448"/>
      <c r="AD946" s="448"/>
      <c r="AE946" s="448"/>
      <c r="AF946" s="448"/>
      <c r="AG946" s="448"/>
      <c r="AH946" s="448"/>
      <c r="AI946" s="448"/>
      <c r="AJ946" s="448"/>
      <c r="AK946" s="448"/>
      <c r="AL946" s="448"/>
      <c r="AM946" s="448"/>
      <c r="AN946" s="448"/>
      <c r="AO946" s="448"/>
      <c r="AP946" s="448"/>
      <c r="AQ946" s="448"/>
      <c r="AR946" s="448"/>
      <c r="AS946" s="448"/>
      <c r="AT946" s="448"/>
      <c r="AU946" s="448"/>
      <c r="AV946" s="449"/>
      <c r="AW946" s="393"/>
    </row>
    <row r="947" ht="15.6" spans="2:49">
      <c r="B947" s="383"/>
      <c r="C947" s="432"/>
      <c r="D947" s="433"/>
      <c r="E947" s="433"/>
      <c r="F947" s="433"/>
      <c r="G947" s="433"/>
      <c r="H947" s="433"/>
      <c r="I947" s="433"/>
      <c r="J947" s="433"/>
      <c r="K947" s="433"/>
      <c r="L947" s="433"/>
      <c r="M947" s="433"/>
      <c r="N947" s="433"/>
      <c r="O947" s="433"/>
      <c r="P947" s="433"/>
      <c r="Q947" s="433"/>
      <c r="R947" s="433"/>
      <c r="S947" s="433"/>
      <c r="T947" s="433"/>
      <c r="U947" s="433"/>
      <c r="V947" s="433"/>
      <c r="W947" s="433"/>
      <c r="X947" s="433"/>
      <c r="Y947" s="433"/>
      <c r="Z947" s="433"/>
      <c r="AA947" s="433"/>
      <c r="AB947" s="433"/>
      <c r="AC947" s="433"/>
      <c r="AD947" s="433"/>
      <c r="AE947" s="433"/>
      <c r="AF947" s="433"/>
      <c r="AG947" s="434"/>
      <c r="AH947" s="435"/>
      <c r="AI947" s="348"/>
      <c r="AJ947" s="348"/>
      <c r="AK947" s="348"/>
      <c r="AL947" s="348"/>
      <c r="AM947" s="348"/>
      <c r="AN947" s="348"/>
      <c r="AO947" s="348"/>
      <c r="AP947" s="348"/>
      <c r="AQ947" s="348"/>
      <c r="AR947" s="348"/>
      <c r="AS947" s="348"/>
      <c r="AT947" s="348"/>
      <c r="AU947" s="348"/>
      <c r="AV947" s="436"/>
      <c r="AW947" s="393"/>
    </row>
    <row r="948" spans="2:49">
      <c r="B948" s="437"/>
      <c r="AW948" s="438"/>
    </row>
    <row r="949" ht="65.25" customHeight="1" spans="2:49">
      <c r="B949" s="439" t="s">
        <v>295</v>
      </c>
      <c r="C949" s="450"/>
      <c r="D949" s="450"/>
      <c r="E949" s="450"/>
      <c r="F949" s="450"/>
      <c r="G949" s="450"/>
      <c r="H949" s="450"/>
      <c r="I949" s="450"/>
      <c r="J949" s="450"/>
      <c r="K949" s="450"/>
      <c r="L949" s="450"/>
      <c r="M949" s="450"/>
      <c r="N949" s="450"/>
      <c r="O949" s="450"/>
      <c r="P949" s="450"/>
      <c r="Q949" s="450"/>
      <c r="R949" s="450"/>
      <c r="S949" s="450"/>
      <c r="T949" s="450"/>
      <c r="U949" s="450"/>
      <c r="V949" s="450"/>
      <c r="W949" s="450"/>
      <c r="X949" s="450"/>
      <c r="Y949" s="450"/>
      <c r="Z949" s="450"/>
      <c r="AA949" s="450"/>
      <c r="AB949" s="450"/>
      <c r="AC949" s="450"/>
      <c r="AD949" s="450"/>
      <c r="AE949" s="450"/>
      <c r="AF949" s="450"/>
      <c r="AG949" s="450"/>
      <c r="AH949" s="450"/>
      <c r="AI949" s="450"/>
      <c r="AJ949" s="450"/>
      <c r="AK949" s="450"/>
      <c r="AL949" s="450"/>
      <c r="AM949" s="450"/>
      <c r="AN949" s="450"/>
      <c r="AO949" s="450"/>
      <c r="AP949" s="450"/>
      <c r="AQ949" s="450"/>
      <c r="AR949" s="450"/>
      <c r="AS949" s="450"/>
      <c r="AT949" s="450"/>
      <c r="AU949" s="450"/>
      <c r="AV949" s="450"/>
      <c r="AW949" s="451"/>
    </row>
  </sheetData>
  <mergeCells count="2792">
    <mergeCell ref="Y2:AW2"/>
    <mergeCell ref="Y3:AW3"/>
    <mergeCell ref="B4:X4"/>
    <mergeCell ref="Y4:AW4"/>
    <mergeCell ref="B5:AW5"/>
    <mergeCell ref="B6:AW6"/>
    <mergeCell ref="B7:C7"/>
    <mergeCell ref="D7:AW7"/>
    <mergeCell ref="B8:AW8"/>
    <mergeCell ref="C9:AV9"/>
    <mergeCell ref="C10:D10"/>
    <mergeCell ref="E10:AH10"/>
    <mergeCell ref="AI10:AO10"/>
    <mergeCell ref="AP10:AV10"/>
    <mergeCell ref="C11:D11"/>
    <mergeCell ref="E11:AH11"/>
    <mergeCell ref="AI11:AO11"/>
    <mergeCell ref="AP11:AV11"/>
    <mergeCell ref="C12:AV12"/>
    <mergeCell ref="E13:H13"/>
    <mergeCell ref="C31:I31"/>
    <mergeCell ref="J31:K31"/>
    <mergeCell ref="C34:AV34"/>
    <mergeCell ref="C35:AG35"/>
    <mergeCell ref="AH35:AV35"/>
    <mergeCell ref="B37:AW37"/>
    <mergeCell ref="Y40:AW40"/>
    <mergeCell ref="Y41:AW41"/>
    <mergeCell ref="B42:X42"/>
    <mergeCell ref="Y42:AW42"/>
    <mergeCell ref="B43:AW43"/>
    <mergeCell ref="B44:AW44"/>
    <mergeCell ref="B45:C45"/>
    <mergeCell ref="D45:AW45"/>
    <mergeCell ref="B46:AW46"/>
    <mergeCell ref="C47:AV47"/>
    <mergeCell ref="C48:D48"/>
    <mergeCell ref="E48:AH48"/>
    <mergeCell ref="AI48:AO48"/>
    <mergeCell ref="AP48:AV48"/>
    <mergeCell ref="C49:D49"/>
    <mergeCell ref="E49:AH49"/>
    <mergeCell ref="AI49:AO49"/>
    <mergeCell ref="AP49:AV49"/>
    <mergeCell ref="C50:AV50"/>
    <mergeCell ref="E51:H51"/>
    <mergeCell ref="C69:I69"/>
    <mergeCell ref="J69:K69"/>
    <mergeCell ref="C72:AV72"/>
    <mergeCell ref="C73:AG73"/>
    <mergeCell ref="AH73:AV73"/>
    <mergeCell ref="B75:AW75"/>
    <mergeCell ref="Y78:AW78"/>
    <mergeCell ref="Y79:AW79"/>
    <mergeCell ref="B80:X80"/>
    <mergeCell ref="Y80:AW80"/>
    <mergeCell ref="B81:AW81"/>
    <mergeCell ref="B82:AW82"/>
    <mergeCell ref="B83:C83"/>
    <mergeCell ref="D83:AW83"/>
    <mergeCell ref="B84:AW84"/>
    <mergeCell ref="C85:AV85"/>
    <mergeCell ref="C86:D86"/>
    <mergeCell ref="E86:AH86"/>
    <mergeCell ref="AI86:AO86"/>
    <mergeCell ref="AP86:AV86"/>
    <mergeCell ref="C87:D87"/>
    <mergeCell ref="E87:AH87"/>
    <mergeCell ref="AI87:AO87"/>
    <mergeCell ref="AP87:AV87"/>
    <mergeCell ref="C88:AV88"/>
    <mergeCell ref="E89:H89"/>
    <mergeCell ref="C107:I107"/>
    <mergeCell ref="J107:K107"/>
    <mergeCell ref="C110:AV110"/>
    <mergeCell ref="C111:AG111"/>
    <mergeCell ref="AH111:AV111"/>
    <mergeCell ref="B113:AW113"/>
    <mergeCell ref="Y116:AW116"/>
    <mergeCell ref="Y117:AW117"/>
    <mergeCell ref="B118:X118"/>
    <mergeCell ref="Y118:AW118"/>
    <mergeCell ref="B119:AW119"/>
    <mergeCell ref="B120:AW120"/>
    <mergeCell ref="B121:C121"/>
    <mergeCell ref="D121:AW121"/>
    <mergeCell ref="B122:AW122"/>
    <mergeCell ref="C123:AV123"/>
    <mergeCell ref="C124:D124"/>
    <mergeCell ref="E124:AH124"/>
    <mergeCell ref="AI124:AO124"/>
    <mergeCell ref="AP124:AV124"/>
    <mergeCell ref="C125:D125"/>
    <mergeCell ref="E125:AH125"/>
    <mergeCell ref="AI125:AO125"/>
    <mergeCell ref="AP125:AV125"/>
    <mergeCell ref="C126:AV126"/>
    <mergeCell ref="E127:H127"/>
    <mergeCell ref="C145:I145"/>
    <mergeCell ref="J145:K145"/>
    <mergeCell ref="C148:AV148"/>
    <mergeCell ref="C149:AG149"/>
    <mergeCell ref="AH149:AV149"/>
    <mergeCell ref="B151:AW151"/>
    <mergeCell ref="Y154:AW154"/>
    <mergeCell ref="Y155:AW155"/>
    <mergeCell ref="B156:X156"/>
    <mergeCell ref="Y156:AW156"/>
    <mergeCell ref="B157:AW157"/>
    <mergeCell ref="B158:AW158"/>
    <mergeCell ref="B159:C159"/>
    <mergeCell ref="D159:AW159"/>
    <mergeCell ref="B160:AW160"/>
    <mergeCell ref="C161:AV161"/>
    <mergeCell ref="C162:D162"/>
    <mergeCell ref="E162:AH162"/>
    <mergeCell ref="AI162:AO162"/>
    <mergeCell ref="AP162:AV162"/>
    <mergeCell ref="C163:D163"/>
    <mergeCell ref="E163:AH163"/>
    <mergeCell ref="AI163:AO163"/>
    <mergeCell ref="AP163:AV163"/>
    <mergeCell ref="C164:AV164"/>
    <mergeCell ref="E165:H165"/>
    <mergeCell ref="C183:I183"/>
    <mergeCell ref="J183:K183"/>
    <mergeCell ref="C186:AV186"/>
    <mergeCell ref="C187:AG187"/>
    <mergeCell ref="AH187:AV187"/>
    <mergeCell ref="B189:AW189"/>
    <mergeCell ref="Y192:AW192"/>
    <mergeCell ref="Y193:AW193"/>
    <mergeCell ref="B194:X194"/>
    <mergeCell ref="Y194:AW194"/>
    <mergeCell ref="B195:AW195"/>
    <mergeCell ref="B196:AW196"/>
    <mergeCell ref="B197:C197"/>
    <mergeCell ref="D197:AW197"/>
    <mergeCell ref="B198:AW198"/>
    <mergeCell ref="C199:AV199"/>
    <mergeCell ref="C200:D200"/>
    <mergeCell ref="E200:AH200"/>
    <mergeCell ref="AI200:AO200"/>
    <mergeCell ref="AP200:AV200"/>
    <mergeCell ref="C201:D201"/>
    <mergeCell ref="E201:AH201"/>
    <mergeCell ref="AI201:AO201"/>
    <mergeCell ref="AP201:AV201"/>
    <mergeCell ref="C202:AV202"/>
    <mergeCell ref="E203:H203"/>
    <mergeCell ref="C221:I221"/>
    <mergeCell ref="J221:K221"/>
    <mergeCell ref="C224:AV224"/>
    <mergeCell ref="C225:AG225"/>
    <mergeCell ref="AH225:AV225"/>
    <mergeCell ref="B227:AW227"/>
    <mergeCell ref="Y230:AW230"/>
    <mergeCell ref="Y231:AW231"/>
    <mergeCell ref="B232:X232"/>
    <mergeCell ref="Y232:AW232"/>
    <mergeCell ref="B233:AW233"/>
    <mergeCell ref="B234:AW234"/>
    <mergeCell ref="B235:C235"/>
    <mergeCell ref="D235:AW235"/>
    <mergeCell ref="B236:AW236"/>
    <mergeCell ref="C237:AV237"/>
    <mergeCell ref="C238:D238"/>
    <mergeCell ref="E238:AH238"/>
    <mergeCell ref="AI238:AO238"/>
    <mergeCell ref="AP238:AV238"/>
    <mergeCell ref="C239:D239"/>
    <mergeCell ref="E239:AH239"/>
    <mergeCell ref="AI239:AO239"/>
    <mergeCell ref="AP239:AV239"/>
    <mergeCell ref="C240:AV240"/>
    <mergeCell ref="E241:H241"/>
    <mergeCell ref="C259:I259"/>
    <mergeCell ref="J259:K259"/>
    <mergeCell ref="C262:AV262"/>
    <mergeCell ref="C263:AG263"/>
    <mergeCell ref="AH263:AV263"/>
    <mergeCell ref="B265:AW265"/>
    <mergeCell ref="Y268:AW268"/>
    <mergeCell ref="Y269:AW269"/>
    <mergeCell ref="B270:X270"/>
    <mergeCell ref="Y270:AW270"/>
    <mergeCell ref="B271:AW271"/>
    <mergeCell ref="B272:AW272"/>
    <mergeCell ref="B273:C273"/>
    <mergeCell ref="D273:AW273"/>
    <mergeCell ref="B274:AW274"/>
    <mergeCell ref="C275:AV275"/>
    <mergeCell ref="C276:D276"/>
    <mergeCell ref="E276:AH276"/>
    <mergeCell ref="AI276:AO276"/>
    <mergeCell ref="AP276:AV276"/>
    <mergeCell ref="C277:D277"/>
    <mergeCell ref="E277:AH277"/>
    <mergeCell ref="AI277:AO277"/>
    <mergeCell ref="AP277:AV277"/>
    <mergeCell ref="C278:AV278"/>
    <mergeCell ref="E279:H279"/>
    <mergeCell ref="C297:I297"/>
    <mergeCell ref="J297:K297"/>
    <mergeCell ref="C300:AV300"/>
    <mergeCell ref="C301:AG301"/>
    <mergeCell ref="AH301:AV301"/>
    <mergeCell ref="B303:AW303"/>
    <mergeCell ref="Y306:AW306"/>
    <mergeCell ref="Y307:AW307"/>
    <mergeCell ref="B308:X308"/>
    <mergeCell ref="Y308:AW308"/>
    <mergeCell ref="B309:AW309"/>
    <mergeCell ref="B310:AW310"/>
    <mergeCell ref="B311:C311"/>
    <mergeCell ref="D311:AW311"/>
    <mergeCell ref="B312:AW312"/>
    <mergeCell ref="C313:AV313"/>
    <mergeCell ref="C314:D314"/>
    <mergeCell ref="E314:AH314"/>
    <mergeCell ref="AI314:AO314"/>
    <mergeCell ref="AP314:AV314"/>
    <mergeCell ref="C315:D315"/>
    <mergeCell ref="E315:AH315"/>
    <mergeCell ref="AI315:AO315"/>
    <mergeCell ref="AP315:AV315"/>
    <mergeCell ref="C316:AV316"/>
    <mergeCell ref="E317:H317"/>
    <mergeCell ref="C335:I335"/>
    <mergeCell ref="J335:K335"/>
    <mergeCell ref="C338:AV338"/>
    <mergeCell ref="C339:AG339"/>
    <mergeCell ref="AH339:AV339"/>
    <mergeCell ref="B341:AW341"/>
    <mergeCell ref="Y344:AW344"/>
    <mergeCell ref="Y345:AW345"/>
    <mergeCell ref="B346:X346"/>
    <mergeCell ref="Y346:AW346"/>
    <mergeCell ref="B347:AW347"/>
    <mergeCell ref="B348:AW348"/>
    <mergeCell ref="B349:C349"/>
    <mergeCell ref="D349:AW349"/>
    <mergeCell ref="B350:AW350"/>
    <mergeCell ref="C351:AV351"/>
    <mergeCell ref="C352:D352"/>
    <mergeCell ref="E352:AH352"/>
    <mergeCell ref="AI352:AO352"/>
    <mergeCell ref="AP352:AV352"/>
    <mergeCell ref="C353:D353"/>
    <mergeCell ref="E353:AH353"/>
    <mergeCell ref="AI353:AO353"/>
    <mergeCell ref="AP353:AV353"/>
    <mergeCell ref="C354:AV354"/>
    <mergeCell ref="E355:H355"/>
    <mergeCell ref="C373:I373"/>
    <mergeCell ref="J373:K373"/>
    <mergeCell ref="C376:AV376"/>
    <mergeCell ref="C377:AG377"/>
    <mergeCell ref="AH377:AV377"/>
    <mergeCell ref="B379:AW379"/>
    <mergeCell ref="Y382:AW382"/>
    <mergeCell ref="Y383:AW383"/>
    <mergeCell ref="B384:X384"/>
    <mergeCell ref="Y384:AW384"/>
    <mergeCell ref="B385:AW385"/>
    <mergeCell ref="B386:AW386"/>
    <mergeCell ref="B387:C387"/>
    <mergeCell ref="D387:AW387"/>
    <mergeCell ref="B388:AW388"/>
    <mergeCell ref="C389:AV389"/>
    <mergeCell ref="C390:D390"/>
    <mergeCell ref="E390:AH390"/>
    <mergeCell ref="AI390:AO390"/>
    <mergeCell ref="AP390:AV390"/>
    <mergeCell ref="C391:D391"/>
    <mergeCell ref="E391:AH391"/>
    <mergeCell ref="AI391:AO391"/>
    <mergeCell ref="AP391:AV391"/>
    <mergeCell ref="C392:AV392"/>
    <mergeCell ref="E393:H393"/>
    <mergeCell ref="C411:I411"/>
    <mergeCell ref="J411:K411"/>
    <mergeCell ref="C414:AV414"/>
    <mergeCell ref="C415:AG415"/>
    <mergeCell ref="AH415:AV415"/>
    <mergeCell ref="B417:AW417"/>
    <mergeCell ref="Y420:AW420"/>
    <mergeCell ref="Y421:AW421"/>
    <mergeCell ref="B422:X422"/>
    <mergeCell ref="Y422:AW422"/>
    <mergeCell ref="B423:AW423"/>
    <mergeCell ref="B424:AW424"/>
    <mergeCell ref="B425:C425"/>
    <mergeCell ref="D425:AW425"/>
    <mergeCell ref="B426:AW426"/>
    <mergeCell ref="C427:AV427"/>
    <mergeCell ref="C428:D428"/>
    <mergeCell ref="E428:AH428"/>
    <mergeCell ref="AI428:AO428"/>
    <mergeCell ref="AP428:AV428"/>
    <mergeCell ref="C429:D429"/>
    <mergeCell ref="E429:AH429"/>
    <mergeCell ref="AI429:AO429"/>
    <mergeCell ref="AP429:AV429"/>
    <mergeCell ref="C430:AV430"/>
    <mergeCell ref="E431:H431"/>
    <mergeCell ref="C449:I449"/>
    <mergeCell ref="J449:K449"/>
    <mergeCell ref="C452:AV452"/>
    <mergeCell ref="C453:AG453"/>
    <mergeCell ref="AH453:AV453"/>
    <mergeCell ref="B455:AW455"/>
    <mergeCell ref="Y458:AW458"/>
    <mergeCell ref="Y459:AW459"/>
    <mergeCell ref="B460:X460"/>
    <mergeCell ref="Y460:AW460"/>
    <mergeCell ref="B461:AW461"/>
    <mergeCell ref="B462:AW462"/>
    <mergeCell ref="B463:C463"/>
    <mergeCell ref="D463:AW463"/>
    <mergeCell ref="B464:AW464"/>
    <mergeCell ref="C465:AV465"/>
    <mergeCell ref="C466:D466"/>
    <mergeCell ref="E466:AH466"/>
    <mergeCell ref="AI466:AO466"/>
    <mergeCell ref="AP466:AV466"/>
    <mergeCell ref="C467:D467"/>
    <mergeCell ref="E467:AH467"/>
    <mergeCell ref="AI467:AO467"/>
    <mergeCell ref="AP467:AV467"/>
    <mergeCell ref="C468:AV468"/>
    <mergeCell ref="E469:H469"/>
    <mergeCell ref="C487:I487"/>
    <mergeCell ref="J487:K487"/>
    <mergeCell ref="C490:AV490"/>
    <mergeCell ref="C491:AG491"/>
    <mergeCell ref="AH491:AV491"/>
    <mergeCell ref="B493:AW493"/>
    <mergeCell ref="Y496:AW496"/>
    <mergeCell ref="Y497:AW497"/>
    <mergeCell ref="B498:X498"/>
    <mergeCell ref="Y498:AW498"/>
    <mergeCell ref="B499:AW499"/>
    <mergeCell ref="B500:AW500"/>
    <mergeCell ref="B501:C501"/>
    <mergeCell ref="D501:AW501"/>
    <mergeCell ref="B502:AW502"/>
    <mergeCell ref="C503:AV503"/>
    <mergeCell ref="C504:D504"/>
    <mergeCell ref="E504:AH504"/>
    <mergeCell ref="AI504:AO504"/>
    <mergeCell ref="AP504:AV504"/>
    <mergeCell ref="C505:D505"/>
    <mergeCell ref="E505:AH505"/>
    <mergeCell ref="AI505:AO505"/>
    <mergeCell ref="AP505:AV505"/>
    <mergeCell ref="C506:AV506"/>
    <mergeCell ref="E507:H507"/>
    <mergeCell ref="C525:I525"/>
    <mergeCell ref="J525:K525"/>
    <mergeCell ref="C528:AV528"/>
    <mergeCell ref="C529:AV529"/>
    <mergeCell ref="B531:AW531"/>
    <mergeCell ref="Y534:AW534"/>
    <mergeCell ref="Y535:AW535"/>
    <mergeCell ref="B536:X536"/>
    <mergeCell ref="Y536:AW536"/>
    <mergeCell ref="B537:AW537"/>
    <mergeCell ref="B538:AW538"/>
    <mergeCell ref="B539:C539"/>
    <mergeCell ref="D539:AW539"/>
    <mergeCell ref="B540:AW540"/>
    <mergeCell ref="C541:AV541"/>
    <mergeCell ref="C542:D542"/>
    <mergeCell ref="E542:AH542"/>
    <mergeCell ref="AI542:AO542"/>
    <mergeCell ref="AP542:AV542"/>
    <mergeCell ref="C543:D543"/>
    <mergeCell ref="E543:AH543"/>
    <mergeCell ref="AI543:AO543"/>
    <mergeCell ref="AP543:AV543"/>
    <mergeCell ref="C544:AV544"/>
    <mergeCell ref="E545:H545"/>
    <mergeCell ref="C563:I563"/>
    <mergeCell ref="J563:K563"/>
    <mergeCell ref="C566:AV566"/>
    <mergeCell ref="C567:AG567"/>
    <mergeCell ref="AH567:AV567"/>
    <mergeCell ref="B569:AW569"/>
    <mergeCell ref="Y574:AW574"/>
    <mergeCell ref="Y575:AW575"/>
    <mergeCell ref="B576:X576"/>
    <mergeCell ref="Y576:AW576"/>
    <mergeCell ref="B577:AW577"/>
    <mergeCell ref="B578:AW578"/>
    <mergeCell ref="B579:C579"/>
    <mergeCell ref="D579:AW579"/>
    <mergeCell ref="B580:AW580"/>
    <mergeCell ref="C581:AV581"/>
    <mergeCell ref="C582:D582"/>
    <mergeCell ref="E582:AH582"/>
    <mergeCell ref="AI582:AO582"/>
    <mergeCell ref="AP582:AV582"/>
    <mergeCell ref="C583:D583"/>
    <mergeCell ref="E583:AH583"/>
    <mergeCell ref="AI583:AO583"/>
    <mergeCell ref="AP583:AV583"/>
    <mergeCell ref="C584:AV584"/>
    <mergeCell ref="E585:H585"/>
    <mergeCell ref="C603:I603"/>
    <mergeCell ref="J603:K603"/>
    <mergeCell ref="C606:AV606"/>
    <mergeCell ref="C607:AG607"/>
    <mergeCell ref="AH607:AV607"/>
    <mergeCell ref="B609:AW609"/>
    <mergeCell ref="Y612:AW612"/>
    <mergeCell ref="Y613:AW613"/>
    <mergeCell ref="B614:X614"/>
    <mergeCell ref="Y614:AW614"/>
    <mergeCell ref="B615:AW615"/>
    <mergeCell ref="B616:AW616"/>
    <mergeCell ref="B617:C617"/>
    <mergeCell ref="D617:AW617"/>
    <mergeCell ref="B618:AW618"/>
    <mergeCell ref="C619:AV619"/>
    <mergeCell ref="C620:D620"/>
    <mergeCell ref="E620:AH620"/>
    <mergeCell ref="AI620:AO620"/>
    <mergeCell ref="AP620:AV620"/>
    <mergeCell ref="C621:D621"/>
    <mergeCell ref="E621:AH621"/>
    <mergeCell ref="AI621:AO621"/>
    <mergeCell ref="AP621:AV621"/>
    <mergeCell ref="C622:AV622"/>
    <mergeCell ref="E623:H623"/>
    <mergeCell ref="C641:I641"/>
    <mergeCell ref="J641:K641"/>
    <mergeCell ref="C644:AV644"/>
    <mergeCell ref="C645:AG645"/>
    <mergeCell ref="AH645:AV645"/>
    <mergeCell ref="B647:AW647"/>
    <mergeCell ref="Y649:AW649"/>
    <mergeCell ref="Y650:AW650"/>
    <mergeCell ref="B651:X651"/>
    <mergeCell ref="Y651:AW651"/>
    <mergeCell ref="B652:AW652"/>
    <mergeCell ref="B653:AW653"/>
    <mergeCell ref="B654:C654"/>
    <mergeCell ref="D654:AW654"/>
    <mergeCell ref="B655:AW655"/>
    <mergeCell ref="C656:AV656"/>
    <mergeCell ref="C657:D657"/>
    <mergeCell ref="E657:AH657"/>
    <mergeCell ref="AI657:AO657"/>
    <mergeCell ref="AP657:AV657"/>
    <mergeCell ref="C658:D658"/>
    <mergeCell ref="E658:AH658"/>
    <mergeCell ref="AI658:AO658"/>
    <mergeCell ref="AP658:AV658"/>
    <mergeCell ref="C659:AV659"/>
    <mergeCell ref="E660:H660"/>
    <mergeCell ref="C678:I678"/>
    <mergeCell ref="J678:K678"/>
    <mergeCell ref="C681:AV681"/>
    <mergeCell ref="C682:AG682"/>
    <mergeCell ref="AH682:AV682"/>
    <mergeCell ref="B684:AW684"/>
    <mergeCell ref="Y688:AW688"/>
    <mergeCell ref="Y689:AW689"/>
    <mergeCell ref="B690:X690"/>
    <mergeCell ref="Y690:AW690"/>
    <mergeCell ref="B691:AW691"/>
    <mergeCell ref="B692:AW692"/>
    <mergeCell ref="B693:C693"/>
    <mergeCell ref="D693:AW693"/>
    <mergeCell ref="B694:AW694"/>
    <mergeCell ref="C695:AV695"/>
    <mergeCell ref="C696:D696"/>
    <mergeCell ref="E696:AH696"/>
    <mergeCell ref="AI696:AO696"/>
    <mergeCell ref="AP696:AV696"/>
    <mergeCell ref="C697:D697"/>
    <mergeCell ref="E697:AH697"/>
    <mergeCell ref="AI697:AO697"/>
    <mergeCell ref="AP697:AV697"/>
    <mergeCell ref="C698:AV698"/>
    <mergeCell ref="E699:H699"/>
    <mergeCell ref="C717:I717"/>
    <mergeCell ref="J717:K717"/>
    <mergeCell ref="C720:AV720"/>
    <mergeCell ref="C721:AG721"/>
    <mergeCell ref="AH721:AV721"/>
    <mergeCell ref="B723:AW723"/>
    <mergeCell ref="Y726:AW726"/>
    <mergeCell ref="Y727:AW727"/>
    <mergeCell ref="B728:X728"/>
    <mergeCell ref="Y728:AW728"/>
    <mergeCell ref="B729:AW729"/>
    <mergeCell ref="B730:AW730"/>
    <mergeCell ref="B731:C731"/>
    <mergeCell ref="D731:AW731"/>
    <mergeCell ref="B732:AW732"/>
    <mergeCell ref="C733:AV733"/>
    <mergeCell ref="C734:D734"/>
    <mergeCell ref="E734:AH734"/>
    <mergeCell ref="AI734:AO734"/>
    <mergeCell ref="AP734:AV734"/>
    <mergeCell ref="C735:D735"/>
    <mergeCell ref="E735:AH735"/>
    <mergeCell ref="AI735:AO735"/>
    <mergeCell ref="AP735:AV735"/>
    <mergeCell ref="C736:AV736"/>
    <mergeCell ref="E737:H737"/>
    <mergeCell ref="C755:I755"/>
    <mergeCell ref="J755:K755"/>
    <mergeCell ref="C758:AV758"/>
    <mergeCell ref="C759:AG759"/>
    <mergeCell ref="AH759:AV759"/>
    <mergeCell ref="B761:AW761"/>
    <mergeCell ref="Y764:AW764"/>
    <mergeCell ref="Y765:AW765"/>
    <mergeCell ref="B766:X766"/>
    <mergeCell ref="Y766:AW766"/>
    <mergeCell ref="B767:AW767"/>
    <mergeCell ref="B768:AW768"/>
    <mergeCell ref="B769:C769"/>
    <mergeCell ref="D769:AW769"/>
    <mergeCell ref="B770:AW770"/>
    <mergeCell ref="C771:AV771"/>
    <mergeCell ref="C772:D772"/>
    <mergeCell ref="E772:AH772"/>
    <mergeCell ref="AI772:AO772"/>
    <mergeCell ref="AP772:AV772"/>
    <mergeCell ref="C773:D773"/>
    <mergeCell ref="E773:AH773"/>
    <mergeCell ref="AI773:AO773"/>
    <mergeCell ref="AP773:AV773"/>
    <mergeCell ref="C774:AV774"/>
    <mergeCell ref="E775:H775"/>
    <mergeCell ref="C793:I793"/>
    <mergeCell ref="J793:K793"/>
    <mergeCell ref="C796:AV796"/>
    <mergeCell ref="C797:AG797"/>
    <mergeCell ref="AH797:AV797"/>
    <mergeCell ref="B799:AW799"/>
    <mergeCell ref="Y802:AW802"/>
    <mergeCell ref="Y803:AW803"/>
    <mergeCell ref="B804:X804"/>
    <mergeCell ref="Y804:AW804"/>
    <mergeCell ref="B805:AW805"/>
    <mergeCell ref="B806:AW806"/>
    <mergeCell ref="B807:C807"/>
    <mergeCell ref="D807:AW807"/>
    <mergeCell ref="B808:AW808"/>
    <mergeCell ref="C809:AV809"/>
    <mergeCell ref="C810:D810"/>
    <mergeCell ref="E810:AH810"/>
    <mergeCell ref="AI810:AO810"/>
    <mergeCell ref="AP810:AV810"/>
    <mergeCell ref="C811:D811"/>
    <mergeCell ref="E811:AH811"/>
    <mergeCell ref="AI811:AO811"/>
    <mergeCell ref="AP811:AV811"/>
    <mergeCell ref="C812:AV812"/>
    <mergeCell ref="E813:H813"/>
    <mergeCell ref="C829:I829"/>
    <mergeCell ref="J829:K829"/>
    <mergeCell ref="C832:AV832"/>
    <mergeCell ref="C833:AG833"/>
    <mergeCell ref="AH833:AV833"/>
    <mergeCell ref="B835:AW835"/>
    <mergeCell ref="Y837:AW837"/>
    <mergeCell ref="Y838:AW838"/>
    <mergeCell ref="B839:X839"/>
    <mergeCell ref="Y839:AW839"/>
    <mergeCell ref="B840:AW840"/>
    <mergeCell ref="B841:AW841"/>
    <mergeCell ref="B842:C842"/>
    <mergeCell ref="D842:AW842"/>
    <mergeCell ref="B843:AW843"/>
    <mergeCell ref="C844:AV844"/>
    <mergeCell ref="C845:D845"/>
    <mergeCell ref="E845:AH845"/>
    <mergeCell ref="AI845:AO845"/>
    <mergeCell ref="AP845:AV845"/>
    <mergeCell ref="C846:D846"/>
    <mergeCell ref="E846:AH846"/>
    <mergeCell ref="AI846:AO846"/>
    <mergeCell ref="AP846:AV846"/>
    <mergeCell ref="C847:AV847"/>
    <mergeCell ref="E848:H848"/>
    <mergeCell ref="C866:I866"/>
    <mergeCell ref="J866:K866"/>
    <mergeCell ref="C869:AV869"/>
    <mergeCell ref="C870:AG870"/>
    <mergeCell ref="AH870:AV870"/>
    <mergeCell ref="B872:AW872"/>
    <mergeCell ref="Y876:AW876"/>
    <mergeCell ref="Y877:AW877"/>
    <mergeCell ref="B878:X878"/>
    <mergeCell ref="Y878:AW878"/>
    <mergeCell ref="B879:AW879"/>
    <mergeCell ref="B880:AW880"/>
    <mergeCell ref="B881:C881"/>
    <mergeCell ref="D881:AW881"/>
    <mergeCell ref="B882:AW882"/>
    <mergeCell ref="C883:AV883"/>
    <mergeCell ref="C884:D884"/>
    <mergeCell ref="E884:AH884"/>
    <mergeCell ref="AI884:AO884"/>
    <mergeCell ref="AP884:AV884"/>
    <mergeCell ref="C885:D885"/>
    <mergeCell ref="E885:AH885"/>
    <mergeCell ref="AI885:AO885"/>
    <mergeCell ref="AP885:AV885"/>
    <mergeCell ref="C886:AV886"/>
    <mergeCell ref="E887:H887"/>
    <mergeCell ref="C905:I905"/>
    <mergeCell ref="J905:K905"/>
    <mergeCell ref="C908:AV908"/>
    <mergeCell ref="C909:AG909"/>
    <mergeCell ref="AH909:AV909"/>
    <mergeCell ref="B911:AW911"/>
    <mergeCell ref="Y914:AW914"/>
    <mergeCell ref="Y915:AW915"/>
    <mergeCell ref="B916:X916"/>
    <mergeCell ref="Y916:AW916"/>
    <mergeCell ref="B917:AW917"/>
    <mergeCell ref="B918:AW918"/>
    <mergeCell ref="B919:C919"/>
    <mergeCell ref="D919:AW919"/>
    <mergeCell ref="B920:AW920"/>
    <mergeCell ref="C921:AV921"/>
    <mergeCell ref="C922:D922"/>
    <mergeCell ref="E922:AH922"/>
    <mergeCell ref="AI922:AO922"/>
    <mergeCell ref="AP922:AV922"/>
    <mergeCell ref="C923:D923"/>
    <mergeCell ref="E923:AH923"/>
    <mergeCell ref="AI923:AO923"/>
    <mergeCell ref="AP923:AV923"/>
    <mergeCell ref="C924:AV924"/>
    <mergeCell ref="E925:H925"/>
    <mergeCell ref="C943:I943"/>
    <mergeCell ref="J943:K943"/>
    <mergeCell ref="C946:AV946"/>
    <mergeCell ref="C947:AG947"/>
    <mergeCell ref="AH947:AV947"/>
    <mergeCell ref="B949:AW949"/>
    <mergeCell ref="B10:B11"/>
    <mergeCell ref="B13:B35"/>
    <mergeCell ref="B48:B49"/>
    <mergeCell ref="B51:B73"/>
    <mergeCell ref="B86:B87"/>
    <mergeCell ref="B89:B111"/>
    <mergeCell ref="B124:B125"/>
    <mergeCell ref="B127:B149"/>
    <mergeCell ref="B162:B163"/>
    <mergeCell ref="B165:B187"/>
    <mergeCell ref="B200:B201"/>
    <mergeCell ref="B203:B225"/>
    <mergeCell ref="B238:B239"/>
    <mergeCell ref="B241:B263"/>
    <mergeCell ref="B276:B277"/>
    <mergeCell ref="B279:B301"/>
    <mergeCell ref="B314:B315"/>
    <mergeCell ref="B317:B339"/>
    <mergeCell ref="B352:B353"/>
    <mergeCell ref="B355:B377"/>
    <mergeCell ref="B390:B391"/>
    <mergeCell ref="B393:B415"/>
    <mergeCell ref="B428:B429"/>
    <mergeCell ref="B431:B453"/>
    <mergeCell ref="B466:B467"/>
    <mergeCell ref="B469:B491"/>
    <mergeCell ref="B504:B505"/>
    <mergeCell ref="B507:B529"/>
    <mergeCell ref="B542:B543"/>
    <mergeCell ref="B545:B567"/>
    <mergeCell ref="B582:B583"/>
    <mergeCell ref="B585:B607"/>
    <mergeCell ref="B620:B621"/>
    <mergeCell ref="B623:B645"/>
    <mergeCell ref="B657:B658"/>
    <mergeCell ref="B660:B682"/>
    <mergeCell ref="B696:B697"/>
    <mergeCell ref="B699:B721"/>
    <mergeCell ref="B734:B735"/>
    <mergeCell ref="B737:B759"/>
    <mergeCell ref="B772:B773"/>
    <mergeCell ref="B775:B797"/>
    <mergeCell ref="B810:B811"/>
    <mergeCell ref="B813:B833"/>
    <mergeCell ref="B845:B846"/>
    <mergeCell ref="B848:B870"/>
    <mergeCell ref="B884:B885"/>
    <mergeCell ref="B887:B909"/>
    <mergeCell ref="B922:B923"/>
    <mergeCell ref="B925:B947"/>
    <mergeCell ref="E15:E16"/>
    <mergeCell ref="E17:E18"/>
    <mergeCell ref="E19:E20"/>
    <mergeCell ref="E21:E22"/>
    <mergeCell ref="E23:E24"/>
    <mergeCell ref="E25:E26"/>
    <mergeCell ref="E27:E28"/>
    <mergeCell ref="E29:E30"/>
    <mergeCell ref="E53:E54"/>
    <mergeCell ref="E55:E56"/>
    <mergeCell ref="E57:E58"/>
    <mergeCell ref="E59:E60"/>
    <mergeCell ref="E61:E62"/>
    <mergeCell ref="E63:E64"/>
    <mergeCell ref="E65:E66"/>
    <mergeCell ref="E67:E68"/>
    <mergeCell ref="E91:E92"/>
    <mergeCell ref="E93:E94"/>
    <mergeCell ref="E95:E96"/>
    <mergeCell ref="E97:E98"/>
    <mergeCell ref="E99:E100"/>
    <mergeCell ref="E101:E102"/>
    <mergeCell ref="E103:E104"/>
    <mergeCell ref="E105:E106"/>
    <mergeCell ref="E129:E130"/>
    <mergeCell ref="E131:E132"/>
    <mergeCell ref="E133:E134"/>
    <mergeCell ref="E135:E136"/>
    <mergeCell ref="E137:E138"/>
    <mergeCell ref="E139:E140"/>
    <mergeCell ref="E141:E142"/>
    <mergeCell ref="E143:E144"/>
    <mergeCell ref="E167:E168"/>
    <mergeCell ref="E169:E170"/>
    <mergeCell ref="E171:E172"/>
    <mergeCell ref="E173:E174"/>
    <mergeCell ref="E175:E176"/>
    <mergeCell ref="E177:E178"/>
    <mergeCell ref="E179:E180"/>
    <mergeCell ref="E181:E182"/>
    <mergeCell ref="E205:E206"/>
    <mergeCell ref="E207:E208"/>
    <mergeCell ref="E209:E210"/>
    <mergeCell ref="E211:E212"/>
    <mergeCell ref="E213:E214"/>
    <mergeCell ref="E215:E216"/>
    <mergeCell ref="E217:E218"/>
    <mergeCell ref="E219:E220"/>
    <mergeCell ref="E243:E244"/>
    <mergeCell ref="E245:E246"/>
    <mergeCell ref="E247:E248"/>
    <mergeCell ref="E249:E250"/>
    <mergeCell ref="E251:E252"/>
    <mergeCell ref="E253:E254"/>
    <mergeCell ref="E255:E256"/>
    <mergeCell ref="E257:E258"/>
    <mergeCell ref="E281:E282"/>
    <mergeCell ref="E283:E284"/>
    <mergeCell ref="E285:E286"/>
    <mergeCell ref="E287:E288"/>
    <mergeCell ref="E289:E290"/>
    <mergeCell ref="E291:E292"/>
    <mergeCell ref="E293:E294"/>
    <mergeCell ref="E295:E296"/>
    <mergeCell ref="E319:E320"/>
    <mergeCell ref="E321:E322"/>
    <mergeCell ref="E323:E324"/>
    <mergeCell ref="E325:E326"/>
    <mergeCell ref="E327:E328"/>
    <mergeCell ref="E329:E330"/>
    <mergeCell ref="E331:E332"/>
    <mergeCell ref="E333:E334"/>
    <mergeCell ref="E357:E358"/>
    <mergeCell ref="E359:E360"/>
    <mergeCell ref="E361:E362"/>
    <mergeCell ref="E363:E364"/>
    <mergeCell ref="E365:E366"/>
    <mergeCell ref="E367:E368"/>
    <mergeCell ref="E369:E370"/>
    <mergeCell ref="E371:E372"/>
    <mergeCell ref="E395:E396"/>
    <mergeCell ref="E397:E398"/>
    <mergeCell ref="E399:E400"/>
    <mergeCell ref="E401:E402"/>
    <mergeCell ref="E403:E404"/>
    <mergeCell ref="E405:E406"/>
    <mergeCell ref="E407:E408"/>
    <mergeCell ref="E409:E410"/>
    <mergeCell ref="E433:E434"/>
    <mergeCell ref="E435:E436"/>
    <mergeCell ref="E437:E438"/>
    <mergeCell ref="E439:E440"/>
    <mergeCell ref="E441:E442"/>
    <mergeCell ref="E443:E444"/>
    <mergeCell ref="E445:E446"/>
    <mergeCell ref="E447:E448"/>
    <mergeCell ref="E471:E472"/>
    <mergeCell ref="E473:E474"/>
    <mergeCell ref="E475:E476"/>
    <mergeCell ref="E477:E478"/>
    <mergeCell ref="E479:E480"/>
    <mergeCell ref="E481:E482"/>
    <mergeCell ref="E483:E484"/>
    <mergeCell ref="E485:E486"/>
    <mergeCell ref="E509:E510"/>
    <mergeCell ref="E511:E512"/>
    <mergeCell ref="E513:E514"/>
    <mergeCell ref="E515:E516"/>
    <mergeCell ref="E517:E518"/>
    <mergeCell ref="E519:E520"/>
    <mergeCell ref="E521:E522"/>
    <mergeCell ref="E523:E524"/>
    <mergeCell ref="E547:E548"/>
    <mergeCell ref="E549:E550"/>
    <mergeCell ref="E551:E552"/>
    <mergeCell ref="E553:E554"/>
    <mergeCell ref="E555:E556"/>
    <mergeCell ref="E557:E558"/>
    <mergeCell ref="E559:E560"/>
    <mergeCell ref="E561:E562"/>
    <mergeCell ref="E587:E588"/>
    <mergeCell ref="E589:E590"/>
    <mergeCell ref="E591:E592"/>
    <mergeCell ref="E593:E594"/>
    <mergeCell ref="E595:E596"/>
    <mergeCell ref="E597:E598"/>
    <mergeCell ref="E599:E600"/>
    <mergeCell ref="E601:E602"/>
    <mergeCell ref="E625:E626"/>
    <mergeCell ref="E627:E628"/>
    <mergeCell ref="E629:E630"/>
    <mergeCell ref="E631:E632"/>
    <mergeCell ref="E633:E634"/>
    <mergeCell ref="E635:E636"/>
    <mergeCell ref="E637:E638"/>
    <mergeCell ref="E639:E640"/>
    <mergeCell ref="E662:E663"/>
    <mergeCell ref="E664:E665"/>
    <mergeCell ref="E666:E667"/>
    <mergeCell ref="E668:E669"/>
    <mergeCell ref="E670:E671"/>
    <mergeCell ref="E672:E673"/>
    <mergeCell ref="E674:E675"/>
    <mergeCell ref="E676:E677"/>
    <mergeCell ref="E701:E702"/>
    <mergeCell ref="E703:E704"/>
    <mergeCell ref="E705:E706"/>
    <mergeCell ref="E707:E708"/>
    <mergeCell ref="E709:E710"/>
    <mergeCell ref="E711:E712"/>
    <mergeCell ref="E713:E714"/>
    <mergeCell ref="E715:E716"/>
    <mergeCell ref="E739:E740"/>
    <mergeCell ref="E741:E742"/>
    <mergeCell ref="E743:E744"/>
    <mergeCell ref="E745:E746"/>
    <mergeCell ref="E747:E748"/>
    <mergeCell ref="E749:E750"/>
    <mergeCell ref="E751:E752"/>
    <mergeCell ref="E753:E754"/>
    <mergeCell ref="E777:E778"/>
    <mergeCell ref="E779:E780"/>
    <mergeCell ref="E781:E782"/>
    <mergeCell ref="E783:E784"/>
    <mergeCell ref="E785:E786"/>
    <mergeCell ref="E787:E788"/>
    <mergeCell ref="E789:E790"/>
    <mergeCell ref="E791:E792"/>
    <mergeCell ref="E815:E816"/>
    <mergeCell ref="E817:E818"/>
    <mergeCell ref="E819:E820"/>
    <mergeCell ref="E821:E822"/>
    <mergeCell ref="E823:E824"/>
    <mergeCell ref="E825:E826"/>
    <mergeCell ref="E827:E828"/>
    <mergeCell ref="E850:E851"/>
    <mergeCell ref="E852:E853"/>
    <mergeCell ref="E854:E855"/>
    <mergeCell ref="E856:E857"/>
    <mergeCell ref="E858:E859"/>
    <mergeCell ref="E860:E861"/>
    <mergeCell ref="E862:E863"/>
    <mergeCell ref="E864:E865"/>
    <mergeCell ref="E889:E890"/>
    <mergeCell ref="E891:E892"/>
    <mergeCell ref="E893:E894"/>
    <mergeCell ref="E895:E896"/>
    <mergeCell ref="E897:E898"/>
    <mergeCell ref="E899:E900"/>
    <mergeCell ref="E901:E902"/>
    <mergeCell ref="E903:E904"/>
    <mergeCell ref="E927:E928"/>
    <mergeCell ref="E929:E930"/>
    <mergeCell ref="E931:E932"/>
    <mergeCell ref="E933:E934"/>
    <mergeCell ref="E935:E936"/>
    <mergeCell ref="E937:E938"/>
    <mergeCell ref="E939:E940"/>
    <mergeCell ref="E941:E942"/>
    <mergeCell ref="F15:F16"/>
    <mergeCell ref="F17:F18"/>
    <mergeCell ref="F19:F20"/>
    <mergeCell ref="F21:F22"/>
    <mergeCell ref="F23:F24"/>
    <mergeCell ref="F25:F26"/>
    <mergeCell ref="F27:F28"/>
    <mergeCell ref="F29:F30"/>
    <mergeCell ref="F53:F54"/>
    <mergeCell ref="F55:F56"/>
    <mergeCell ref="F57:F58"/>
    <mergeCell ref="F59:F60"/>
    <mergeCell ref="F61:F62"/>
    <mergeCell ref="F63:F64"/>
    <mergeCell ref="F65:F66"/>
    <mergeCell ref="F67:F68"/>
    <mergeCell ref="F91:F92"/>
    <mergeCell ref="F93:F94"/>
    <mergeCell ref="F95:F96"/>
    <mergeCell ref="F97:F98"/>
    <mergeCell ref="F99:F100"/>
    <mergeCell ref="F101:F102"/>
    <mergeCell ref="F103:F104"/>
    <mergeCell ref="F105:F106"/>
    <mergeCell ref="F129:F130"/>
    <mergeCell ref="F131:F132"/>
    <mergeCell ref="F133:F134"/>
    <mergeCell ref="F135:F136"/>
    <mergeCell ref="F137:F138"/>
    <mergeCell ref="F139:F140"/>
    <mergeCell ref="F141:F142"/>
    <mergeCell ref="F143:F144"/>
    <mergeCell ref="F167:F168"/>
    <mergeCell ref="F169:F170"/>
    <mergeCell ref="F171:F172"/>
    <mergeCell ref="F173:F174"/>
    <mergeCell ref="F175:F176"/>
    <mergeCell ref="F177:F178"/>
    <mergeCell ref="F179:F180"/>
    <mergeCell ref="F181:F182"/>
    <mergeCell ref="F205:F206"/>
    <mergeCell ref="F207:F208"/>
    <mergeCell ref="F209:F210"/>
    <mergeCell ref="F211:F212"/>
    <mergeCell ref="F213:F214"/>
    <mergeCell ref="F215:F216"/>
    <mergeCell ref="F217:F218"/>
    <mergeCell ref="F219:F220"/>
    <mergeCell ref="F243:F244"/>
    <mergeCell ref="F245:F246"/>
    <mergeCell ref="F247:F248"/>
    <mergeCell ref="F249:F250"/>
    <mergeCell ref="F251:F252"/>
    <mergeCell ref="F253:F254"/>
    <mergeCell ref="F255:F256"/>
    <mergeCell ref="F257:F258"/>
    <mergeCell ref="F281:F282"/>
    <mergeCell ref="F283:F284"/>
    <mergeCell ref="F285:F286"/>
    <mergeCell ref="F287:F288"/>
    <mergeCell ref="F289:F290"/>
    <mergeCell ref="F291:F292"/>
    <mergeCell ref="F293:F294"/>
    <mergeCell ref="F295:F296"/>
    <mergeCell ref="F319:F320"/>
    <mergeCell ref="F321:F322"/>
    <mergeCell ref="F323:F324"/>
    <mergeCell ref="F325:F326"/>
    <mergeCell ref="F327:F328"/>
    <mergeCell ref="F329:F330"/>
    <mergeCell ref="F331:F332"/>
    <mergeCell ref="F333:F334"/>
    <mergeCell ref="F357:F358"/>
    <mergeCell ref="F359:F360"/>
    <mergeCell ref="F361:F362"/>
    <mergeCell ref="F363:F364"/>
    <mergeCell ref="F365:F366"/>
    <mergeCell ref="F367:F368"/>
    <mergeCell ref="F369:F370"/>
    <mergeCell ref="F371:F372"/>
    <mergeCell ref="F395:F396"/>
    <mergeCell ref="F397:F398"/>
    <mergeCell ref="F399:F400"/>
    <mergeCell ref="F401:F402"/>
    <mergeCell ref="F403:F404"/>
    <mergeCell ref="F405:F406"/>
    <mergeCell ref="F407:F408"/>
    <mergeCell ref="F409:F410"/>
    <mergeCell ref="F433:F434"/>
    <mergeCell ref="F435:F436"/>
    <mergeCell ref="F437:F438"/>
    <mergeCell ref="F439:F440"/>
    <mergeCell ref="F441:F442"/>
    <mergeCell ref="F443:F444"/>
    <mergeCell ref="F445:F446"/>
    <mergeCell ref="F447:F448"/>
    <mergeCell ref="F471:F472"/>
    <mergeCell ref="F473:F474"/>
    <mergeCell ref="F475:F476"/>
    <mergeCell ref="F477:F478"/>
    <mergeCell ref="F479:F480"/>
    <mergeCell ref="F481:F482"/>
    <mergeCell ref="F483:F484"/>
    <mergeCell ref="F485:F486"/>
    <mergeCell ref="F509:F510"/>
    <mergeCell ref="F511:F512"/>
    <mergeCell ref="F513:F514"/>
    <mergeCell ref="F515:F516"/>
    <mergeCell ref="F517:F518"/>
    <mergeCell ref="F519:F520"/>
    <mergeCell ref="F521:F522"/>
    <mergeCell ref="F523:F524"/>
    <mergeCell ref="F547:F548"/>
    <mergeCell ref="F549:F550"/>
    <mergeCell ref="F551:F552"/>
    <mergeCell ref="F553:F554"/>
    <mergeCell ref="F555:F556"/>
    <mergeCell ref="F557:F558"/>
    <mergeCell ref="F559:F560"/>
    <mergeCell ref="F561:F562"/>
    <mergeCell ref="F587:F588"/>
    <mergeCell ref="F589:F590"/>
    <mergeCell ref="F591:F592"/>
    <mergeCell ref="F593:F594"/>
    <mergeCell ref="F595:F596"/>
    <mergeCell ref="F597:F598"/>
    <mergeCell ref="F599:F600"/>
    <mergeCell ref="F601:F602"/>
    <mergeCell ref="F625:F626"/>
    <mergeCell ref="F627:F628"/>
    <mergeCell ref="F629:F630"/>
    <mergeCell ref="F631:F632"/>
    <mergeCell ref="F633:F634"/>
    <mergeCell ref="F635:F636"/>
    <mergeCell ref="F637:F638"/>
    <mergeCell ref="F639:F640"/>
    <mergeCell ref="F662:F663"/>
    <mergeCell ref="F664:F665"/>
    <mergeCell ref="F666:F667"/>
    <mergeCell ref="F668:F669"/>
    <mergeCell ref="F670:F671"/>
    <mergeCell ref="F672:F673"/>
    <mergeCell ref="F674:F675"/>
    <mergeCell ref="F676:F677"/>
    <mergeCell ref="F701:F702"/>
    <mergeCell ref="F703:F704"/>
    <mergeCell ref="F705:F706"/>
    <mergeCell ref="F707:F708"/>
    <mergeCell ref="F709:F710"/>
    <mergeCell ref="F711:F712"/>
    <mergeCell ref="F713:F714"/>
    <mergeCell ref="F715:F716"/>
    <mergeCell ref="F739:F740"/>
    <mergeCell ref="F741:F742"/>
    <mergeCell ref="F743:F744"/>
    <mergeCell ref="F745:F746"/>
    <mergeCell ref="F747:F748"/>
    <mergeCell ref="F749:F750"/>
    <mergeCell ref="F751:F752"/>
    <mergeCell ref="F753:F754"/>
    <mergeCell ref="F777:F778"/>
    <mergeCell ref="F779:F780"/>
    <mergeCell ref="F781:F782"/>
    <mergeCell ref="F783:F784"/>
    <mergeCell ref="F785:F786"/>
    <mergeCell ref="F787:F788"/>
    <mergeCell ref="F789:F790"/>
    <mergeCell ref="F791:F792"/>
    <mergeCell ref="F815:F816"/>
    <mergeCell ref="F817:F818"/>
    <mergeCell ref="F819:F820"/>
    <mergeCell ref="F821:F822"/>
    <mergeCell ref="F823:F824"/>
    <mergeCell ref="F825:F826"/>
    <mergeCell ref="F827:F828"/>
    <mergeCell ref="F850:F851"/>
    <mergeCell ref="F852:F853"/>
    <mergeCell ref="F854:F855"/>
    <mergeCell ref="F856:F857"/>
    <mergeCell ref="F858:F859"/>
    <mergeCell ref="F860:F861"/>
    <mergeCell ref="F862:F863"/>
    <mergeCell ref="F864:F865"/>
    <mergeCell ref="F889:F890"/>
    <mergeCell ref="F891:F892"/>
    <mergeCell ref="F893:F894"/>
    <mergeCell ref="F895:F896"/>
    <mergeCell ref="F897:F898"/>
    <mergeCell ref="F899:F900"/>
    <mergeCell ref="F901:F902"/>
    <mergeCell ref="F903:F904"/>
    <mergeCell ref="F927:F928"/>
    <mergeCell ref="F929:F930"/>
    <mergeCell ref="F931:F932"/>
    <mergeCell ref="F933:F934"/>
    <mergeCell ref="F935:F936"/>
    <mergeCell ref="F937:F938"/>
    <mergeCell ref="F939:F940"/>
    <mergeCell ref="F941:F942"/>
    <mergeCell ref="G15:G16"/>
    <mergeCell ref="G17:G18"/>
    <mergeCell ref="G19:G20"/>
    <mergeCell ref="G21:G22"/>
    <mergeCell ref="G23:G24"/>
    <mergeCell ref="G25:G26"/>
    <mergeCell ref="G27:G28"/>
    <mergeCell ref="G29:G30"/>
    <mergeCell ref="G53:G54"/>
    <mergeCell ref="G55:G56"/>
    <mergeCell ref="G57:G58"/>
    <mergeCell ref="G59:G60"/>
    <mergeCell ref="G61:G62"/>
    <mergeCell ref="G63:G64"/>
    <mergeCell ref="G65:G66"/>
    <mergeCell ref="G67:G68"/>
    <mergeCell ref="G91:G92"/>
    <mergeCell ref="G93:G94"/>
    <mergeCell ref="G95:G96"/>
    <mergeCell ref="G97:G98"/>
    <mergeCell ref="G99:G100"/>
    <mergeCell ref="G101:G102"/>
    <mergeCell ref="G103:G104"/>
    <mergeCell ref="G105:G106"/>
    <mergeCell ref="G129:G130"/>
    <mergeCell ref="G131:G132"/>
    <mergeCell ref="G133:G134"/>
    <mergeCell ref="G135:G136"/>
    <mergeCell ref="G137:G138"/>
    <mergeCell ref="G139:G140"/>
    <mergeCell ref="G141:G142"/>
    <mergeCell ref="G143:G144"/>
    <mergeCell ref="G167:G168"/>
    <mergeCell ref="G169:G170"/>
    <mergeCell ref="G171:G172"/>
    <mergeCell ref="G173:G174"/>
    <mergeCell ref="G175:G176"/>
    <mergeCell ref="G177:G178"/>
    <mergeCell ref="G179:G180"/>
    <mergeCell ref="G181:G182"/>
    <mergeCell ref="G205:G206"/>
    <mergeCell ref="G207:G208"/>
    <mergeCell ref="G209:G210"/>
    <mergeCell ref="G211:G212"/>
    <mergeCell ref="G213:G214"/>
    <mergeCell ref="G215:G216"/>
    <mergeCell ref="G217:G218"/>
    <mergeCell ref="G219:G220"/>
    <mergeCell ref="G243:G244"/>
    <mergeCell ref="G245:G246"/>
    <mergeCell ref="G247:G248"/>
    <mergeCell ref="G249:G250"/>
    <mergeCell ref="G251:G252"/>
    <mergeCell ref="G253:G254"/>
    <mergeCell ref="G255:G256"/>
    <mergeCell ref="G257:G258"/>
    <mergeCell ref="G281:G282"/>
    <mergeCell ref="G283:G284"/>
    <mergeCell ref="G285:G286"/>
    <mergeCell ref="G287:G288"/>
    <mergeCell ref="G289:G290"/>
    <mergeCell ref="G291:G292"/>
    <mergeCell ref="G293:G294"/>
    <mergeCell ref="G295:G296"/>
    <mergeCell ref="G319:G320"/>
    <mergeCell ref="G321:G322"/>
    <mergeCell ref="G323:G324"/>
    <mergeCell ref="G325:G326"/>
    <mergeCell ref="G327:G328"/>
    <mergeCell ref="G329:G330"/>
    <mergeCell ref="G331:G332"/>
    <mergeCell ref="G333:G334"/>
    <mergeCell ref="G357:G358"/>
    <mergeCell ref="G359:G360"/>
    <mergeCell ref="G361:G362"/>
    <mergeCell ref="G363:G364"/>
    <mergeCell ref="G365:G366"/>
    <mergeCell ref="G367:G368"/>
    <mergeCell ref="G369:G370"/>
    <mergeCell ref="G371:G372"/>
    <mergeCell ref="G395:G396"/>
    <mergeCell ref="G397:G398"/>
    <mergeCell ref="G399:G400"/>
    <mergeCell ref="G401:G402"/>
    <mergeCell ref="G403:G404"/>
    <mergeCell ref="G405:G406"/>
    <mergeCell ref="G407:G408"/>
    <mergeCell ref="G409:G410"/>
    <mergeCell ref="G433:G434"/>
    <mergeCell ref="G435:G436"/>
    <mergeCell ref="G437:G438"/>
    <mergeCell ref="G439:G440"/>
    <mergeCell ref="G441:G442"/>
    <mergeCell ref="G443:G444"/>
    <mergeCell ref="G445:G446"/>
    <mergeCell ref="G447:G448"/>
    <mergeCell ref="G471:G472"/>
    <mergeCell ref="G473:G474"/>
    <mergeCell ref="G475:G476"/>
    <mergeCell ref="G477:G478"/>
    <mergeCell ref="G479:G480"/>
    <mergeCell ref="G481:G482"/>
    <mergeCell ref="G483:G484"/>
    <mergeCell ref="G485:G486"/>
    <mergeCell ref="G509:G510"/>
    <mergeCell ref="G511:G512"/>
    <mergeCell ref="G513:G514"/>
    <mergeCell ref="G515:G516"/>
    <mergeCell ref="G517:G518"/>
    <mergeCell ref="G519:G520"/>
    <mergeCell ref="G521:G522"/>
    <mergeCell ref="G523:G524"/>
    <mergeCell ref="G547:G548"/>
    <mergeCell ref="G549:G550"/>
    <mergeCell ref="G551:G552"/>
    <mergeCell ref="G553:G554"/>
    <mergeCell ref="G555:G556"/>
    <mergeCell ref="G557:G558"/>
    <mergeCell ref="G559:G560"/>
    <mergeCell ref="G561:G562"/>
    <mergeCell ref="G587:G588"/>
    <mergeCell ref="G589:G590"/>
    <mergeCell ref="G591:G592"/>
    <mergeCell ref="G593:G594"/>
    <mergeCell ref="G595:G596"/>
    <mergeCell ref="G597:G598"/>
    <mergeCell ref="G599:G600"/>
    <mergeCell ref="G601:G602"/>
    <mergeCell ref="G625:G626"/>
    <mergeCell ref="G627:G628"/>
    <mergeCell ref="G629:G630"/>
    <mergeCell ref="G631:G632"/>
    <mergeCell ref="G633:G634"/>
    <mergeCell ref="G635:G636"/>
    <mergeCell ref="G637:G638"/>
    <mergeCell ref="G639:G640"/>
    <mergeCell ref="G662:G663"/>
    <mergeCell ref="G664:G665"/>
    <mergeCell ref="G666:G667"/>
    <mergeCell ref="G668:G669"/>
    <mergeCell ref="G670:G671"/>
    <mergeCell ref="G672:G673"/>
    <mergeCell ref="G674:G675"/>
    <mergeCell ref="G676:G677"/>
    <mergeCell ref="G701:G702"/>
    <mergeCell ref="G703:G704"/>
    <mergeCell ref="G705:G706"/>
    <mergeCell ref="G707:G708"/>
    <mergeCell ref="G709:G710"/>
    <mergeCell ref="G711:G712"/>
    <mergeCell ref="G713:G714"/>
    <mergeCell ref="G715:G716"/>
    <mergeCell ref="G739:G740"/>
    <mergeCell ref="G741:G742"/>
    <mergeCell ref="G743:G744"/>
    <mergeCell ref="G745:G746"/>
    <mergeCell ref="G747:G748"/>
    <mergeCell ref="G749:G750"/>
    <mergeCell ref="G751:G752"/>
    <mergeCell ref="G753:G754"/>
    <mergeCell ref="G777:G778"/>
    <mergeCell ref="G779:G780"/>
    <mergeCell ref="G781:G782"/>
    <mergeCell ref="G783:G784"/>
    <mergeCell ref="G785:G786"/>
    <mergeCell ref="G787:G788"/>
    <mergeCell ref="G789:G790"/>
    <mergeCell ref="G791:G792"/>
    <mergeCell ref="G815:G816"/>
    <mergeCell ref="G817:G818"/>
    <mergeCell ref="G819:G820"/>
    <mergeCell ref="G821:G822"/>
    <mergeCell ref="G823:G824"/>
    <mergeCell ref="G825:G826"/>
    <mergeCell ref="G827:G828"/>
    <mergeCell ref="G850:G851"/>
    <mergeCell ref="G852:G853"/>
    <mergeCell ref="G854:G855"/>
    <mergeCell ref="G856:G857"/>
    <mergeCell ref="G858:G859"/>
    <mergeCell ref="G860:G861"/>
    <mergeCell ref="G862:G863"/>
    <mergeCell ref="G864:G865"/>
    <mergeCell ref="G889:G890"/>
    <mergeCell ref="G891:G892"/>
    <mergeCell ref="G893:G894"/>
    <mergeCell ref="G895:G896"/>
    <mergeCell ref="G897:G898"/>
    <mergeCell ref="G899:G900"/>
    <mergeCell ref="G901:G902"/>
    <mergeCell ref="G903:G904"/>
    <mergeCell ref="G927:G928"/>
    <mergeCell ref="G929:G930"/>
    <mergeCell ref="G931:G932"/>
    <mergeCell ref="G933:G934"/>
    <mergeCell ref="G935:G936"/>
    <mergeCell ref="G937:G938"/>
    <mergeCell ref="G939:G940"/>
    <mergeCell ref="G941:G942"/>
    <mergeCell ref="H15:H16"/>
    <mergeCell ref="H17:H18"/>
    <mergeCell ref="H19:H20"/>
    <mergeCell ref="H21:H22"/>
    <mergeCell ref="H23:H24"/>
    <mergeCell ref="H25:H26"/>
    <mergeCell ref="H27:H28"/>
    <mergeCell ref="H29:H30"/>
    <mergeCell ref="H53:H54"/>
    <mergeCell ref="H55:H56"/>
    <mergeCell ref="H57:H58"/>
    <mergeCell ref="H59:H60"/>
    <mergeCell ref="H61:H62"/>
    <mergeCell ref="H63:H64"/>
    <mergeCell ref="H65:H66"/>
    <mergeCell ref="H67:H68"/>
    <mergeCell ref="H91:H92"/>
    <mergeCell ref="H93:H94"/>
    <mergeCell ref="H95:H96"/>
    <mergeCell ref="H97:H98"/>
    <mergeCell ref="H99:H100"/>
    <mergeCell ref="H101:H102"/>
    <mergeCell ref="H103:H104"/>
    <mergeCell ref="H105:H106"/>
    <mergeCell ref="H129:H130"/>
    <mergeCell ref="H131:H132"/>
    <mergeCell ref="H133:H134"/>
    <mergeCell ref="H135:H136"/>
    <mergeCell ref="H137:H138"/>
    <mergeCell ref="H139:H140"/>
    <mergeCell ref="H141:H142"/>
    <mergeCell ref="H143:H144"/>
    <mergeCell ref="H167:H168"/>
    <mergeCell ref="H169:H170"/>
    <mergeCell ref="H171:H172"/>
    <mergeCell ref="H173:H174"/>
    <mergeCell ref="H175:H176"/>
    <mergeCell ref="H177:H178"/>
    <mergeCell ref="H179:H180"/>
    <mergeCell ref="H181:H182"/>
    <mergeCell ref="H205:H206"/>
    <mergeCell ref="H207:H208"/>
    <mergeCell ref="H209:H210"/>
    <mergeCell ref="H211:H212"/>
    <mergeCell ref="H213:H214"/>
    <mergeCell ref="H215:H216"/>
    <mergeCell ref="H217:H218"/>
    <mergeCell ref="H219:H220"/>
    <mergeCell ref="H243:H244"/>
    <mergeCell ref="H245:H246"/>
    <mergeCell ref="H247:H248"/>
    <mergeCell ref="H249:H250"/>
    <mergeCell ref="H251:H252"/>
    <mergeCell ref="H253:H254"/>
    <mergeCell ref="H255:H256"/>
    <mergeCell ref="H257:H258"/>
    <mergeCell ref="H281:H282"/>
    <mergeCell ref="H283:H284"/>
    <mergeCell ref="H285:H286"/>
    <mergeCell ref="H287:H288"/>
    <mergeCell ref="H289:H290"/>
    <mergeCell ref="H291:H292"/>
    <mergeCell ref="H293:H294"/>
    <mergeCell ref="H295:H296"/>
    <mergeCell ref="H319:H320"/>
    <mergeCell ref="H321:H322"/>
    <mergeCell ref="H323:H324"/>
    <mergeCell ref="H325:H326"/>
    <mergeCell ref="H327:H328"/>
    <mergeCell ref="H329:H330"/>
    <mergeCell ref="H331:H332"/>
    <mergeCell ref="H333:H334"/>
    <mergeCell ref="H357:H358"/>
    <mergeCell ref="H359:H360"/>
    <mergeCell ref="H361:H362"/>
    <mergeCell ref="H363:H364"/>
    <mergeCell ref="H365:H366"/>
    <mergeCell ref="H367:H368"/>
    <mergeCell ref="H369:H370"/>
    <mergeCell ref="H371:H372"/>
    <mergeCell ref="H395:H396"/>
    <mergeCell ref="H397:H398"/>
    <mergeCell ref="H399:H400"/>
    <mergeCell ref="H401:H402"/>
    <mergeCell ref="H403:H404"/>
    <mergeCell ref="H405:H406"/>
    <mergeCell ref="H407:H408"/>
    <mergeCell ref="H409:H410"/>
    <mergeCell ref="H433:H434"/>
    <mergeCell ref="H435:H436"/>
    <mergeCell ref="H437:H438"/>
    <mergeCell ref="H439:H440"/>
    <mergeCell ref="H441:H442"/>
    <mergeCell ref="H443:H444"/>
    <mergeCell ref="H445:H446"/>
    <mergeCell ref="H447:H448"/>
    <mergeCell ref="H471:H472"/>
    <mergeCell ref="H473:H474"/>
    <mergeCell ref="H475:H476"/>
    <mergeCell ref="H477:H478"/>
    <mergeCell ref="H479:H480"/>
    <mergeCell ref="H481:H482"/>
    <mergeCell ref="H483:H484"/>
    <mergeCell ref="H485:H486"/>
    <mergeCell ref="H509:H510"/>
    <mergeCell ref="H511:H512"/>
    <mergeCell ref="H513:H514"/>
    <mergeCell ref="H515:H516"/>
    <mergeCell ref="H517:H518"/>
    <mergeCell ref="H519:H520"/>
    <mergeCell ref="H521:H522"/>
    <mergeCell ref="H523:H524"/>
    <mergeCell ref="H547:H548"/>
    <mergeCell ref="H549:H550"/>
    <mergeCell ref="H551:H552"/>
    <mergeCell ref="H553:H554"/>
    <mergeCell ref="H555:H556"/>
    <mergeCell ref="H557:H558"/>
    <mergeCell ref="H559:H560"/>
    <mergeCell ref="H561:H562"/>
    <mergeCell ref="H587:H588"/>
    <mergeCell ref="H589:H590"/>
    <mergeCell ref="H591:H592"/>
    <mergeCell ref="H593:H594"/>
    <mergeCell ref="H595:H596"/>
    <mergeCell ref="H597:H598"/>
    <mergeCell ref="H599:H600"/>
    <mergeCell ref="H601:H602"/>
    <mergeCell ref="H625:H626"/>
    <mergeCell ref="H627:H628"/>
    <mergeCell ref="H629:H630"/>
    <mergeCell ref="H631:H632"/>
    <mergeCell ref="H633:H634"/>
    <mergeCell ref="H635:H636"/>
    <mergeCell ref="H637:H638"/>
    <mergeCell ref="H639:H640"/>
    <mergeCell ref="H662:H663"/>
    <mergeCell ref="H664:H665"/>
    <mergeCell ref="H666:H667"/>
    <mergeCell ref="H668:H669"/>
    <mergeCell ref="H670:H671"/>
    <mergeCell ref="H672:H673"/>
    <mergeCell ref="H674:H675"/>
    <mergeCell ref="H676:H677"/>
    <mergeCell ref="H701:H702"/>
    <mergeCell ref="H703:H704"/>
    <mergeCell ref="H705:H706"/>
    <mergeCell ref="H707:H708"/>
    <mergeCell ref="H709:H710"/>
    <mergeCell ref="H711:H712"/>
    <mergeCell ref="H713:H714"/>
    <mergeCell ref="H715:H716"/>
    <mergeCell ref="H739:H740"/>
    <mergeCell ref="H741:H742"/>
    <mergeCell ref="H743:H744"/>
    <mergeCell ref="H745:H746"/>
    <mergeCell ref="H747:H748"/>
    <mergeCell ref="H749:H750"/>
    <mergeCell ref="H751:H752"/>
    <mergeCell ref="H753:H754"/>
    <mergeCell ref="H777:H778"/>
    <mergeCell ref="H779:H780"/>
    <mergeCell ref="H781:H782"/>
    <mergeCell ref="H783:H784"/>
    <mergeCell ref="H785:H786"/>
    <mergeCell ref="H787:H788"/>
    <mergeCell ref="H789:H790"/>
    <mergeCell ref="H791:H792"/>
    <mergeCell ref="H815:H816"/>
    <mergeCell ref="H817:H818"/>
    <mergeCell ref="H819:H820"/>
    <mergeCell ref="H821:H822"/>
    <mergeCell ref="H823:H824"/>
    <mergeCell ref="H825:H826"/>
    <mergeCell ref="H827:H828"/>
    <mergeCell ref="H850:H851"/>
    <mergeCell ref="H852:H853"/>
    <mergeCell ref="H854:H855"/>
    <mergeCell ref="H856:H857"/>
    <mergeCell ref="H858:H859"/>
    <mergeCell ref="H860:H861"/>
    <mergeCell ref="H862:H863"/>
    <mergeCell ref="H864:H865"/>
    <mergeCell ref="H889:H890"/>
    <mergeCell ref="H891:H892"/>
    <mergeCell ref="H893:H894"/>
    <mergeCell ref="H895:H896"/>
    <mergeCell ref="H897:H898"/>
    <mergeCell ref="H899:H900"/>
    <mergeCell ref="H901:H902"/>
    <mergeCell ref="H903:H904"/>
    <mergeCell ref="H927:H928"/>
    <mergeCell ref="H929:H930"/>
    <mergeCell ref="H931:H932"/>
    <mergeCell ref="H933:H934"/>
    <mergeCell ref="H935:H936"/>
    <mergeCell ref="H937:H938"/>
    <mergeCell ref="H939:H940"/>
    <mergeCell ref="H941:H942"/>
    <mergeCell ref="I13:I14"/>
    <mergeCell ref="I15:I16"/>
    <mergeCell ref="I17:I18"/>
    <mergeCell ref="I19:I20"/>
    <mergeCell ref="I21:I22"/>
    <mergeCell ref="I23:I24"/>
    <mergeCell ref="I25:I26"/>
    <mergeCell ref="I27:I28"/>
    <mergeCell ref="I29:I30"/>
    <mergeCell ref="I51:I52"/>
    <mergeCell ref="I53:I54"/>
    <mergeCell ref="I55:I56"/>
    <mergeCell ref="I57:I58"/>
    <mergeCell ref="I59:I60"/>
    <mergeCell ref="I61:I62"/>
    <mergeCell ref="I63:I64"/>
    <mergeCell ref="I65:I66"/>
    <mergeCell ref="I67:I68"/>
    <mergeCell ref="I89:I90"/>
    <mergeCell ref="I91:I92"/>
    <mergeCell ref="I93:I94"/>
    <mergeCell ref="I95:I96"/>
    <mergeCell ref="I97:I98"/>
    <mergeCell ref="I99:I100"/>
    <mergeCell ref="I101:I102"/>
    <mergeCell ref="I103:I104"/>
    <mergeCell ref="I105:I106"/>
    <mergeCell ref="I127:I128"/>
    <mergeCell ref="I129:I130"/>
    <mergeCell ref="I131:I132"/>
    <mergeCell ref="I133:I134"/>
    <mergeCell ref="I135:I136"/>
    <mergeCell ref="I137:I138"/>
    <mergeCell ref="I139:I140"/>
    <mergeCell ref="I141:I142"/>
    <mergeCell ref="I143:I144"/>
    <mergeCell ref="I165:I166"/>
    <mergeCell ref="I167:I168"/>
    <mergeCell ref="I169:I170"/>
    <mergeCell ref="I171:I172"/>
    <mergeCell ref="I173:I174"/>
    <mergeCell ref="I175:I176"/>
    <mergeCell ref="I177:I178"/>
    <mergeCell ref="I179:I180"/>
    <mergeCell ref="I181:I182"/>
    <mergeCell ref="I203:I204"/>
    <mergeCell ref="I205:I206"/>
    <mergeCell ref="I207:I208"/>
    <mergeCell ref="I209:I210"/>
    <mergeCell ref="I211:I212"/>
    <mergeCell ref="I213:I214"/>
    <mergeCell ref="I215:I216"/>
    <mergeCell ref="I217:I218"/>
    <mergeCell ref="I219:I220"/>
    <mergeCell ref="I241:I242"/>
    <mergeCell ref="I243:I244"/>
    <mergeCell ref="I245:I246"/>
    <mergeCell ref="I247:I248"/>
    <mergeCell ref="I249:I250"/>
    <mergeCell ref="I251:I252"/>
    <mergeCell ref="I253:I254"/>
    <mergeCell ref="I255:I256"/>
    <mergeCell ref="I257:I258"/>
    <mergeCell ref="I279:I280"/>
    <mergeCell ref="I281:I282"/>
    <mergeCell ref="I283:I284"/>
    <mergeCell ref="I285:I286"/>
    <mergeCell ref="I287:I288"/>
    <mergeCell ref="I289:I290"/>
    <mergeCell ref="I291:I292"/>
    <mergeCell ref="I293:I294"/>
    <mergeCell ref="I295:I296"/>
    <mergeCell ref="I317:I318"/>
    <mergeCell ref="I319:I320"/>
    <mergeCell ref="I321:I322"/>
    <mergeCell ref="I323:I324"/>
    <mergeCell ref="I325:I326"/>
    <mergeCell ref="I327:I328"/>
    <mergeCell ref="I329:I330"/>
    <mergeCell ref="I331:I332"/>
    <mergeCell ref="I333:I334"/>
    <mergeCell ref="I355:I356"/>
    <mergeCell ref="I357:I358"/>
    <mergeCell ref="I359:I360"/>
    <mergeCell ref="I361:I362"/>
    <mergeCell ref="I363:I364"/>
    <mergeCell ref="I365:I366"/>
    <mergeCell ref="I367:I368"/>
    <mergeCell ref="I369:I370"/>
    <mergeCell ref="I371:I372"/>
    <mergeCell ref="I393:I394"/>
    <mergeCell ref="I395:I396"/>
    <mergeCell ref="I397:I398"/>
    <mergeCell ref="I399:I400"/>
    <mergeCell ref="I401:I402"/>
    <mergeCell ref="I403:I404"/>
    <mergeCell ref="I405:I406"/>
    <mergeCell ref="I407:I408"/>
    <mergeCell ref="I409:I410"/>
    <mergeCell ref="I431:I432"/>
    <mergeCell ref="I433:I434"/>
    <mergeCell ref="I435:I436"/>
    <mergeCell ref="I437:I438"/>
    <mergeCell ref="I439:I440"/>
    <mergeCell ref="I441:I442"/>
    <mergeCell ref="I443:I444"/>
    <mergeCell ref="I445:I446"/>
    <mergeCell ref="I447:I448"/>
    <mergeCell ref="I469:I470"/>
    <mergeCell ref="I471:I472"/>
    <mergeCell ref="I473:I474"/>
    <mergeCell ref="I475:I476"/>
    <mergeCell ref="I477:I478"/>
    <mergeCell ref="I479:I480"/>
    <mergeCell ref="I481:I482"/>
    <mergeCell ref="I483:I484"/>
    <mergeCell ref="I485:I486"/>
    <mergeCell ref="I507:I508"/>
    <mergeCell ref="I509:I510"/>
    <mergeCell ref="I511:I512"/>
    <mergeCell ref="I513:I514"/>
    <mergeCell ref="I515:I516"/>
    <mergeCell ref="I517:I518"/>
    <mergeCell ref="I519:I520"/>
    <mergeCell ref="I521:I522"/>
    <mergeCell ref="I523:I524"/>
    <mergeCell ref="I545:I546"/>
    <mergeCell ref="I547:I548"/>
    <mergeCell ref="I549:I550"/>
    <mergeCell ref="I551:I552"/>
    <mergeCell ref="I553:I554"/>
    <mergeCell ref="I555:I556"/>
    <mergeCell ref="I557:I558"/>
    <mergeCell ref="I559:I560"/>
    <mergeCell ref="I561:I562"/>
    <mergeCell ref="I585:I586"/>
    <mergeCell ref="I587:I588"/>
    <mergeCell ref="I589:I590"/>
    <mergeCell ref="I591:I592"/>
    <mergeCell ref="I593:I594"/>
    <mergeCell ref="I595:I596"/>
    <mergeCell ref="I597:I598"/>
    <mergeCell ref="I599:I600"/>
    <mergeCell ref="I601:I602"/>
    <mergeCell ref="I623:I624"/>
    <mergeCell ref="I625:I626"/>
    <mergeCell ref="I627:I628"/>
    <mergeCell ref="I629:I630"/>
    <mergeCell ref="I631:I632"/>
    <mergeCell ref="I633:I634"/>
    <mergeCell ref="I635:I636"/>
    <mergeCell ref="I637:I638"/>
    <mergeCell ref="I639:I640"/>
    <mergeCell ref="I660:I661"/>
    <mergeCell ref="I662:I663"/>
    <mergeCell ref="I664:I665"/>
    <mergeCell ref="I666:I667"/>
    <mergeCell ref="I668:I669"/>
    <mergeCell ref="I670:I671"/>
    <mergeCell ref="I672:I673"/>
    <mergeCell ref="I674:I675"/>
    <mergeCell ref="I676:I677"/>
    <mergeCell ref="I699:I700"/>
    <mergeCell ref="I701:I702"/>
    <mergeCell ref="I703:I704"/>
    <mergeCell ref="I705:I706"/>
    <mergeCell ref="I707:I708"/>
    <mergeCell ref="I709:I710"/>
    <mergeCell ref="I711:I712"/>
    <mergeCell ref="I713:I714"/>
    <mergeCell ref="I715:I716"/>
    <mergeCell ref="I737:I738"/>
    <mergeCell ref="I739:I740"/>
    <mergeCell ref="I741:I742"/>
    <mergeCell ref="I743:I744"/>
    <mergeCell ref="I745:I746"/>
    <mergeCell ref="I747:I748"/>
    <mergeCell ref="I749:I750"/>
    <mergeCell ref="I751:I752"/>
    <mergeCell ref="I753:I754"/>
    <mergeCell ref="I775:I776"/>
    <mergeCell ref="I777:I778"/>
    <mergeCell ref="I779:I780"/>
    <mergeCell ref="I781:I782"/>
    <mergeCell ref="I783:I784"/>
    <mergeCell ref="I785:I786"/>
    <mergeCell ref="I787:I788"/>
    <mergeCell ref="I789:I790"/>
    <mergeCell ref="I791:I792"/>
    <mergeCell ref="I813:I814"/>
    <mergeCell ref="I815:I816"/>
    <mergeCell ref="I817:I818"/>
    <mergeCell ref="I819:I820"/>
    <mergeCell ref="I821:I822"/>
    <mergeCell ref="I823:I824"/>
    <mergeCell ref="I825:I826"/>
    <mergeCell ref="I827:I828"/>
    <mergeCell ref="I848:I849"/>
    <mergeCell ref="I850:I851"/>
    <mergeCell ref="I852:I853"/>
    <mergeCell ref="I854:I855"/>
    <mergeCell ref="I856:I857"/>
    <mergeCell ref="I858:I859"/>
    <mergeCell ref="I860:I861"/>
    <mergeCell ref="I862:I863"/>
    <mergeCell ref="I864:I865"/>
    <mergeCell ref="I887:I888"/>
    <mergeCell ref="I889:I890"/>
    <mergeCell ref="I891:I892"/>
    <mergeCell ref="I893:I894"/>
    <mergeCell ref="I895:I896"/>
    <mergeCell ref="I897:I898"/>
    <mergeCell ref="I899:I900"/>
    <mergeCell ref="I901:I902"/>
    <mergeCell ref="I903:I904"/>
    <mergeCell ref="I925:I926"/>
    <mergeCell ref="I927:I928"/>
    <mergeCell ref="I929:I930"/>
    <mergeCell ref="I931:I932"/>
    <mergeCell ref="I933:I934"/>
    <mergeCell ref="I935:I936"/>
    <mergeCell ref="I937:I938"/>
    <mergeCell ref="I939:I940"/>
    <mergeCell ref="I941:I942"/>
    <mergeCell ref="J13:J14"/>
    <mergeCell ref="J15:J16"/>
    <mergeCell ref="J17:J18"/>
    <mergeCell ref="J19:J20"/>
    <mergeCell ref="J21:J22"/>
    <mergeCell ref="J23:J24"/>
    <mergeCell ref="J25:J26"/>
    <mergeCell ref="J27:J28"/>
    <mergeCell ref="J29:J30"/>
    <mergeCell ref="J51:J52"/>
    <mergeCell ref="J53:J54"/>
    <mergeCell ref="J55:J56"/>
    <mergeCell ref="J57:J58"/>
    <mergeCell ref="J59:J60"/>
    <mergeCell ref="J61:J62"/>
    <mergeCell ref="J63:J64"/>
    <mergeCell ref="J65:J66"/>
    <mergeCell ref="J67:J68"/>
    <mergeCell ref="J89:J90"/>
    <mergeCell ref="J91:J92"/>
    <mergeCell ref="J93:J94"/>
    <mergeCell ref="J95:J96"/>
    <mergeCell ref="J97:J98"/>
    <mergeCell ref="J99:J100"/>
    <mergeCell ref="J101:J102"/>
    <mergeCell ref="J103:J104"/>
    <mergeCell ref="J105:J106"/>
    <mergeCell ref="J127:J128"/>
    <mergeCell ref="J129:J130"/>
    <mergeCell ref="J131:J132"/>
    <mergeCell ref="J133:J134"/>
    <mergeCell ref="J135:J136"/>
    <mergeCell ref="J137:J138"/>
    <mergeCell ref="J139:J140"/>
    <mergeCell ref="J141:J142"/>
    <mergeCell ref="J143:J144"/>
    <mergeCell ref="J165:J166"/>
    <mergeCell ref="J167:J168"/>
    <mergeCell ref="J169:J170"/>
    <mergeCell ref="J171:J172"/>
    <mergeCell ref="J173:J174"/>
    <mergeCell ref="J175:J176"/>
    <mergeCell ref="J177:J178"/>
    <mergeCell ref="J179:J180"/>
    <mergeCell ref="J181:J182"/>
    <mergeCell ref="J203:J204"/>
    <mergeCell ref="J205:J206"/>
    <mergeCell ref="J207:J208"/>
    <mergeCell ref="J209:J210"/>
    <mergeCell ref="J211:J212"/>
    <mergeCell ref="J213:J214"/>
    <mergeCell ref="J215:J216"/>
    <mergeCell ref="J217:J218"/>
    <mergeCell ref="J219:J220"/>
    <mergeCell ref="J241:J242"/>
    <mergeCell ref="J243:J244"/>
    <mergeCell ref="J245:J246"/>
    <mergeCell ref="J247:J248"/>
    <mergeCell ref="J249:J250"/>
    <mergeCell ref="J251:J252"/>
    <mergeCell ref="J253:J254"/>
    <mergeCell ref="J255:J256"/>
    <mergeCell ref="J257:J258"/>
    <mergeCell ref="J279:J280"/>
    <mergeCell ref="J281:J282"/>
    <mergeCell ref="J283:J284"/>
    <mergeCell ref="J285:J286"/>
    <mergeCell ref="J287:J288"/>
    <mergeCell ref="J289:J290"/>
    <mergeCell ref="J291:J292"/>
    <mergeCell ref="J293:J294"/>
    <mergeCell ref="J295:J296"/>
    <mergeCell ref="J317:J318"/>
    <mergeCell ref="J319:J320"/>
    <mergeCell ref="J321:J322"/>
    <mergeCell ref="J323:J324"/>
    <mergeCell ref="J325:J326"/>
    <mergeCell ref="J327:J328"/>
    <mergeCell ref="J329:J330"/>
    <mergeCell ref="J331:J332"/>
    <mergeCell ref="J333:J334"/>
    <mergeCell ref="J355:J356"/>
    <mergeCell ref="J357:J358"/>
    <mergeCell ref="J359:J360"/>
    <mergeCell ref="J361:J362"/>
    <mergeCell ref="J363:J364"/>
    <mergeCell ref="J365:J366"/>
    <mergeCell ref="J367:J368"/>
    <mergeCell ref="J369:J370"/>
    <mergeCell ref="J371:J372"/>
    <mergeCell ref="J393:J394"/>
    <mergeCell ref="J395:J396"/>
    <mergeCell ref="J397:J398"/>
    <mergeCell ref="J399:J400"/>
    <mergeCell ref="J401:J402"/>
    <mergeCell ref="J403:J404"/>
    <mergeCell ref="J405:J406"/>
    <mergeCell ref="J407:J408"/>
    <mergeCell ref="J409:J410"/>
    <mergeCell ref="J431:J432"/>
    <mergeCell ref="J433:J434"/>
    <mergeCell ref="J435:J436"/>
    <mergeCell ref="J437:J438"/>
    <mergeCell ref="J439:J440"/>
    <mergeCell ref="J441:J442"/>
    <mergeCell ref="J443:J444"/>
    <mergeCell ref="J445:J446"/>
    <mergeCell ref="J447:J448"/>
    <mergeCell ref="J469:J470"/>
    <mergeCell ref="J471:J472"/>
    <mergeCell ref="J473:J474"/>
    <mergeCell ref="J475:J476"/>
    <mergeCell ref="J477:J478"/>
    <mergeCell ref="J479:J480"/>
    <mergeCell ref="J481:J482"/>
    <mergeCell ref="J483:J484"/>
    <mergeCell ref="J485:J486"/>
    <mergeCell ref="J507:J508"/>
    <mergeCell ref="J509:J510"/>
    <mergeCell ref="J511:J512"/>
    <mergeCell ref="J513:J514"/>
    <mergeCell ref="J515:J516"/>
    <mergeCell ref="J517:J518"/>
    <mergeCell ref="J519:J520"/>
    <mergeCell ref="J521:J522"/>
    <mergeCell ref="J523:J524"/>
    <mergeCell ref="J545:J546"/>
    <mergeCell ref="J547:J548"/>
    <mergeCell ref="J549:J550"/>
    <mergeCell ref="J551:J552"/>
    <mergeCell ref="J553:J554"/>
    <mergeCell ref="J555:J556"/>
    <mergeCell ref="J557:J558"/>
    <mergeCell ref="J559:J560"/>
    <mergeCell ref="J561:J562"/>
    <mergeCell ref="J585:J586"/>
    <mergeCell ref="J587:J588"/>
    <mergeCell ref="J589:J590"/>
    <mergeCell ref="J591:J592"/>
    <mergeCell ref="J593:J594"/>
    <mergeCell ref="J595:J596"/>
    <mergeCell ref="J597:J598"/>
    <mergeCell ref="J599:J600"/>
    <mergeCell ref="J601:J602"/>
    <mergeCell ref="J623:J624"/>
    <mergeCell ref="J625:J626"/>
    <mergeCell ref="J627:J628"/>
    <mergeCell ref="J629:J630"/>
    <mergeCell ref="J631:J632"/>
    <mergeCell ref="J633:J634"/>
    <mergeCell ref="J635:J636"/>
    <mergeCell ref="J637:J638"/>
    <mergeCell ref="J639:J640"/>
    <mergeCell ref="J660:J661"/>
    <mergeCell ref="J662:J663"/>
    <mergeCell ref="J664:J665"/>
    <mergeCell ref="J666:J667"/>
    <mergeCell ref="J668:J669"/>
    <mergeCell ref="J670:J671"/>
    <mergeCell ref="J672:J673"/>
    <mergeCell ref="J674:J675"/>
    <mergeCell ref="J676:J677"/>
    <mergeCell ref="J699:J700"/>
    <mergeCell ref="J701:J702"/>
    <mergeCell ref="J703:J704"/>
    <mergeCell ref="J705:J706"/>
    <mergeCell ref="J707:J708"/>
    <mergeCell ref="J709:J710"/>
    <mergeCell ref="J711:J712"/>
    <mergeCell ref="J713:J714"/>
    <mergeCell ref="J715:J716"/>
    <mergeCell ref="J737:J738"/>
    <mergeCell ref="J739:J740"/>
    <mergeCell ref="J741:J742"/>
    <mergeCell ref="J743:J744"/>
    <mergeCell ref="J745:J746"/>
    <mergeCell ref="J747:J748"/>
    <mergeCell ref="J749:J750"/>
    <mergeCell ref="J751:J752"/>
    <mergeCell ref="J753:J754"/>
    <mergeCell ref="J775:J776"/>
    <mergeCell ref="J777:J778"/>
    <mergeCell ref="J779:J780"/>
    <mergeCell ref="J781:J782"/>
    <mergeCell ref="J783:J784"/>
    <mergeCell ref="J785:J786"/>
    <mergeCell ref="J787:J788"/>
    <mergeCell ref="J789:J790"/>
    <mergeCell ref="J791:J792"/>
    <mergeCell ref="J813:J814"/>
    <mergeCell ref="J815:J816"/>
    <mergeCell ref="J817:J818"/>
    <mergeCell ref="J819:J820"/>
    <mergeCell ref="J821:J822"/>
    <mergeCell ref="J823:J824"/>
    <mergeCell ref="J825:J826"/>
    <mergeCell ref="J827:J828"/>
    <mergeCell ref="J848:J849"/>
    <mergeCell ref="J850:J851"/>
    <mergeCell ref="J852:J853"/>
    <mergeCell ref="J854:J855"/>
    <mergeCell ref="J856:J857"/>
    <mergeCell ref="J858:J859"/>
    <mergeCell ref="J860:J861"/>
    <mergeCell ref="J862:J863"/>
    <mergeCell ref="J864:J865"/>
    <mergeCell ref="J887:J888"/>
    <mergeCell ref="J889:J890"/>
    <mergeCell ref="J891:J892"/>
    <mergeCell ref="J893:J894"/>
    <mergeCell ref="J895:J896"/>
    <mergeCell ref="J897:J898"/>
    <mergeCell ref="J899:J900"/>
    <mergeCell ref="J901:J902"/>
    <mergeCell ref="J903:J904"/>
    <mergeCell ref="J925:J926"/>
    <mergeCell ref="J927:J928"/>
    <mergeCell ref="J929:J930"/>
    <mergeCell ref="J931:J932"/>
    <mergeCell ref="J933:J934"/>
    <mergeCell ref="J935:J936"/>
    <mergeCell ref="J937:J938"/>
    <mergeCell ref="J939:J940"/>
    <mergeCell ref="J941:J942"/>
    <mergeCell ref="K13:K14"/>
    <mergeCell ref="K15:K16"/>
    <mergeCell ref="K17:K18"/>
    <mergeCell ref="K19:K20"/>
    <mergeCell ref="K21:K22"/>
    <mergeCell ref="K23:K24"/>
    <mergeCell ref="K25:K26"/>
    <mergeCell ref="K27:K28"/>
    <mergeCell ref="K29:K30"/>
    <mergeCell ref="K51:K52"/>
    <mergeCell ref="K53:K54"/>
    <mergeCell ref="K55:K56"/>
    <mergeCell ref="K57:K58"/>
    <mergeCell ref="K59:K60"/>
    <mergeCell ref="K61:K62"/>
    <mergeCell ref="K63:K64"/>
    <mergeCell ref="K65:K66"/>
    <mergeCell ref="K67:K68"/>
    <mergeCell ref="K89:K90"/>
    <mergeCell ref="K91:K92"/>
    <mergeCell ref="K93:K94"/>
    <mergeCell ref="K95:K96"/>
    <mergeCell ref="K97:K98"/>
    <mergeCell ref="K99:K100"/>
    <mergeCell ref="K101:K102"/>
    <mergeCell ref="K103:K104"/>
    <mergeCell ref="K105:K106"/>
    <mergeCell ref="K127:K128"/>
    <mergeCell ref="K129:K130"/>
    <mergeCell ref="K131:K132"/>
    <mergeCell ref="K133:K134"/>
    <mergeCell ref="K135:K136"/>
    <mergeCell ref="K137:K138"/>
    <mergeCell ref="K139:K140"/>
    <mergeCell ref="K141:K142"/>
    <mergeCell ref="K143:K144"/>
    <mergeCell ref="K165:K166"/>
    <mergeCell ref="K167:K168"/>
    <mergeCell ref="K169:K170"/>
    <mergeCell ref="K171:K172"/>
    <mergeCell ref="K173:K174"/>
    <mergeCell ref="K175:K176"/>
    <mergeCell ref="K177:K178"/>
    <mergeCell ref="K179:K180"/>
    <mergeCell ref="K181:K182"/>
    <mergeCell ref="K203:K204"/>
    <mergeCell ref="K205:K206"/>
    <mergeCell ref="K207:K208"/>
    <mergeCell ref="K209:K210"/>
    <mergeCell ref="K211:K212"/>
    <mergeCell ref="K213:K214"/>
    <mergeCell ref="K215:K216"/>
    <mergeCell ref="K217:K218"/>
    <mergeCell ref="K219:K220"/>
    <mergeCell ref="K241:K242"/>
    <mergeCell ref="K243:K244"/>
    <mergeCell ref="K245:K246"/>
    <mergeCell ref="K247:K248"/>
    <mergeCell ref="K249:K250"/>
    <mergeCell ref="K251:K252"/>
    <mergeCell ref="K253:K254"/>
    <mergeCell ref="K255:K256"/>
    <mergeCell ref="K257:K258"/>
    <mergeCell ref="K279:K280"/>
    <mergeCell ref="K281:K282"/>
    <mergeCell ref="K283:K284"/>
    <mergeCell ref="K285:K286"/>
    <mergeCell ref="K287:K288"/>
    <mergeCell ref="K289:K290"/>
    <mergeCell ref="K291:K292"/>
    <mergeCell ref="K293:K294"/>
    <mergeCell ref="K295:K296"/>
    <mergeCell ref="K317:K318"/>
    <mergeCell ref="K319:K320"/>
    <mergeCell ref="K321:K322"/>
    <mergeCell ref="K323:K324"/>
    <mergeCell ref="K325:K326"/>
    <mergeCell ref="K327:K328"/>
    <mergeCell ref="K329:K330"/>
    <mergeCell ref="K331:K332"/>
    <mergeCell ref="K333:K334"/>
    <mergeCell ref="K355:K356"/>
    <mergeCell ref="K357:K358"/>
    <mergeCell ref="K359:K360"/>
    <mergeCell ref="K361:K362"/>
    <mergeCell ref="K363:K364"/>
    <mergeCell ref="K365:K366"/>
    <mergeCell ref="K367:K368"/>
    <mergeCell ref="K369:K370"/>
    <mergeCell ref="K371:K372"/>
    <mergeCell ref="K393:K394"/>
    <mergeCell ref="K395:K396"/>
    <mergeCell ref="K397:K398"/>
    <mergeCell ref="K399:K400"/>
    <mergeCell ref="K401:K402"/>
    <mergeCell ref="K403:K404"/>
    <mergeCell ref="K405:K406"/>
    <mergeCell ref="K407:K408"/>
    <mergeCell ref="K409:K410"/>
    <mergeCell ref="K431:K432"/>
    <mergeCell ref="K433:K434"/>
    <mergeCell ref="K435:K436"/>
    <mergeCell ref="K437:K438"/>
    <mergeCell ref="K439:K440"/>
    <mergeCell ref="K441:K442"/>
    <mergeCell ref="K443:K444"/>
    <mergeCell ref="K445:K446"/>
    <mergeCell ref="K447:K448"/>
    <mergeCell ref="K469:K470"/>
    <mergeCell ref="K471:K472"/>
    <mergeCell ref="K473:K474"/>
    <mergeCell ref="K475:K476"/>
    <mergeCell ref="K477:K478"/>
    <mergeCell ref="K479:K480"/>
    <mergeCell ref="K481:K482"/>
    <mergeCell ref="K483:K484"/>
    <mergeCell ref="K485:K486"/>
    <mergeCell ref="K507:K508"/>
    <mergeCell ref="K509:K510"/>
    <mergeCell ref="K511:K512"/>
    <mergeCell ref="K513:K514"/>
    <mergeCell ref="K515:K516"/>
    <mergeCell ref="K517:K518"/>
    <mergeCell ref="K519:K520"/>
    <mergeCell ref="K521:K522"/>
    <mergeCell ref="K523:K524"/>
    <mergeCell ref="K545:K546"/>
    <mergeCell ref="K547:K548"/>
    <mergeCell ref="K549:K550"/>
    <mergeCell ref="K551:K552"/>
    <mergeCell ref="K553:K554"/>
    <mergeCell ref="K555:K556"/>
    <mergeCell ref="K557:K558"/>
    <mergeCell ref="K559:K560"/>
    <mergeCell ref="K561:K562"/>
    <mergeCell ref="K585:K586"/>
    <mergeCell ref="K587:K588"/>
    <mergeCell ref="K589:K590"/>
    <mergeCell ref="K591:K592"/>
    <mergeCell ref="K593:K594"/>
    <mergeCell ref="K595:K596"/>
    <mergeCell ref="K597:K598"/>
    <mergeCell ref="K599:K600"/>
    <mergeCell ref="K601:K602"/>
    <mergeCell ref="K623:K624"/>
    <mergeCell ref="K625:K626"/>
    <mergeCell ref="K627:K628"/>
    <mergeCell ref="K629:K630"/>
    <mergeCell ref="K631:K632"/>
    <mergeCell ref="K633:K634"/>
    <mergeCell ref="K635:K636"/>
    <mergeCell ref="K637:K638"/>
    <mergeCell ref="K639:K640"/>
    <mergeCell ref="K660:K661"/>
    <mergeCell ref="K662:K663"/>
    <mergeCell ref="K664:K665"/>
    <mergeCell ref="K666:K667"/>
    <mergeCell ref="K668:K669"/>
    <mergeCell ref="K670:K671"/>
    <mergeCell ref="K672:K673"/>
    <mergeCell ref="K674:K675"/>
    <mergeCell ref="K676:K677"/>
    <mergeCell ref="K699:K700"/>
    <mergeCell ref="K701:K702"/>
    <mergeCell ref="K703:K704"/>
    <mergeCell ref="K705:K706"/>
    <mergeCell ref="K707:K708"/>
    <mergeCell ref="K709:K710"/>
    <mergeCell ref="K711:K712"/>
    <mergeCell ref="K713:K714"/>
    <mergeCell ref="K715:K716"/>
    <mergeCell ref="K737:K738"/>
    <mergeCell ref="K739:K740"/>
    <mergeCell ref="K741:K742"/>
    <mergeCell ref="K743:K744"/>
    <mergeCell ref="K745:K746"/>
    <mergeCell ref="K747:K748"/>
    <mergeCell ref="K749:K750"/>
    <mergeCell ref="K751:K752"/>
    <mergeCell ref="K753:K754"/>
    <mergeCell ref="K775:K776"/>
    <mergeCell ref="K777:K778"/>
    <mergeCell ref="K779:K780"/>
    <mergeCell ref="K781:K782"/>
    <mergeCell ref="K783:K784"/>
    <mergeCell ref="K785:K786"/>
    <mergeCell ref="K787:K788"/>
    <mergeCell ref="K789:K790"/>
    <mergeCell ref="K791:K792"/>
    <mergeCell ref="K813:K814"/>
    <mergeCell ref="K815:K816"/>
    <mergeCell ref="K817:K818"/>
    <mergeCell ref="K819:K820"/>
    <mergeCell ref="K821:K822"/>
    <mergeCell ref="K823:K824"/>
    <mergeCell ref="K825:K826"/>
    <mergeCell ref="K827:K828"/>
    <mergeCell ref="K848:K849"/>
    <mergeCell ref="K850:K851"/>
    <mergeCell ref="K852:K853"/>
    <mergeCell ref="K854:K855"/>
    <mergeCell ref="K856:K857"/>
    <mergeCell ref="K858:K859"/>
    <mergeCell ref="K860:K861"/>
    <mergeCell ref="K862:K863"/>
    <mergeCell ref="K864:K865"/>
    <mergeCell ref="K887:K888"/>
    <mergeCell ref="K889:K890"/>
    <mergeCell ref="K891:K892"/>
    <mergeCell ref="K893:K894"/>
    <mergeCell ref="K895:K896"/>
    <mergeCell ref="K897:K898"/>
    <mergeCell ref="K899:K900"/>
    <mergeCell ref="K901:K902"/>
    <mergeCell ref="K903:K904"/>
    <mergeCell ref="K925:K926"/>
    <mergeCell ref="K927:K928"/>
    <mergeCell ref="K929:K930"/>
    <mergeCell ref="K931:K932"/>
    <mergeCell ref="K933:K934"/>
    <mergeCell ref="K935:K936"/>
    <mergeCell ref="K937:K938"/>
    <mergeCell ref="K939:K940"/>
    <mergeCell ref="K941:K942"/>
    <mergeCell ref="L13:L14"/>
    <mergeCell ref="L15:L16"/>
    <mergeCell ref="L17:L18"/>
    <mergeCell ref="L19:L20"/>
    <mergeCell ref="L21:L22"/>
    <mergeCell ref="L23:L24"/>
    <mergeCell ref="L25:L26"/>
    <mergeCell ref="L27:L28"/>
    <mergeCell ref="L29:L30"/>
    <mergeCell ref="L51:L52"/>
    <mergeCell ref="L53:L54"/>
    <mergeCell ref="L55:L56"/>
    <mergeCell ref="L57:L58"/>
    <mergeCell ref="L59:L60"/>
    <mergeCell ref="L61:L62"/>
    <mergeCell ref="L63:L64"/>
    <mergeCell ref="L65:L66"/>
    <mergeCell ref="L67:L68"/>
    <mergeCell ref="L89:L90"/>
    <mergeCell ref="L91:L92"/>
    <mergeCell ref="L93:L94"/>
    <mergeCell ref="L95:L96"/>
    <mergeCell ref="L97:L98"/>
    <mergeCell ref="L99:L100"/>
    <mergeCell ref="L101:L102"/>
    <mergeCell ref="L103:L104"/>
    <mergeCell ref="L105:L106"/>
    <mergeCell ref="L127:L128"/>
    <mergeCell ref="L129:L130"/>
    <mergeCell ref="L131:L132"/>
    <mergeCell ref="L133:L134"/>
    <mergeCell ref="L135:L136"/>
    <mergeCell ref="L137:L138"/>
    <mergeCell ref="L139:L140"/>
    <mergeCell ref="L141:L142"/>
    <mergeCell ref="L143:L144"/>
    <mergeCell ref="L165:L166"/>
    <mergeCell ref="L167:L168"/>
    <mergeCell ref="L169:L170"/>
    <mergeCell ref="L171:L172"/>
    <mergeCell ref="L173:L174"/>
    <mergeCell ref="L175:L176"/>
    <mergeCell ref="L177:L178"/>
    <mergeCell ref="L179:L180"/>
    <mergeCell ref="L181:L182"/>
    <mergeCell ref="L203:L204"/>
    <mergeCell ref="L205:L206"/>
    <mergeCell ref="L207:L208"/>
    <mergeCell ref="L209:L210"/>
    <mergeCell ref="L211:L212"/>
    <mergeCell ref="L213:L214"/>
    <mergeCell ref="L215:L216"/>
    <mergeCell ref="L217:L218"/>
    <mergeCell ref="L219:L220"/>
    <mergeCell ref="L241:L242"/>
    <mergeCell ref="L243:L244"/>
    <mergeCell ref="L245:L246"/>
    <mergeCell ref="L247:L248"/>
    <mergeCell ref="L249:L250"/>
    <mergeCell ref="L251:L252"/>
    <mergeCell ref="L253:L254"/>
    <mergeCell ref="L255:L256"/>
    <mergeCell ref="L257:L258"/>
    <mergeCell ref="L279:L280"/>
    <mergeCell ref="L281:L282"/>
    <mergeCell ref="L283:L284"/>
    <mergeCell ref="L285:L286"/>
    <mergeCell ref="L287:L288"/>
    <mergeCell ref="L289:L290"/>
    <mergeCell ref="L291:L292"/>
    <mergeCell ref="L293:L294"/>
    <mergeCell ref="L295:L296"/>
    <mergeCell ref="L317:L318"/>
    <mergeCell ref="L319:L320"/>
    <mergeCell ref="L321:L322"/>
    <mergeCell ref="L323:L324"/>
    <mergeCell ref="L325:L326"/>
    <mergeCell ref="L327:L328"/>
    <mergeCell ref="L329:L330"/>
    <mergeCell ref="L331:L332"/>
    <mergeCell ref="L333:L334"/>
    <mergeCell ref="L355:L356"/>
    <mergeCell ref="L357:L358"/>
    <mergeCell ref="L359:L360"/>
    <mergeCell ref="L361:L362"/>
    <mergeCell ref="L363:L364"/>
    <mergeCell ref="L365:L366"/>
    <mergeCell ref="L367:L368"/>
    <mergeCell ref="L369:L370"/>
    <mergeCell ref="L371:L372"/>
    <mergeCell ref="L393:L394"/>
    <mergeCell ref="L395:L396"/>
    <mergeCell ref="L397:L398"/>
    <mergeCell ref="L399:L400"/>
    <mergeCell ref="L401:L402"/>
    <mergeCell ref="L403:L404"/>
    <mergeCell ref="L405:L406"/>
    <mergeCell ref="L407:L408"/>
    <mergeCell ref="L409:L410"/>
    <mergeCell ref="L431:L432"/>
    <mergeCell ref="L433:L434"/>
    <mergeCell ref="L435:L436"/>
    <mergeCell ref="L437:L438"/>
    <mergeCell ref="L439:L440"/>
    <mergeCell ref="L441:L442"/>
    <mergeCell ref="L443:L444"/>
    <mergeCell ref="L445:L446"/>
    <mergeCell ref="L447:L448"/>
    <mergeCell ref="L469:L470"/>
    <mergeCell ref="L471:L472"/>
    <mergeCell ref="L473:L474"/>
    <mergeCell ref="L475:L476"/>
    <mergeCell ref="L477:L478"/>
    <mergeCell ref="L479:L480"/>
    <mergeCell ref="L481:L482"/>
    <mergeCell ref="L483:L484"/>
    <mergeCell ref="L485:L486"/>
    <mergeCell ref="L507:L508"/>
    <mergeCell ref="L509:L510"/>
    <mergeCell ref="L511:L512"/>
    <mergeCell ref="L513:L514"/>
    <mergeCell ref="L515:L516"/>
    <mergeCell ref="L517:L518"/>
    <mergeCell ref="L519:L520"/>
    <mergeCell ref="L521:L522"/>
    <mergeCell ref="L523:L524"/>
    <mergeCell ref="L545:L546"/>
    <mergeCell ref="L547:L548"/>
    <mergeCell ref="L549:L550"/>
    <mergeCell ref="L551:L552"/>
    <mergeCell ref="L553:L554"/>
    <mergeCell ref="L555:L556"/>
    <mergeCell ref="L557:L558"/>
    <mergeCell ref="L559:L560"/>
    <mergeCell ref="L561:L562"/>
    <mergeCell ref="L585:L586"/>
    <mergeCell ref="L587:L588"/>
    <mergeCell ref="L589:L590"/>
    <mergeCell ref="L591:L592"/>
    <mergeCell ref="L593:L594"/>
    <mergeCell ref="L595:L596"/>
    <mergeCell ref="L597:L598"/>
    <mergeCell ref="L599:L600"/>
    <mergeCell ref="L601:L602"/>
    <mergeCell ref="L623:L624"/>
    <mergeCell ref="L625:L626"/>
    <mergeCell ref="L627:L628"/>
    <mergeCell ref="L629:L630"/>
    <mergeCell ref="L631:L632"/>
    <mergeCell ref="L633:L634"/>
    <mergeCell ref="L635:L636"/>
    <mergeCell ref="L637:L638"/>
    <mergeCell ref="L639:L640"/>
    <mergeCell ref="L660:L661"/>
    <mergeCell ref="L662:L663"/>
    <mergeCell ref="L664:L665"/>
    <mergeCell ref="L666:L667"/>
    <mergeCell ref="L668:L669"/>
    <mergeCell ref="L670:L671"/>
    <mergeCell ref="L672:L673"/>
    <mergeCell ref="L674:L675"/>
    <mergeCell ref="L676:L677"/>
    <mergeCell ref="L699:L700"/>
    <mergeCell ref="L701:L702"/>
    <mergeCell ref="L703:L704"/>
    <mergeCell ref="L705:L706"/>
    <mergeCell ref="L707:L708"/>
    <mergeCell ref="L709:L710"/>
    <mergeCell ref="L711:L712"/>
    <mergeCell ref="L713:L714"/>
    <mergeCell ref="L715:L716"/>
    <mergeCell ref="L737:L738"/>
    <mergeCell ref="L739:L740"/>
    <mergeCell ref="L741:L742"/>
    <mergeCell ref="L743:L744"/>
    <mergeCell ref="L745:L746"/>
    <mergeCell ref="L747:L748"/>
    <mergeCell ref="L749:L750"/>
    <mergeCell ref="L751:L752"/>
    <mergeCell ref="L753:L754"/>
    <mergeCell ref="L775:L776"/>
    <mergeCell ref="L777:L778"/>
    <mergeCell ref="L779:L780"/>
    <mergeCell ref="L781:L782"/>
    <mergeCell ref="L783:L784"/>
    <mergeCell ref="L785:L786"/>
    <mergeCell ref="L787:L788"/>
    <mergeCell ref="L789:L790"/>
    <mergeCell ref="L791:L792"/>
    <mergeCell ref="L813:L814"/>
    <mergeCell ref="L815:L816"/>
    <mergeCell ref="L817:L818"/>
    <mergeCell ref="L819:L820"/>
    <mergeCell ref="L821:L822"/>
    <mergeCell ref="L823:L824"/>
    <mergeCell ref="L825:L826"/>
    <mergeCell ref="L827:L828"/>
    <mergeCell ref="L848:L849"/>
    <mergeCell ref="L850:L851"/>
    <mergeCell ref="L852:L853"/>
    <mergeCell ref="L854:L855"/>
    <mergeCell ref="L856:L857"/>
    <mergeCell ref="L858:L859"/>
    <mergeCell ref="L860:L861"/>
    <mergeCell ref="L862:L863"/>
    <mergeCell ref="L864:L865"/>
    <mergeCell ref="L887:L888"/>
    <mergeCell ref="L889:L890"/>
    <mergeCell ref="L891:L892"/>
    <mergeCell ref="L893:L894"/>
    <mergeCell ref="L895:L896"/>
    <mergeCell ref="L897:L898"/>
    <mergeCell ref="L899:L900"/>
    <mergeCell ref="L901:L902"/>
    <mergeCell ref="L903:L904"/>
    <mergeCell ref="L925:L926"/>
    <mergeCell ref="L927:L928"/>
    <mergeCell ref="L929:L930"/>
    <mergeCell ref="L931:L932"/>
    <mergeCell ref="L933:L934"/>
    <mergeCell ref="L935:L936"/>
    <mergeCell ref="L937:L938"/>
    <mergeCell ref="L939:L940"/>
    <mergeCell ref="L941:L942"/>
    <mergeCell ref="AW10:AW11"/>
    <mergeCell ref="AW13:AW35"/>
    <mergeCell ref="AW48:AW49"/>
    <mergeCell ref="AW51:AW73"/>
    <mergeCell ref="AW86:AW87"/>
    <mergeCell ref="AW89:AW111"/>
    <mergeCell ref="AW124:AW125"/>
    <mergeCell ref="AW127:AW149"/>
    <mergeCell ref="AW162:AW163"/>
    <mergeCell ref="AW165:AW187"/>
    <mergeCell ref="AW200:AW201"/>
    <mergeCell ref="AW203:AW225"/>
    <mergeCell ref="AW238:AW239"/>
    <mergeCell ref="AW241:AW263"/>
    <mergeCell ref="AW276:AW277"/>
    <mergeCell ref="AW279:AW301"/>
    <mergeCell ref="AW314:AW315"/>
    <mergeCell ref="AW317:AW339"/>
    <mergeCell ref="AW352:AW353"/>
    <mergeCell ref="AW355:AW377"/>
    <mergeCell ref="AW390:AW391"/>
    <mergeCell ref="AW393:AW415"/>
    <mergeCell ref="AW428:AW429"/>
    <mergeCell ref="AW431:AW453"/>
    <mergeCell ref="AW466:AW467"/>
    <mergeCell ref="AW469:AW491"/>
    <mergeCell ref="AW504:AW505"/>
    <mergeCell ref="AW507:AW529"/>
    <mergeCell ref="AW542:AW543"/>
    <mergeCell ref="AW545:AW567"/>
    <mergeCell ref="AW582:AW583"/>
    <mergeCell ref="AW585:AW607"/>
    <mergeCell ref="AW620:AW621"/>
    <mergeCell ref="AW623:AW645"/>
    <mergeCell ref="AW657:AW658"/>
    <mergeCell ref="AW660:AW682"/>
    <mergeCell ref="AW696:AW697"/>
    <mergeCell ref="AW699:AW721"/>
    <mergeCell ref="AW734:AW735"/>
    <mergeCell ref="AW737:AW759"/>
    <mergeCell ref="AW772:AW773"/>
    <mergeCell ref="AW775:AW797"/>
    <mergeCell ref="AW810:AW811"/>
    <mergeCell ref="AW813:AW833"/>
    <mergeCell ref="AW845:AW846"/>
    <mergeCell ref="AW848:AW870"/>
    <mergeCell ref="AW884:AW885"/>
    <mergeCell ref="AW887:AW909"/>
    <mergeCell ref="AW922:AW923"/>
    <mergeCell ref="AW925:AW947"/>
    <mergeCell ref="BC815:BC816"/>
    <mergeCell ref="BC817:BC818"/>
    <mergeCell ref="BC819:BC820"/>
    <mergeCell ref="BD815:BD816"/>
    <mergeCell ref="BD817:BD818"/>
    <mergeCell ref="BD819:BD820"/>
    <mergeCell ref="BE815:BE816"/>
    <mergeCell ref="BE817:BE818"/>
    <mergeCell ref="BE819:BE820"/>
    <mergeCell ref="BF815:BF816"/>
    <mergeCell ref="BF817:BF818"/>
    <mergeCell ref="BF819:BF820"/>
    <mergeCell ref="BG815:BG816"/>
    <mergeCell ref="BG817:BG818"/>
    <mergeCell ref="BG819:BG820"/>
    <mergeCell ref="BH815:BH816"/>
    <mergeCell ref="BH817:BH818"/>
    <mergeCell ref="BH819:BH820"/>
    <mergeCell ref="BI815:BI816"/>
    <mergeCell ref="BI817:BI818"/>
    <mergeCell ref="BI819:BI820"/>
    <mergeCell ref="BJ815:BJ816"/>
    <mergeCell ref="BJ817:BJ818"/>
    <mergeCell ref="BJ819:BJ820"/>
    <mergeCell ref="C679:L680"/>
    <mergeCell ref="C674:D675"/>
    <mergeCell ref="C676:D677"/>
    <mergeCell ref="C670:D671"/>
    <mergeCell ref="C672:D673"/>
    <mergeCell ref="C666:D667"/>
    <mergeCell ref="C668:D669"/>
    <mergeCell ref="C660:D661"/>
    <mergeCell ref="M660:AV661"/>
    <mergeCell ref="C662:D663"/>
    <mergeCell ref="C664:D665"/>
    <mergeCell ref="C941:D942"/>
    <mergeCell ref="C944:L945"/>
    <mergeCell ref="C937:D938"/>
    <mergeCell ref="C939:D940"/>
    <mergeCell ref="C933:D934"/>
    <mergeCell ref="C935:D936"/>
    <mergeCell ref="C925:D926"/>
    <mergeCell ref="M925:AV926"/>
    <mergeCell ref="C927:D928"/>
    <mergeCell ref="C929:D930"/>
    <mergeCell ref="C931:D932"/>
    <mergeCell ref="C903:D904"/>
    <mergeCell ref="C906:L907"/>
    <mergeCell ref="B914:D915"/>
    <mergeCell ref="E914:X915"/>
    <mergeCell ref="C899:D900"/>
    <mergeCell ref="C901:D902"/>
    <mergeCell ref="C895:D896"/>
    <mergeCell ref="C897:D898"/>
    <mergeCell ref="C887:D888"/>
    <mergeCell ref="M887:AV888"/>
    <mergeCell ref="C889:D890"/>
    <mergeCell ref="C891:D892"/>
    <mergeCell ref="C893:D894"/>
    <mergeCell ref="C830:L831"/>
    <mergeCell ref="B876:D877"/>
    <mergeCell ref="E876:X877"/>
    <mergeCell ref="B837:D838"/>
    <mergeCell ref="E837:X838"/>
    <mergeCell ref="C825:D826"/>
    <mergeCell ref="C827:D828"/>
    <mergeCell ref="C821:D822"/>
    <mergeCell ref="C823:D824"/>
    <mergeCell ref="C813:D814"/>
    <mergeCell ref="M813:AV814"/>
    <mergeCell ref="C815:D816"/>
    <mergeCell ref="BA815:BB816"/>
    <mergeCell ref="C817:D818"/>
    <mergeCell ref="BA817:BB818"/>
    <mergeCell ref="C819:D820"/>
    <mergeCell ref="BA819:BB820"/>
    <mergeCell ref="C791:D792"/>
    <mergeCell ref="C794:L795"/>
    <mergeCell ref="B802:D803"/>
    <mergeCell ref="E802:X803"/>
    <mergeCell ref="C787:D788"/>
    <mergeCell ref="C789:D790"/>
    <mergeCell ref="C783:D784"/>
    <mergeCell ref="C785:D786"/>
    <mergeCell ref="C781:D782"/>
    <mergeCell ref="C775:D776"/>
    <mergeCell ref="M775:AV776"/>
    <mergeCell ref="C777:D778"/>
    <mergeCell ref="C779:D780"/>
    <mergeCell ref="C756:L757"/>
    <mergeCell ref="B764:D765"/>
    <mergeCell ref="E764:X765"/>
    <mergeCell ref="C751:D752"/>
    <mergeCell ref="C753:D754"/>
    <mergeCell ref="C747:D748"/>
    <mergeCell ref="C749:D750"/>
    <mergeCell ref="C743:D744"/>
    <mergeCell ref="C745:D746"/>
    <mergeCell ref="C737:D738"/>
    <mergeCell ref="M737:AV738"/>
    <mergeCell ref="C739:D740"/>
    <mergeCell ref="C741:D742"/>
    <mergeCell ref="C715:D716"/>
    <mergeCell ref="C718:L719"/>
    <mergeCell ref="B726:D727"/>
    <mergeCell ref="E726:X727"/>
    <mergeCell ref="C711:D712"/>
    <mergeCell ref="C713:D714"/>
    <mergeCell ref="C707:D708"/>
    <mergeCell ref="C709:D710"/>
    <mergeCell ref="C699:D700"/>
    <mergeCell ref="M699:AV700"/>
    <mergeCell ref="C701:D702"/>
    <mergeCell ref="C703:D704"/>
    <mergeCell ref="C705:D706"/>
    <mergeCell ref="C639:D640"/>
    <mergeCell ref="C642:L643"/>
    <mergeCell ref="B688:D689"/>
    <mergeCell ref="E688:X689"/>
    <mergeCell ref="B649:D650"/>
    <mergeCell ref="E649:X650"/>
    <mergeCell ref="C635:D636"/>
    <mergeCell ref="C637:D638"/>
    <mergeCell ref="C631:D632"/>
    <mergeCell ref="C633:D634"/>
    <mergeCell ref="C623:D624"/>
    <mergeCell ref="M623:AV624"/>
    <mergeCell ref="C625:D626"/>
    <mergeCell ref="C627:D628"/>
    <mergeCell ref="C629:D630"/>
    <mergeCell ref="C601:D602"/>
    <mergeCell ref="C604:L605"/>
    <mergeCell ref="B612:D613"/>
    <mergeCell ref="E612:X613"/>
    <mergeCell ref="C597:D598"/>
    <mergeCell ref="C599:D600"/>
    <mergeCell ref="C593:D594"/>
    <mergeCell ref="C595:D596"/>
    <mergeCell ref="C585:D586"/>
    <mergeCell ref="M585:AV586"/>
    <mergeCell ref="C587:D588"/>
    <mergeCell ref="C589:D590"/>
    <mergeCell ref="C591:D592"/>
    <mergeCell ref="C561:D562"/>
    <mergeCell ref="C564:L565"/>
    <mergeCell ref="B574:D575"/>
    <mergeCell ref="E574:X575"/>
    <mergeCell ref="C545:D546"/>
    <mergeCell ref="M545:AV546"/>
    <mergeCell ref="C547:D548"/>
    <mergeCell ref="C557:D558"/>
    <mergeCell ref="C559:D560"/>
    <mergeCell ref="C553:D554"/>
    <mergeCell ref="C555:D556"/>
    <mergeCell ref="C549:D550"/>
    <mergeCell ref="C551:D552"/>
    <mergeCell ref="B2:D3"/>
    <mergeCell ref="E2:X3"/>
    <mergeCell ref="B534:D535"/>
    <mergeCell ref="E534:X535"/>
    <mergeCell ref="C13:D14"/>
    <mergeCell ref="M13:AV14"/>
    <mergeCell ref="C17:D18"/>
    <mergeCell ref="C19:D20"/>
    <mergeCell ref="C15:D16"/>
    <mergeCell ref="C25:D26"/>
    <mergeCell ref="C23:D24"/>
    <mergeCell ref="C21:D22"/>
    <mergeCell ref="C32:L33"/>
    <mergeCell ref="C29:D30"/>
    <mergeCell ref="C27:D28"/>
    <mergeCell ref="B40:D41"/>
    <mergeCell ref="E40:X41"/>
    <mergeCell ref="M51:AV52"/>
    <mergeCell ref="C53:D54"/>
    <mergeCell ref="C51:D52"/>
    <mergeCell ref="C59:D60"/>
    <mergeCell ref="C57:D58"/>
    <mergeCell ref="C55:D56"/>
    <mergeCell ref="C63:D64"/>
    <mergeCell ref="C61:D62"/>
    <mergeCell ref="C70:L71"/>
    <mergeCell ref="C67:D68"/>
    <mergeCell ref="C65:D66"/>
    <mergeCell ref="B78:D79"/>
    <mergeCell ref="E78:X79"/>
    <mergeCell ref="M89:AV90"/>
    <mergeCell ref="C91:D92"/>
    <mergeCell ref="C89:D90"/>
    <mergeCell ref="C97:D98"/>
    <mergeCell ref="C95:D96"/>
    <mergeCell ref="C93:D94"/>
    <mergeCell ref="C101:D102"/>
    <mergeCell ref="C99:D100"/>
    <mergeCell ref="C108:L109"/>
    <mergeCell ref="C105:D106"/>
    <mergeCell ref="C103:D104"/>
    <mergeCell ref="B116:D117"/>
    <mergeCell ref="E116:X117"/>
    <mergeCell ref="M127:AV128"/>
    <mergeCell ref="C129:D130"/>
    <mergeCell ref="C127:D128"/>
    <mergeCell ref="C135:D136"/>
    <mergeCell ref="C133:D134"/>
    <mergeCell ref="C131:D132"/>
    <mergeCell ref="C139:D140"/>
    <mergeCell ref="C137:D138"/>
    <mergeCell ref="C146:L147"/>
    <mergeCell ref="C143:D144"/>
    <mergeCell ref="C141:D142"/>
    <mergeCell ref="B154:D155"/>
    <mergeCell ref="E154:X155"/>
    <mergeCell ref="M165:AV166"/>
    <mergeCell ref="C167:D168"/>
    <mergeCell ref="C165:D166"/>
    <mergeCell ref="C173:D174"/>
    <mergeCell ref="C171:D172"/>
    <mergeCell ref="C169:D170"/>
    <mergeCell ref="C177:D178"/>
    <mergeCell ref="C175:D176"/>
    <mergeCell ref="C184:L185"/>
    <mergeCell ref="C181:D182"/>
    <mergeCell ref="C179:D180"/>
    <mergeCell ref="B192:D193"/>
    <mergeCell ref="E192:X193"/>
    <mergeCell ref="M203:AV204"/>
    <mergeCell ref="C205:D206"/>
    <mergeCell ref="C203:D204"/>
    <mergeCell ref="C211:D212"/>
    <mergeCell ref="C209:D210"/>
    <mergeCell ref="C207:D208"/>
    <mergeCell ref="C215:D216"/>
    <mergeCell ref="C213:D214"/>
    <mergeCell ref="C222:L223"/>
    <mergeCell ref="C219:D220"/>
    <mergeCell ref="C217:D218"/>
    <mergeCell ref="B268:D269"/>
    <mergeCell ref="E268:X269"/>
    <mergeCell ref="C247:D248"/>
    <mergeCell ref="M279:AV280"/>
    <mergeCell ref="C281:D282"/>
    <mergeCell ref="C279:D280"/>
    <mergeCell ref="C287:D288"/>
    <mergeCell ref="C285:D286"/>
    <mergeCell ref="C283:D284"/>
    <mergeCell ref="C291:D292"/>
    <mergeCell ref="C289:D290"/>
    <mergeCell ref="C298:L299"/>
    <mergeCell ref="C295:D296"/>
    <mergeCell ref="C293:D294"/>
    <mergeCell ref="B306:D307"/>
    <mergeCell ref="E306:X307"/>
    <mergeCell ref="M317:AV318"/>
    <mergeCell ref="C319:D320"/>
    <mergeCell ref="C317:D318"/>
    <mergeCell ref="C325:D326"/>
    <mergeCell ref="C323:D324"/>
    <mergeCell ref="C321:D322"/>
    <mergeCell ref="C329:D330"/>
    <mergeCell ref="C327:D328"/>
    <mergeCell ref="B230:D231"/>
    <mergeCell ref="E230:X231"/>
    <mergeCell ref="C336:L337"/>
    <mergeCell ref="C333:D334"/>
    <mergeCell ref="M241:AV242"/>
    <mergeCell ref="C243:D244"/>
    <mergeCell ref="C241:D242"/>
    <mergeCell ref="C249:D250"/>
    <mergeCell ref="C245:D246"/>
    <mergeCell ref="C253:D254"/>
    <mergeCell ref="C251:D252"/>
    <mergeCell ref="C260:L261"/>
    <mergeCell ref="C257:D258"/>
    <mergeCell ref="C255:D256"/>
    <mergeCell ref="B344:D345"/>
    <mergeCell ref="E344:X345"/>
    <mergeCell ref="C331:D332"/>
    <mergeCell ref="M355:AV356"/>
    <mergeCell ref="C357:D358"/>
    <mergeCell ref="C355:D356"/>
    <mergeCell ref="C363:D364"/>
    <mergeCell ref="C361:D362"/>
    <mergeCell ref="C359:D360"/>
    <mergeCell ref="C367:D368"/>
    <mergeCell ref="C365:D366"/>
    <mergeCell ref="C374:L375"/>
    <mergeCell ref="C371:D372"/>
    <mergeCell ref="C369:D370"/>
    <mergeCell ref="B382:D383"/>
    <mergeCell ref="E382:X383"/>
    <mergeCell ref="M393:AV394"/>
    <mergeCell ref="C395:D396"/>
    <mergeCell ref="C393:D394"/>
    <mergeCell ref="C401:D402"/>
    <mergeCell ref="C399:D400"/>
    <mergeCell ref="C397:D398"/>
    <mergeCell ref="C405:D406"/>
    <mergeCell ref="C403:D404"/>
    <mergeCell ref="C412:L413"/>
    <mergeCell ref="C409:D410"/>
    <mergeCell ref="C407:D408"/>
    <mergeCell ref="B420:D421"/>
    <mergeCell ref="E420:X421"/>
    <mergeCell ref="M431:AV432"/>
    <mergeCell ref="C433:D434"/>
    <mergeCell ref="C431:D432"/>
    <mergeCell ref="C439:D440"/>
    <mergeCell ref="C437:D438"/>
    <mergeCell ref="C435:D436"/>
    <mergeCell ref="C443:D444"/>
    <mergeCell ref="C441:D442"/>
    <mergeCell ref="C450:L451"/>
    <mergeCell ref="C447:D448"/>
    <mergeCell ref="C445:D446"/>
    <mergeCell ref="B458:D459"/>
    <mergeCell ref="E458:X459"/>
    <mergeCell ref="M469:AV470"/>
    <mergeCell ref="C471:D472"/>
    <mergeCell ref="C469:D470"/>
    <mergeCell ref="C477:D478"/>
    <mergeCell ref="C475:D476"/>
    <mergeCell ref="C473:D474"/>
    <mergeCell ref="C481:D482"/>
    <mergeCell ref="C479:D480"/>
    <mergeCell ref="C488:L489"/>
    <mergeCell ref="C485:D486"/>
    <mergeCell ref="C483:D484"/>
    <mergeCell ref="B496:D497"/>
    <mergeCell ref="E496:X497"/>
    <mergeCell ref="M507:AV508"/>
    <mergeCell ref="C509:D510"/>
    <mergeCell ref="C507:D508"/>
    <mergeCell ref="C515:D516"/>
    <mergeCell ref="C513:D514"/>
    <mergeCell ref="C511:D512"/>
    <mergeCell ref="C519:D520"/>
    <mergeCell ref="C517:D518"/>
    <mergeCell ref="C526:L527"/>
    <mergeCell ref="C523:D524"/>
    <mergeCell ref="C521:D522"/>
    <mergeCell ref="C848:D849"/>
    <mergeCell ref="M848:AV849"/>
    <mergeCell ref="C850:D851"/>
    <mergeCell ref="C852:D853"/>
    <mergeCell ref="C854:D855"/>
    <mergeCell ref="C856:D857"/>
    <mergeCell ref="C858:D859"/>
    <mergeCell ref="C867:L868"/>
    <mergeCell ref="C862:D863"/>
    <mergeCell ref="C864:D865"/>
    <mergeCell ref="C860:D861"/>
  </mergeCells>
  <pageMargins left="0.7" right="0.7" top="0.75" bottom="0.75" header="0.3" footer="0.3"/>
  <pageSetup paperSize="1" scale="51" fitToHeight="0" orientation="landscape" verticalDpi="360"/>
  <headerFooter/>
  <rowBreaks count="24" manualBreakCount="24">
    <brk id="38" max="16383" man="1"/>
    <brk id="76" max="16383" man="1"/>
    <brk id="114" max="16383" man="1"/>
    <brk id="152" max="16383" man="1"/>
    <brk id="190" max="16383" man="1"/>
    <brk id="228" max="16383" man="1"/>
    <brk id="266" max="16383" man="1"/>
    <brk id="304" max="16383" man="1"/>
    <brk id="342" max="16383" man="1"/>
    <brk id="380" max="16383" man="1"/>
    <brk id="418" max="16383" man="1"/>
    <brk id="456" max="16383" man="1"/>
    <brk id="494" max="16383" man="1"/>
    <brk id="532" max="16383" man="1"/>
    <brk id="571" max="16383" man="1"/>
    <brk id="610" max="16383" man="1"/>
    <brk id="648" max="48" man="1"/>
    <brk id="686" max="16383" man="1"/>
    <brk id="724" max="16383" man="1"/>
    <brk id="762" max="16383" man="1"/>
    <brk id="800" max="16383" man="1"/>
    <brk id="835" max="48" man="1"/>
    <brk id="874" max="48" man="1"/>
    <brk id="912" max="16383" man="1"/>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9"/>
  <sheetViews>
    <sheetView view="pageBreakPreview" zoomScale="85" zoomScaleNormal="100" topLeftCell="A15" workbookViewId="0">
      <selection activeCell="C35" sqref="C35"/>
    </sheetView>
  </sheetViews>
  <sheetFormatPr defaultColWidth="11" defaultRowHeight="14.4"/>
  <cols>
    <col min="3" max="3" width="40.1111111111111" customWidth="1"/>
    <col min="4" max="4" width="8.44444444444444" customWidth="1"/>
    <col min="5" max="5" width="13.1111111111111" customWidth="1"/>
    <col min="8" max="8" width="18.3333333333333" customWidth="1"/>
    <col min="9" max="9" width="21" customWidth="1"/>
    <col min="10" max="10" width="10.4444444444444" customWidth="1"/>
  </cols>
  <sheetData>
    <row r="2" ht="15.15"/>
    <row r="3" spans="1:12">
      <c r="A3" s="201"/>
      <c r="B3" s="202"/>
      <c r="C3" s="203" t="s">
        <v>0</v>
      </c>
      <c r="D3" s="203"/>
      <c r="E3" s="203"/>
      <c r="F3" s="203"/>
      <c r="G3" s="203"/>
      <c r="H3" s="203"/>
      <c r="I3" s="204" t="s">
        <v>270</v>
      </c>
      <c r="J3" s="205"/>
    </row>
    <row r="4" spans="1:12">
      <c r="A4" s="206"/>
      <c r="B4" s="207"/>
      <c r="C4" s="208"/>
      <c r="D4" s="208"/>
      <c r="E4" s="208"/>
      <c r="F4" s="208"/>
      <c r="G4" s="208"/>
      <c r="H4" s="208"/>
      <c r="I4" s="209" t="s">
        <v>2</v>
      </c>
      <c r="J4" s="210"/>
    </row>
    <row r="5" spans="1:12">
      <c r="A5" s="211" t="s">
        <v>3</v>
      </c>
      <c r="B5" s="208"/>
      <c r="C5" s="208"/>
      <c r="D5" s="208"/>
      <c r="E5" s="208"/>
      <c r="F5" s="208"/>
      <c r="G5" s="208"/>
      <c r="H5" s="208"/>
      <c r="I5" s="209" t="s">
        <v>271</v>
      </c>
      <c r="J5" s="210"/>
    </row>
    <row r="6" ht="15.15" spans="1:12">
      <c r="A6" s="212" t="s">
        <v>358</v>
      </c>
      <c r="B6" s="213"/>
      <c r="C6" s="213"/>
      <c r="D6" s="213"/>
      <c r="E6" s="213"/>
      <c r="F6" s="213"/>
      <c r="G6" s="213"/>
      <c r="H6" s="213"/>
      <c r="I6" s="213"/>
      <c r="J6" s="214"/>
    </row>
    <row r="7" ht="15.15" spans="1:12">
      <c r="A7" s="215"/>
      <c r="B7" s="216"/>
      <c r="C7" s="216"/>
      <c r="D7" s="216"/>
      <c r="E7" s="216"/>
      <c r="F7" s="216"/>
      <c r="G7" s="216"/>
      <c r="H7" s="216"/>
      <c r="I7" s="216"/>
      <c r="J7" s="217"/>
    </row>
    <row r="8" ht="15.6" spans="1:12">
      <c r="A8" s="218" t="s">
        <v>359</v>
      </c>
      <c r="B8" s="219" t="s">
        <v>6</v>
      </c>
      <c r="C8" s="220"/>
      <c r="D8" s="220"/>
      <c r="E8" s="220"/>
      <c r="F8" s="221"/>
      <c r="G8" s="222"/>
      <c r="H8" s="223"/>
      <c r="I8" s="224"/>
      <c r="J8" s="225"/>
      <c r="L8">
        <f>'PRESUPUESTO GEN'!P64</f>
        <v>286887679.28</v>
      </c>
    </row>
    <row r="9" ht="15.15" spans="1:12">
      <c r="A9" s="226"/>
      <c r="B9" s="227"/>
      <c r="C9" s="228"/>
      <c r="D9" s="228"/>
      <c r="E9" s="228"/>
      <c r="F9" s="229"/>
      <c r="G9" s="222"/>
      <c r="H9" s="230" t="s">
        <v>360</v>
      </c>
      <c r="I9" s="231">
        <v>3</v>
      </c>
      <c r="J9" s="225"/>
    </row>
    <row r="10" ht="15.15" spans="1:12">
      <c r="A10" s="222"/>
      <c r="B10" s="232"/>
      <c r="C10" s="232"/>
      <c r="D10" s="232"/>
      <c r="E10" s="232"/>
      <c r="F10" s="232"/>
      <c r="G10" s="232"/>
      <c r="H10" s="232"/>
      <c r="I10" s="232"/>
      <c r="J10" s="233"/>
    </row>
    <row r="11" ht="15.15" spans="1:12">
      <c r="A11" s="234" t="s">
        <v>361</v>
      </c>
      <c r="B11" s="235"/>
      <c r="C11" s="235"/>
      <c r="D11" s="235"/>
      <c r="E11" s="235"/>
      <c r="F11" s="235"/>
      <c r="G11" s="235"/>
      <c r="H11" s="235"/>
      <c r="I11" s="235"/>
      <c r="J11" s="236"/>
    </row>
    <row r="12" ht="20.4" spans="1:12">
      <c r="A12" s="237"/>
      <c r="B12" s="238"/>
      <c r="C12" s="238"/>
      <c r="D12" s="238"/>
      <c r="E12" s="239"/>
      <c r="F12" s="238"/>
      <c r="G12" s="238"/>
      <c r="H12" s="238"/>
      <c r="I12" s="238"/>
      <c r="J12" s="240"/>
    </row>
    <row r="13" spans="1:12">
      <c r="A13" s="241" t="s">
        <v>362</v>
      </c>
      <c r="B13" s="242"/>
      <c r="C13" s="242"/>
      <c r="D13" s="242"/>
      <c r="E13" s="242"/>
      <c r="F13" s="242"/>
      <c r="G13" s="242"/>
      <c r="H13" s="242"/>
      <c r="I13" s="242"/>
      <c r="J13" s="243"/>
    </row>
    <row r="14" ht="27.6" spans="1:12">
      <c r="A14" s="244" t="s">
        <v>10</v>
      </c>
      <c r="B14" s="245" t="s">
        <v>11</v>
      </c>
      <c r="C14" s="245"/>
      <c r="D14" s="246" t="s">
        <v>14</v>
      </c>
      <c r="E14" s="246" t="s">
        <v>363</v>
      </c>
      <c r="F14" s="246" t="s">
        <v>364</v>
      </c>
      <c r="G14" s="246" t="s">
        <v>365</v>
      </c>
      <c r="H14" s="246" t="s">
        <v>366</v>
      </c>
      <c r="I14" s="246" t="s">
        <v>367</v>
      </c>
      <c r="J14" s="247" t="s">
        <v>20</v>
      </c>
    </row>
    <row r="15" ht="37.5" customHeight="1" spans="1:12">
      <c r="A15" s="248" t="s">
        <v>368</v>
      </c>
      <c r="B15" s="249" t="s">
        <v>369</v>
      </c>
      <c r="C15" s="250"/>
      <c r="D15" s="251">
        <v>1</v>
      </c>
      <c r="E15" s="252">
        <v>3</v>
      </c>
      <c r="F15" s="253">
        <v>0.728133333333333</v>
      </c>
      <c r="G15" s="254">
        <v>0.1</v>
      </c>
      <c r="H15" s="255">
        <f>10848129.96/1.7281</f>
        <v>6277489.70545686</v>
      </c>
      <c r="I15" s="256">
        <f>+H15*(1+F15)*E15*D15*G15</f>
        <v>3254501.76289705</v>
      </c>
      <c r="J15" s="257">
        <f>I15/I17</f>
        <v>0.133693705101384</v>
      </c>
    </row>
    <row r="16" ht="29.4" customHeight="1" spans="1:12">
      <c r="A16" s="248" t="s">
        <v>370</v>
      </c>
      <c r="B16" s="249" t="s">
        <v>371</v>
      </c>
      <c r="C16" s="250"/>
      <c r="D16" s="251">
        <v>1</v>
      </c>
      <c r="E16" s="252">
        <f>+E15</f>
        <v>3</v>
      </c>
      <c r="F16" s="253">
        <f>+F15</f>
        <v>0.728133333333333</v>
      </c>
      <c r="G16" s="254">
        <v>1</v>
      </c>
      <c r="H16" s="255">
        <f>7029353.6/1.7281</f>
        <v>4067677.56495573</v>
      </c>
      <c r="I16" s="256">
        <f t="shared" ref="I16" si="0">+H16*(1+F16)*E16*D16*G16</f>
        <v>21088467.5677565</v>
      </c>
      <c r="J16" s="257">
        <f>I16/I17</f>
        <v>0.866306294925463</v>
      </c>
    </row>
    <row r="17" spans="1:10">
      <c r="A17" s="258" t="s">
        <v>372</v>
      </c>
      <c r="B17" s="259"/>
      <c r="C17" s="259"/>
      <c r="D17" s="259"/>
      <c r="E17" s="259"/>
      <c r="F17" s="259"/>
      <c r="G17" s="259"/>
      <c r="H17" s="259"/>
      <c r="I17" s="260">
        <f>ROUND(SUM(I15:I16),2)</f>
        <v>24342969.33</v>
      </c>
      <c r="J17" s="261">
        <f>J16+J15</f>
        <v>1.00000000002685</v>
      </c>
    </row>
    <row r="18" spans="1:10">
      <c r="A18" s="262" t="s">
        <v>373</v>
      </c>
      <c r="B18" s="263"/>
      <c r="C18" s="263"/>
      <c r="D18" s="263"/>
      <c r="E18" s="263"/>
      <c r="F18" s="263"/>
      <c r="G18" s="263"/>
      <c r="H18" s="263"/>
      <c r="I18" s="263"/>
      <c r="J18" s="264"/>
    </row>
    <row r="19" spans="1:10">
      <c r="A19" s="265" t="s">
        <v>9</v>
      </c>
      <c r="B19" s="266" t="s">
        <v>11</v>
      </c>
      <c r="C19" s="266"/>
      <c r="D19" s="266"/>
      <c r="E19" s="267" t="s">
        <v>374</v>
      </c>
      <c r="F19" s="266" t="s">
        <v>354</v>
      </c>
      <c r="G19" s="266" t="s">
        <v>363</v>
      </c>
      <c r="H19" s="266" t="s">
        <v>375</v>
      </c>
      <c r="I19" s="266" t="s">
        <v>367</v>
      </c>
      <c r="J19" s="268" t="s">
        <v>20</v>
      </c>
    </row>
    <row r="20" ht="29.4" customHeight="1" spans="1:10">
      <c r="A20" s="248" t="s">
        <v>376</v>
      </c>
      <c r="B20" s="269" t="s">
        <v>377</v>
      </c>
      <c r="C20" s="269"/>
      <c r="D20" s="269"/>
      <c r="E20" s="270" t="s">
        <v>41</v>
      </c>
      <c r="F20" s="252">
        <v>1</v>
      </c>
      <c r="G20" s="252">
        <v>0.1</v>
      </c>
      <c r="H20" s="271">
        <v>2200000</v>
      </c>
      <c r="I20" s="272">
        <f>+ROUND(F20*G20*H20,2)</f>
        <v>220000</v>
      </c>
      <c r="J20" s="257">
        <f>I20/I22</f>
        <v>1</v>
      </c>
    </row>
    <row r="21" spans="1:10">
      <c r="A21" s="222"/>
      <c r="B21" s="273"/>
      <c r="C21" s="273"/>
      <c r="D21" s="273"/>
      <c r="E21" s="274"/>
      <c r="F21" s="275"/>
      <c r="G21" s="276"/>
      <c r="H21" s="277"/>
      <c r="I21" s="277"/>
      <c r="J21" s="278"/>
    </row>
    <row r="22" spans="1:10">
      <c r="A22" s="258" t="s">
        <v>378</v>
      </c>
      <c r="B22" s="259"/>
      <c r="C22" s="259"/>
      <c r="D22" s="259"/>
      <c r="E22" s="259"/>
      <c r="F22" s="259"/>
      <c r="G22" s="259"/>
      <c r="H22" s="259"/>
      <c r="I22" s="279">
        <f>ROUND(SUM(I20:I21),2)</f>
        <v>220000</v>
      </c>
      <c r="J22" s="280">
        <f>SUM(J20:J21)</f>
        <v>1</v>
      </c>
    </row>
    <row r="23" spans="1:10">
      <c r="A23" s="281"/>
      <c r="E23" s="282"/>
      <c r="J23" s="283"/>
    </row>
    <row r="24" spans="1:10">
      <c r="A24" s="241" t="s">
        <v>379</v>
      </c>
      <c r="B24" s="242"/>
      <c r="C24" s="242"/>
      <c r="D24" s="242"/>
      <c r="E24" s="242"/>
      <c r="F24" s="242"/>
      <c r="G24" s="242"/>
      <c r="H24" s="242"/>
      <c r="I24" s="242"/>
      <c r="J24" s="243"/>
    </row>
    <row r="25" spans="1:10">
      <c r="A25" s="265" t="s">
        <v>9</v>
      </c>
      <c r="B25" s="266" t="s">
        <v>11</v>
      </c>
      <c r="C25" s="266"/>
      <c r="D25" s="266"/>
      <c r="E25" s="267" t="s">
        <v>374</v>
      </c>
      <c r="F25" s="266" t="s">
        <v>354</v>
      </c>
      <c r="G25" s="266" t="s">
        <v>363</v>
      </c>
      <c r="H25" s="266" t="s">
        <v>375</v>
      </c>
      <c r="I25" s="266" t="s">
        <v>367</v>
      </c>
      <c r="J25" s="268" t="s">
        <v>20</v>
      </c>
    </row>
    <row r="26" spans="1:10">
      <c r="A26" s="248" t="s">
        <v>380</v>
      </c>
      <c r="B26" s="269" t="s">
        <v>381</v>
      </c>
      <c r="C26" s="269"/>
      <c r="D26" s="269"/>
      <c r="E26" s="270" t="s">
        <v>382</v>
      </c>
      <c r="F26" s="252">
        <v>1</v>
      </c>
      <c r="G26" s="252">
        <v>3</v>
      </c>
      <c r="H26" s="287">
        <v>700000</v>
      </c>
      <c r="I26" s="272">
        <f t="shared" ref="I26" si="1">+ROUND(F26*G26*H26,2)</f>
        <v>2100000</v>
      </c>
      <c r="J26" s="257">
        <f>I26/I27</f>
        <v>1</v>
      </c>
    </row>
    <row r="27" spans="1:10">
      <c r="A27" s="258" t="s">
        <v>383</v>
      </c>
      <c r="B27" s="259"/>
      <c r="C27" s="259"/>
      <c r="D27" s="259"/>
      <c r="E27" s="259"/>
      <c r="F27" s="259"/>
      <c r="G27" s="259"/>
      <c r="H27" s="259"/>
      <c r="I27" s="288">
        <f>ROUND(SUM(I26:I26),2)</f>
        <v>2100000</v>
      </c>
      <c r="J27" s="289">
        <f>SUM(J26:J26)</f>
        <v>1</v>
      </c>
    </row>
    <row r="28" spans="1:10">
      <c r="A28" s="281"/>
      <c r="E28" s="282"/>
      <c r="J28" s="283"/>
    </row>
    <row r="29" ht="20.4" spans="1:10">
      <c r="F29" s="324" t="s">
        <v>384</v>
      </c>
      <c r="G29" s="324"/>
      <c r="H29" s="324"/>
      <c r="I29" s="322">
        <f>I27+I22+I17</f>
        <v>26662969.33</v>
      </c>
      <c r="J29" s="323">
        <f>I29/'PRESUPUESTO GEN'!G85</f>
        <v>0.0657037934212329</v>
      </c>
    </row>
  </sheetData>
  <protectedRanges>
    <protectedRange sqref="B15:C15" name="Rango1_3"/>
  </protectedRanges>
  <mergeCells count="29">
    <mergeCell ref="I3:J3"/>
    <mergeCell ref="I4:J4"/>
    <mergeCell ref="A5:H5"/>
    <mergeCell ref="I5:J5"/>
    <mergeCell ref="A6:J6"/>
    <mergeCell ref="A7:J7"/>
    <mergeCell ref="A10:J10"/>
    <mergeCell ref="A11:J11"/>
    <mergeCell ref="A13:J13"/>
    <mergeCell ref="B14:C14"/>
    <mergeCell ref="B15:C15"/>
    <mergeCell ref="B16:C16"/>
    <mergeCell ref="A17:H17"/>
    <mergeCell ref="A18:J18"/>
    <mergeCell ref="B19:D19"/>
    <mergeCell ref="B20:D20"/>
    <mergeCell ref="B21:D21"/>
    <mergeCell ref="A22:H22"/>
    <mergeCell ref="A24:J24"/>
    <mergeCell ref="B25:D25"/>
    <mergeCell ref="B26:D26"/>
    <mergeCell ref="A27:H27"/>
    <mergeCell ref="F29:H29"/>
    <mergeCell ref="A8:A9"/>
    <mergeCell ref="G8:G9"/>
    <mergeCell ref="J8:J9"/>
    <mergeCell ref="A3:B4"/>
    <mergeCell ref="C3:H4"/>
    <mergeCell ref="B8:F9"/>
  </mergeCells>
  <dataValidations count="1">
    <dataValidation type="list" allowBlank="1" showInputMessage="1" showErrorMessage="1" sqref="E21">
      <formula1>$F$37:$F$68</formula1>
    </dataValidation>
  </dataValidations>
  <pageMargins left="0.7" right="0.7" top="0.75" bottom="0.75" header="0.3" footer="0.3"/>
  <pageSetup paperSize="1" scale="57" orientation="portrait" verticalDpi="360"/>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45"/>
  <sheetViews>
    <sheetView view="pageBreakPreview" zoomScale="85" zoomScaleNormal="100" topLeftCell="A35" workbookViewId="0">
      <selection activeCell="C51" sqref="C51"/>
    </sheetView>
  </sheetViews>
  <sheetFormatPr defaultColWidth="11" defaultRowHeight="14.4"/>
  <cols>
    <col min="3" max="3" width="40.1111111111111" customWidth="1"/>
    <col min="4" max="4" width="8.44444444444444" customWidth="1"/>
    <col min="5" max="5" width="13.1111111111111" customWidth="1"/>
    <col min="8" max="8" width="18.3333333333333" customWidth="1"/>
    <col min="9" max="9" width="21" customWidth="1"/>
    <col min="10" max="10" width="10.4444444444444" customWidth="1"/>
  </cols>
  <sheetData>
    <row r="2" ht="15.15"/>
    <row r="3" spans="1:12">
      <c r="A3" s="201"/>
      <c r="B3" s="202"/>
      <c r="C3" s="203" t="s">
        <v>0</v>
      </c>
      <c r="D3" s="203"/>
      <c r="E3" s="203"/>
      <c r="F3" s="203"/>
      <c r="G3" s="203"/>
      <c r="H3" s="203"/>
      <c r="I3" s="204" t="s">
        <v>270</v>
      </c>
      <c r="J3" s="205"/>
    </row>
    <row r="4" spans="1:12">
      <c r="A4" s="206"/>
      <c r="B4" s="207"/>
      <c r="C4" s="208"/>
      <c r="D4" s="208"/>
      <c r="E4" s="208"/>
      <c r="F4" s="208"/>
      <c r="G4" s="208"/>
      <c r="H4" s="208"/>
      <c r="I4" s="209" t="s">
        <v>2</v>
      </c>
      <c r="J4" s="210"/>
    </row>
    <row r="5" spans="1:12">
      <c r="A5" s="211" t="s">
        <v>3</v>
      </c>
      <c r="B5" s="208"/>
      <c r="C5" s="208"/>
      <c r="D5" s="208"/>
      <c r="E5" s="208"/>
      <c r="F5" s="208"/>
      <c r="G5" s="208"/>
      <c r="H5" s="208"/>
      <c r="I5" s="209" t="s">
        <v>271</v>
      </c>
      <c r="J5" s="210"/>
    </row>
    <row r="6" ht="15.15" spans="1:12">
      <c r="A6" s="212" t="s">
        <v>385</v>
      </c>
      <c r="B6" s="213"/>
      <c r="C6" s="213"/>
      <c r="D6" s="213"/>
      <c r="E6" s="213"/>
      <c r="F6" s="213"/>
      <c r="G6" s="213"/>
      <c r="H6" s="213"/>
      <c r="I6" s="213"/>
      <c r="J6" s="214"/>
    </row>
    <row r="7" ht="15.15" spans="1:12">
      <c r="A7" s="215"/>
      <c r="B7" s="216"/>
      <c r="C7" s="216"/>
      <c r="D7" s="216"/>
      <c r="E7" s="216"/>
      <c r="F7" s="216"/>
      <c r="G7" s="216"/>
      <c r="H7" s="216"/>
      <c r="I7" s="216"/>
      <c r="J7" s="217"/>
    </row>
    <row r="8" ht="15.6" spans="1:12">
      <c r="A8" s="218" t="s">
        <v>359</v>
      </c>
      <c r="B8" s="219" t="s">
        <v>6</v>
      </c>
      <c r="C8" s="220"/>
      <c r="D8" s="220"/>
      <c r="E8" s="220"/>
      <c r="F8" s="221"/>
      <c r="G8" s="222"/>
      <c r="H8" s="223" t="s">
        <v>386</v>
      </c>
      <c r="I8" s="224">
        <f>L8</f>
        <v>286887679.28</v>
      </c>
      <c r="J8" s="225"/>
      <c r="L8">
        <f>'PRESUPUESTO GEN'!P64</f>
        <v>286887679.28</v>
      </c>
    </row>
    <row r="9" ht="15.15" spans="1:12">
      <c r="A9" s="226"/>
      <c r="B9" s="227"/>
      <c r="C9" s="228"/>
      <c r="D9" s="228"/>
      <c r="E9" s="228"/>
      <c r="F9" s="229"/>
      <c r="G9" s="222"/>
      <c r="H9" s="230" t="s">
        <v>360</v>
      </c>
      <c r="I9" s="231">
        <v>3</v>
      </c>
      <c r="J9" s="225"/>
    </row>
    <row r="10" ht="15.15" spans="1:12">
      <c r="A10" s="222"/>
      <c r="B10" s="232"/>
      <c r="C10" s="232"/>
      <c r="D10" s="232"/>
      <c r="E10" s="232"/>
      <c r="F10" s="232"/>
      <c r="G10" s="232"/>
      <c r="H10" s="232"/>
      <c r="I10" s="232"/>
      <c r="J10" s="233"/>
    </row>
    <row r="11" ht="15.15" spans="1:12">
      <c r="A11" s="234" t="s">
        <v>361</v>
      </c>
      <c r="B11" s="235"/>
      <c r="C11" s="235"/>
      <c r="D11" s="235"/>
      <c r="E11" s="235"/>
      <c r="F11" s="235"/>
      <c r="G11" s="235"/>
      <c r="H11" s="235"/>
      <c r="I11" s="235"/>
      <c r="J11" s="236"/>
    </row>
    <row r="12" ht="20.4" spans="1:12">
      <c r="A12" s="237"/>
      <c r="B12" s="238"/>
      <c r="C12" s="238"/>
      <c r="D12" s="238"/>
      <c r="E12" s="239"/>
      <c r="F12" s="238"/>
      <c r="G12" s="238"/>
      <c r="H12" s="238"/>
      <c r="I12" s="238"/>
      <c r="J12" s="240"/>
    </row>
    <row r="13" spans="1:12">
      <c r="A13" s="241" t="s">
        <v>362</v>
      </c>
      <c r="B13" s="242"/>
      <c r="C13" s="242"/>
      <c r="D13" s="242"/>
      <c r="E13" s="242"/>
      <c r="F13" s="242"/>
      <c r="G13" s="242"/>
      <c r="H13" s="242"/>
      <c r="I13" s="242"/>
      <c r="J13" s="243"/>
    </row>
    <row r="14" ht="27.6" spans="1:12">
      <c r="A14" s="244" t="s">
        <v>10</v>
      </c>
      <c r="B14" s="245" t="s">
        <v>11</v>
      </c>
      <c r="C14" s="245"/>
      <c r="D14" s="246" t="s">
        <v>14</v>
      </c>
      <c r="E14" s="246" t="s">
        <v>363</v>
      </c>
      <c r="F14" s="246" t="s">
        <v>364</v>
      </c>
      <c r="G14" s="246" t="s">
        <v>365</v>
      </c>
      <c r="H14" s="246" t="s">
        <v>366</v>
      </c>
      <c r="I14" s="246" t="s">
        <v>367</v>
      </c>
      <c r="J14" s="247" t="s">
        <v>20</v>
      </c>
    </row>
    <row r="15" ht="37.5" customHeight="1" spans="1:12">
      <c r="A15" s="248" t="s">
        <v>368</v>
      </c>
      <c r="B15" s="249" t="s">
        <v>369</v>
      </c>
      <c r="C15" s="250"/>
      <c r="D15" s="251">
        <v>1</v>
      </c>
      <c r="E15" s="252">
        <v>3</v>
      </c>
      <c r="F15" s="253">
        <v>0.728133333333333</v>
      </c>
      <c r="G15" s="254">
        <v>0.3</v>
      </c>
      <c r="H15" s="255">
        <f>10848129.96/1.7281</f>
        <v>6277489.70545686</v>
      </c>
      <c r="I15" s="256">
        <f>+H15*(1+F15)*E15*D15*G15</f>
        <v>9763505.28869116</v>
      </c>
      <c r="J15" s="257">
        <f>IF(I15&gt;0,(I15/I$8),0)</f>
        <v>0.0340325011976623</v>
      </c>
    </row>
    <row r="16" ht="29.4" customHeight="1" spans="1:12">
      <c r="A16" s="248" t="s">
        <v>370</v>
      </c>
      <c r="B16" s="249" t="s">
        <v>371</v>
      </c>
      <c r="C16" s="250"/>
      <c r="D16" s="251">
        <v>1</v>
      </c>
      <c r="E16" s="252">
        <f>+E15</f>
        <v>3</v>
      </c>
      <c r="F16" s="253">
        <f>+F15</f>
        <v>0.728133333333333</v>
      </c>
      <c r="G16" s="254">
        <v>1</v>
      </c>
      <c r="H16" s="255">
        <f>7029353.6/1.7281</f>
        <v>4067677.56495573</v>
      </c>
      <c r="I16" s="256">
        <f t="shared" ref="I16" si="0">+H16*(1+F16)*E16*D16*G16</f>
        <v>21088467.5677565</v>
      </c>
      <c r="J16" s="257">
        <f t="shared" ref="J16" si="1">IF(I16&gt;0,(I16/I$8),0)</f>
        <v>0.0735077491674863</v>
      </c>
    </row>
    <row r="17" spans="1:10">
      <c r="A17" s="258" t="s">
        <v>372</v>
      </c>
      <c r="B17" s="259"/>
      <c r="C17" s="259"/>
      <c r="D17" s="259"/>
      <c r="E17" s="259"/>
      <c r="F17" s="259"/>
      <c r="G17" s="259"/>
      <c r="H17" s="259"/>
      <c r="I17" s="260">
        <f>SUM(I15:I16)</f>
        <v>30851972.8564477</v>
      </c>
      <c r="J17" s="261">
        <f>SUM(J15:J16)</f>
        <v>0.107540250365149</v>
      </c>
    </row>
    <row r="18" spans="1:10">
      <c r="A18" s="262" t="s">
        <v>373</v>
      </c>
      <c r="B18" s="263"/>
      <c r="C18" s="263"/>
      <c r="D18" s="263"/>
      <c r="E18" s="263"/>
      <c r="F18" s="263"/>
      <c r="G18" s="263"/>
      <c r="H18" s="263"/>
      <c r="I18" s="263"/>
      <c r="J18" s="264"/>
    </row>
    <row r="19" spans="1:10">
      <c r="A19" s="265" t="s">
        <v>9</v>
      </c>
      <c r="B19" s="266" t="s">
        <v>11</v>
      </c>
      <c r="C19" s="266"/>
      <c r="D19" s="266"/>
      <c r="E19" s="267" t="s">
        <v>374</v>
      </c>
      <c r="F19" s="266" t="s">
        <v>354</v>
      </c>
      <c r="G19" s="266" t="s">
        <v>363</v>
      </c>
      <c r="H19" s="266" t="s">
        <v>375</v>
      </c>
      <c r="I19" s="266" t="s">
        <v>367</v>
      </c>
      <c r="J19" s="268" t="s">
        <v>20</v>
      </c>
    </row>
    <row r="20" ht="29.4" customHeight="1" spans="1:10">
      <c r="A20" s="248" t="s">
        <v>376</v>
      </c>
      <c r="B20" s="269" t="s">
        <v>377</v>
      </c>
      <c r="C20" s="269"/>
      <c r="D20" s="269"/>
      <c r="E20" s="270" t="s">
        <v>41</v>
      </c>
      <c r="F20" s="252">
        <v>1</v>
      </c>
      <c r="G20" s="252">
        <v>0.1</v>
      </c>
      <c r="H20" s="271">
        <v>2200000</v>
      </c>
      <c r="I20" s="272">
        <f>+ROUND(F20*G20*H20,2)</f>
        <v>220000</v>
      </c>
      <c r="J20" s="257">
        <f>IF(I20&gt;0,(I20/I$8),0)</f>
        <v>0.000766850638382703</v>
      </c>
    </row>
    <row r="21" spans="1:10">
      <c r="A21" s="248" t="s">
        <v>387</v>
      </c>
      <c r="B21" s="269" t="s">
        <v>388</v>
      </c>
      <c r="C21" s="269"/>
      <c r="D21" s="269"/>
      <c r="E21" s="270" t="s">
        <v>41</v>
      </c>
      <c r="F21" s="252">
        <v>1</v>
      </c>
      <c r="G21" s="252">
        <f>+G20</f>
        <v>0.1</v>
      </c>
      <c r="H21" s="271">
        <v>2384210</v>
      </c>
      <c r="I21" s="272">
        <f>+ROUND(F21*G21*H21,2)</f>
        <v>238421</v>
      </c>
      <c r="J21" s="257">
        <f>IF(I21&gt;0,(I21/I$8),0)</f>
        <v>0.000831060436608374</v>
      </c>
    </row>
    <row r="22" spans="1:10">
      <c r="A22" s="222"/>
      <c r="B22" s="273"/>
      <c r="C22" s="273"/>
      <c r="D22" s="273"/>
      <c r="E22" s="274"/>
      <c r="F22" s="275"/>
      <c r="G22" s="276"/>
      <c r="H22" s="277"/>
      <c r="I22" s="277"/>
      <c r="J22" s="278"/>
    </row>
    <row r="23" spans="1:10">
      <c r="A23" s="258" t="s">
        <v>378</v>
      </c>
      <c r="B23" s="259"/>
      <c r="C23" s="259"/>
      <c r="D23" s="259"/>
      <c r="E23" s="259"/>
      <c r="F23" s="259"/>
      <c r="G23" s="259"/>
      <c r="H23" s="259"/>
      <c r="I23" s="279">
        <f>ROUND(SUM(I20:I22),2)</f>
        <v>458421</v>
      </c>
      <c r="J23" s="280">
        <f>SUM(J20:J22)</f>
        <v>0.00159791107499108</v>
      </c>
    </row>
    <row r="24" spans="1:10">
      <c r="A24" s="281"/>
      <c r="E24" s="282"/>
      <c r="J24" s="283"/>
    </row>
    <row r="25" spans="1:10">
      <c r="A25" s="241" t="s">
        <v>379</v>
      </c>
      <c r="B25" s="242"/>
      <c r="C25" s="242"/>
      <c r="D25" s="242"/>
      <c r="E25" s="242"/>
      <c r="F25" s="242"/>
      <c r="G25" s="242"/>
      <c r="H25" s="242"/>
      <c r="I25" s="242"/>
      <c r="J25" s="243"/>
    </row>
    <row r="26" spans="1:10">
      <c r="A26" s="265" t="s">
        <v>9</v>
      </c>
      <c r="B26" s="266" t="s">
        <v>11</v>
      </c>
      <c r="C26" s="266"/>
      <c r="D26" s="266"/>
      <c r="E26" s="267" t="s">
        <v>374</v>
      </c>
      <c r="F26" s="266" t="s">
        <v>354</v>
      </c>
      <c r="G26" s="266" t="s">
        <v>363</v>
      </c>
      <c r="H26" s="266" t="s">
        <v>375</v>
      </c>
      <c r="I26" s="266" t="s">
        <v>367</v>
      </c>
      <c r="J26" s="268" t="s">
        <v>20</v>
      </c>
    </row>
    <row r="27" spans="1:10">
      <c r="A27" s="248" t="s">
        <v>389</v>
      </c>
      <c r="B27" s="284" t="s">
        <v>390</v>
      </c>
      <c r="C27" s="285"/>
      <c r="D27" s="286"/>
      <c r="E27" s="270" t="s">
        <v>41</v>
      </c>
      <c r="F27" s="252">
        <v>1</v>
      </c>
      <c r="G27" s="252">
        <v>1</v>
      </c>
      <c r="H27" s="287">
        <f>700000-0.03</f>
        <v>699999.97</v>
      </c>
      <c r="I27" s="272">
        <f>+ROUND(F27*G27*H27,2)</f>
        <v>699999.97</v>
      </c>
      <c r="J27" s="257">
        <f>IF(I27&gt;0,(I27/I$8),0)</f>
        <v>0.00243997919937442</v>
      </c>
    </row>
    <row r="28" spans="1:10">
      <c r="A28" s="248" t="s">
        <v>391</v>
      </c>
      <c r="B28" s="269" t="s">
        <v>381</v>
      </c>
      <c r="C28" s="269"/>
      <c r="D28" s="269"/>
      <c r="E28" s="270" t="s">
        <v>382</v>
      </c>
      <c r="F28" s="252">
        <v>1</v>
      </c>
      <c r="G28" s="252">
        <v>3</v>
      </c>
      <c r="H28" s="287">
        <v>700000</v>
      </c>
      <c r="I28" s="272">
        <f t="shared" ref="I28" si="2">+ROUND(F28*G28*H28,2)</f>
        <v>2100000</v>
      </c>
      <c r="J28" s="257">
        <f t="shared" ref="J28" si="3">IF(I28&gt;0,(I28/I$8),0)</f>
        <v>0.00731993791183489</v>
      </c>
    </row>
    <row r="29" spans="1:10">
      <c r="A29" s="258" t="s">
        <v>383</v>
      </c>
      <c r="B29" s="259"/>
      <c r="C29" s="259"/>
      <c r="D29" s="259"/>
      <c r="E29" s="259"/>
      <c r="F29" s="259"/>
      <c r="G29" s="259"/>
      <c r="H29" s="259"/>
      <c r="I29" s="288">
        <f>ROUND(SUM(I27:I28),2)</f>
        <v>2799999.97</v>
      </c>
      <c r="J29" s="289">
        <f>SUM(J27:J28)</f>
        <v>0.00975991711120931</v>
      </c>
    </row>
    <row r="30" spans="1:10">
      <c r="A30" s="281"/>
      <c r="E30" s="282"/>
      <c r="J30" s="283"/>
    </row>
    <row r="31" spans="1:10">
      <c r="A31" s="241" t="s">
        <v>392</v>
      </c>
      <c r="B31" s="242"/>
      <c r="C31" s="242"/>
      <c r="D31" s="242"/>
      <c r="E31" s="242"/>
      <c r="F31" s="242"/>
      <c r="G31" s="242"/>
      <c r="H31" s="242"/>
      <c r="I31" s="242"/>
      <c r="J31" s="243"/>
    </row>
    <row r="32" spans="1:10">
      <c r="A32" s="290" t="s">
        <v>9</v>
      </c>
      <c r="B32" s="266" t="s">
        <v>393</v>
      </c>
      <c r="C32" s="266"/>
      <c r="D32" s="266"/>
      <c r="E32" s="291" t="s">
        <v>374</v>
      </c>
      <c r="F32" s="292" t="s">
        <v>354</v>
      </c>
      <c r="G32" s="292" t="s">
        <v>394</v>
      </c>
      <c r="H32" s="293" t="s">
        <v>375</v>
      </c>
      <c r="I32" s="266" t="s">
        <v>367</v>
      </c>
      <c r="J32" s="294" t="s">
        <v>20</v>
      </c>
    </row>
    <row r="33" spans="1:12">
      <c r="A33" s="248" t="s">
        <v>395</v>
      </c>
      <c r="B33" s="269" t="s">
        <v>396</v>
      </c>
      <c r="C33" s="269"/>
      <c r="D33" s="269"/>
      <c r="E33" s="270">
        <v>1</v>
      </c>
      <c r="F33" s="295">
        <v>1</v>
      </c>
      <c r="G33" s="296">
        <v>0.02</v>
      </c>
      <c r="H33" s="297">
        <f>+I8</f>
        <v>286887679.28</v>
      </c>
      <c r="I33" s="271">
        <f t="shared" ref="I33:I37" si="4">+$I$8*G33</f>
        <v>5737753.5856</v>
      </c>
      <c r="J33" s="257">
        <f t="shared" ref="J33:J37" si="5">IF(I33&gt;0,(I33/I$8),0)</f>
        <v>0.02</v>
      </c>
    </row>
    <row r="34" spans="1:12">
      <c r="A34" s="248" t="s">
        <v>397</v>
      </c>
      <c r="B34" s="269" t="s">
        <v>398</v>
      </c>
      <c r="C34" s="269"/>
      <c r="D34" s="269"/>
      <c r="E34" s="270">
        <v>1</v>
      </c>
      <c r="F34" s="295">
        <v>1</v>
      </c>
      <c r="G34" s="296">
        <v>0.04</v>
      </c>
      <c r="H34" s="297">
        <f>+H33</f>
        <v>286887679.28</v>
      </c>
      <c r="I34" s="271">
        <f t="shared" si="4"/>
        <v>11475507.1712</v>
      </c>
      <c r="J34" s="257">
        <f t="shared" si="5"/>
        <v>0.04</v>
      </c>
    </row>
    <row r="35" spans="1:12">
      <c r="A35" s="248" t="s">
        <v>399</v>
      </c>
      <c r="B35" s="269" t="s">
        <v>400</v>
      </c>
      <c r="C35" s="269"/>
      <c r="D35" s="269"/>
      <c r="E35" s="270">
        <v>1</v>
      </c>
      <c r="F35" s="295">
        <v>1</v>
      </c>
      <c r="G35" s="296">
        <v>0.02</v>
      </c>
      <c r="H35" s="297">
        <f>+I8</f>
        <v>286887679.28</v>
      </c>
      <c r="I35" s="271">
        <f t="shared" si="4"/>
        <v>5737753.5856</v>
      </c>
      <c r="J35" s="257">
        <f t="shared" si="5"/>
        <v>0.02</v>
      </c>
    </row>
    <row r="36" spans="1:12">
      <c r="A36" s="248" t="s">
        <v>401</v>
      </c>
      <c r="B36" s="269" t="s">
        <v>402</v>
      </c>
      <c r="C36" s="269"/>
      <c r="D36" s="269"/>
      <c r="E36" s="270">
        <v>1</v>
      </c>
      <c r="F36" s="295">
        <v>1</v>
      </c>
      <c r="G36" s="296">
        <v>0.02</v>
      </c>
      <c r="H36" s="297">
        <f>+H34</f>
        <v>286887679.28</v>
      </c>
      <c r="I36" s="271">
        <f t="shared" si="4"/>
        <v>5737753.5856</v>
      </c>
      <c r="J36" s="257">
        <f t="shared" si="5"/>
        <v>0.02</v>
      </c>
    </row>
    <row r="37" spans="1:12">
      <c r="A37" s="248" t="s">
        <v>403</v>
      </c>
      <c r="B37" s="269" t="s">
        <v>404</v>
      </c>
      <c r="C37" s="269"/>
      <c r="D37" s="269"/>
      <c r="E37" s="270">
        <v>1</v>
      </c>
      <c r="F37" s="295">
        <v>1</v>
      </c>
      <c r="G37" s="298">
        <v>0.0011</v>
      </c>
      <c r="H37" s="297">
        <f>H36</f>
        <v>286887679.28</v>
      </c>
      <c r="I37" s="271">
        <f t="shared" si="4"/>
        <v>315576.447208</v>
      </c>
      <c r="J37" s="257">
        <f t="shared" si="5"/>
        <v>0.0011</v>
      </c>
    </row>
    <row r="38" spans="1:12">
      <c r="A38" s="258" t="s">
        <v>405</v>
      </c>
      <c r="B38" s="259"/>
      <c r="C38" s="259"/>
      <c r="D38" s="259"/>
      <c r="E38" s="259"/>
      <c r="F38" s="259"/>
      <c r="G38" s="259"/>
      <c r="H38" s="259"/>
      <c r="I38" s="279">
        <f>ROUND(SUM(I33:I37),2)</f>
        <v>29004344.38</v>
      </c>
      <c r="J38" s="280">
        <f>SUM(J33:J37)</f>
        <v>0.1011</v>
      </c>
    </row>
    <row r="39" spans="1:12">
      <c r="A39" s="281"/>
      <c r="E39" s="282"/>
      <c r="J39" s="283"/>
    </row>
    <row r="40" ht="21.15" spans="1:12">
      <c r="A40" s="299" t="s">
        <v>406</v>
      </c>
      <c r="B40" s="300"/>
      <c r="C40" s="300"/>
      <c r="D40" s="300"/>
      <c r="E40" s="300"/>
      <c r="F40" s="301"/>
      <c r="G40" s="302"/>
      <c r="H40" s="303" t="s">
        <v>407</v>
      </c>
      <c r="I40" s="304"/>
      <c r="J40" s="305"/>
    </row>
    <row r="41" ht="18" spans="1:12">
      <c r="A41" s="306" t="str">
        <f>+A13</f>
        <v>1.1.  PERSONAL ADMINISTRATIVO</v>
      </c>
      <c r="B41" s="307"/>
      <c r="C41" s="307"/>
      <c r="D41" s="308">
        <f>+I17</f>
        <v>30851972.8564477</v>
      </c>
      <c r="E41" s="308"/>
      <c r="F41" s="309">
        <f>+J17</f>
        <v>0.107540250365149</v>
      </c>
      <c r="G41" s="307"/>
      <c r="H41" s="310" t="s">
        <v>97</v>
      </c>
      <c r="I41" s="311">
        <f>ROUND(D45,0)</f>
        <v>63114738</v>
      </c>
      <c r="J41" s="312">
        <f>F45</f>
        <v>0.219998078551349</v>
      </c>
    </row>
    <row r="42" ht="18" spans="1:12">
      <c r="A42" s="306" t="str">
        <f>+A18</f>
        <v>1.2.  EQUIPOS GENERALES, MOVILIZACIÓN E INSTALACIÓN</v>
      </c>
      <c r="B42" s="307"/>
      <c r="C42" s="307"/>
      <c r="D42" s="276">
        <f>+I23</f>
        <v>458421</v>
      </c>
      <c r="E42" s="276"/>
      <c r="F42" s="309">
        <f>+J23</f>
        <v>0.00159791107499108</v>
      </c>
      <c r="G42" s="307"/>
      <c r="H42" s="310" t="s">
        <v>99</v>
      </c>
      <c r="I42" s="311">
        <f>ROUND(J42*$I$8,0)</f>
        <v>8606630</v>
      </c>
      <c r="J42" s="313">
        <v>0.03</v>
      </c>
    </row>
    <row r="43" ht="18" spans="1:12">
      <c r="A43" s="306" t="str">
        <f>+A25</f>
        <v>1.3.  GASTOS GENERALES</v>
      </c>
      <c r="B43" s="307"/>
      <c r="C43" s="307"/>
      <c r="D43" s="276">
        <f>+I29</f>
        <v>2799999.97</v>
      </c>
      <c r="E43" s="276"/>
      <c r="F43" s="309">
        <f>+J29</f>
        <v>0.00975991711120931</v>
      </c>
      <c r="G43" s="307"/>
      <c r="H43" s="310" t="s">
        <v>101</v>
      </c>
      <c r="I43" s="311">
        <f>ROUND(J43*$I$8,0)</f>
        <v>14344384</v>
      </c>
      <c r="J43" s="313">
        <v>0.05</v>
      </c>
    </row>
    <row r="44" ht="18" spans="1:12">
      <c r="A44" s="306" t="str">
        <f>+A31</f>
        <v>1.4.  GASTOS LEGALES</v>
      </c>
      <c r="B44" s="307"/>
      <c r="C44" s="307"/>
      <c r="D44" s="314">
        <f>+I38</f>
        <v>29004344.38</v>
      </c>
      <c r="E44" s="314"/>
      <c r="F44" s="309">
        <f>+J38</f>
        <v>0.1011</v>
      </c>
      <c r="G44" s="307"/>
      <c r="H44" s="310" t="s">
        <v>408</v>
      </c>
      <c r="I44" s="311"/>
      <c r="J44" s="315">
        <v>0</v>
      </c>
    </row>
    <row r="45" ht="20.4" spans="1:12">
      <c r="A45" s="316"/>
      <c r="B45" s="317" t="s">
        <v>409</v>
      </c>
      <c r="C45" s="317"/>
      <c r="D45" s="318">
        <f>SUM(D41:E44)</f>
        <v>63114738.2064476</v>
      </c>
      <c r="E45" s="318"/>
      <c r="F45" s="319">
        <f>SUM(F41:F44)</f>
        <v>0.219998078551349</v>
      </c>
      <c r="G45" s="320"/>
      <c r="H45" s="321" t="s">
        <v>410</v>
      </c>
      <c r="I45" s="322">
        <f>ROUND(D45+I42+I43,0)</f>
        <v>86065752</v>
      </c>
      <c r="J45" s="323">
        <f>SUM(J41:J43)</f>
        <v>0.299998078551349</v>
      </c>
      <c r="L45">
        <f>'PRESUPUESTO GEN'!I73</f>
        <v>86066447.85</v>
      </c>
    </row>
  </sheetData>
  <protectedRanges>
    <protectedRange sqref="B15:C15" name="Rango1_3"/>
  </protectedRanges>
  <mergeCells count="45">
    <mergeCell ref="I3:J3"/>
    <mergeCell ref="I4:J4"/>
    <mergeCell ref="A5:H5"/>
    <mergeCell ref="I5:J5"/>
    <mergeCell ref="A6:J6"/>
    <mergeCell ref="A7:J7"/>
    <mergeCell ref="A10:J10"/>
    <mergeCell ref="A11:J11"/>
    <mergeCell ref="A13:J13"/>
    <mergeCell ref="B14:C14"/>
    <mergeCell ref="B15:C15"/>
    <mergeCell ref="B16:C16"/>
    <mergeCell ref="A17:H17"/>
    <mergeCell ref="A18:J18"/>
    <mergeCell ref="B19:D19"/>
    <mergeCell ref="B20:D20"/>
    <mergeCell ref="B21:D21"/>
    <mergeCell ref="B22:D22"/>
    <mergeCell ref="A23:H23"/>
    <mergeCell ref="A25:J25"/>
    <mergeCell ref="B26:D26"/>
    <mergeCell ref="B27:D27"/>
    <mergeCell ref="B28:D28"/>
    <mergeCell ref="A29:H29"/>
    <mergeCell ref="A31:J31"/>
    <mergeCell ref="B32:D32"/>
    <mergeCell ref="B33:D33"/>
    <mergeCell ref="B34:D34"/>
    <mergeCell ref="B35:D35"/>
    <mergeCell ref="B36:D36"/>
    <mergeCell ref="B37:D37"/>
    <mergeCell ref="A38:H38"/>
    <mergeCell ref="A40:F40"/>
    <mergeCell ref="H40:J40"/>
    <mergeCell ref="D41:E41"/>
    <mergeCell ref="D42:E42"/>
    <mergeCell ref="D43:E43"/>
    <mergeCell ref="D44:E44"/>
    <mergeCell ref="D45:E45"/>
    <mergeCell ref="A8:A9"/>
    <mergeCell ref="G8:G9"/>
    <mergeCell ref="J8:J9"/>
    <mergeCell ref="A3:B4"/>
    <mergeCell ref="C3:H4"/>
    <mergeCell ref="B8:F9"/>
  </mergeCells>
  <dataValidations count="1">
    <dataValidation type="list" allowBlank="1" showInputMessage="1" showErrorMessage="1" sqref="E22">
      <formula1>$F$53:$F$84</formula1>
    </dataValidation>
  </dataValidations>
  <pageMargins left="0.7" right="0.7" top="0.75" bottom="0.75" header="0.3" footer="0.3"/>
  <pageSetup paperSize="1" scale="57" orientation="portrait" verticalDpi="360"/>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2:K36"/>
  <sheetViews>
    <sheetView view="pageBreakPreview" zoomScaleNormal="100" topLeftCell="A20" workbookViewId="0">
      <selection activeCell="G39" sqref="G39"/>
    </sheetView>
  </sheetViews>
  <sheetFormatPr defaultColWidth="11" defaultRowHeight="14.4"/>
  <cols>
    <col min="1" max="1" width="7.11111111111111" customWidth="1"/>
    <col min="11" max="11" width="16.6666666666667" customWidth="1"/>
  </cols>
  <sheetData>
    <row r="2" ht="15.15"/>
    <row r="3" spans="2:11">
      <c r="B3" s="146"/>
      <c r="C3" s="147"/>
      <c r="D3" s="147"/>
      <c r="E3" s="147"/>
      <c r="F3" s="147" t="s">
        <v>0</v>
      </c>
      <c r="G3" s="147"/>
      <c r="H3" s="147"/>
      <c r="I3" s="147"/>
      <c r="J3" s="148" t="s">
        <v>270</v>
      </c>
      <c r="K3" s="149"/>
    </row>
    <row r="4" spans="2:11">
      <c r="B4" s="150"/>
      <c r="C4" s="151"/>
      <c r="D4" s="151"/>
      <c r="E4" s="151"/>
      <c r="F4" s="151"/>
      <c r="G4" s="151"/>
      <c r="H4" s="151"/>
      <c r="I4" s="151"/>
      <c r="J4" s="152" t="s">
        <v>2</v>
      </c>
      <c r="K4" s="153"/>
    </row>
    <row r="5" spans="2:11">
      <c r="B5" s="150" t="s">
        <v>3</v>
      </c>
      <c r="C5" s="151"/>
      <c r="D5" s="151"/>
      <c r="E5" s="151"/>
      <c r="F5" s="151"/>
      <c r="G5" s="151"/>
      <c r="H5" s="151"/>
      <c r="I5" s="151"/>
      <c r="J5" s="152" t="s">
        <v>271</v>
      </c>
      <c r="K5" s="153"/>
    </row>
    <row r="6" ht="15.15" spans="2:11">
      <c r="B6" s="154" t="s">
        <v>411</v>
      </c>
      <c r="C6" s="155"/>
      <c r="D6" s="155"/>
      <c r="E6" s="155"/>
      <c r="F6" s="155"/>
      <c r="G6" s="155"/>
      <c r="H6" s="155"/>
      <c r="I6" s="155"/>
      <c r="J6" s="155"/>
      <c r="K6" s="156"/>
    </row>
    <row r="7" ht="31.5" customHeight="1" spans="2:11">
      <c r="B7" s="157" t="s">
        <v>6</v>
      </c>
      <c r="C7" s="158"/>
      <c r="D7" s="158"/>
      <c r="E7" s="158"/>
      <c r="F7" s="158"/>
      <c r="G7" s="158"/>
      <c r="H7" s="158"/>
      <c r="I7" s="158"/>
      <c r="J7" s="158"/>
      <c r="K7" s="159"/>
    </row>
    <row r="8" ht="16.35" spans="2:11">
      <c r="B8" s="160"/>
      <c r="C8" s="161"/>
      <c r="D8" s="161"/>
      <c r="E8" s="161"/>
      <c r="F8" s="161"/>
      <c r="G8" s="161"/>
      <c r="H8" s="161"/>
      <c r="I8" s="161"/>
      <c r="J8" s="161"/>
      <c r="K8" s="162"/>
    </row>
    <row r="9" spans="2:11">
      <c r="B9" s="163"/>
      <c r="C9" s="164"/>
      <c r="D9" s="164"/>
      <c r="E9" s="164"/>
      <c r="F9" s="164"/>
      <c r="G9" s="164"/>
      <c r="H9" s="164"/>
      <c r="I9" s="164"/>
      <c r="J9" s="164"/>
      <c r="K9" s="165"/>
    </row>
    <row r="10" ht="15.15" spans="2:11">
      <c r="B10" s="166"/>
      <c r="C10" s="167"/>
      <c r="D10" s="167"/>
      <c r="E10" s="167"/>
      <c r="F10" s="167"/>
      <c r="G10" s="167"/>
      <c r="H10" s="167"/>
      <c r="I10" s="167"/>
      <c r="J10" s="167"/>
      <c r="K10" s="168"/>
    </row>
    <row r="11" ht="15.15" spans="2:11">
      <c r="B11" s="163"/>
      <c r="C11" s="169" t="s">
        <v>412</v>
      </c>
      <c r="D11" s="170" t="s">
        <v>413</v>
      </c>
      <c r="E11" s="170"/>
      <c r="F11" s="170"/>
      <c r="G11" s="170"/>
      <c r="H11" s="170" t="s">
        <v>414</v>
      </c>
      <c r="I11" s="170" t="s">
        <v>415</v>
      </c>
      <c r="J11" s="171" t="s">
        <v>416</v>
      </c>
      <c r="K11" s="165"/>
    </row>
    <row r="12" spans="2:11">
      <c r="B12" s="163"/>
      <c r="C12" s="172"/>
      <c r="D12" s="173"/>
      <c r="E12" s="173"/>
      <c r="F12" s="173"/>
      <c r="G12" s="173"/>
      <c r="H12" s="173"/>
      <c r="I12" s="173"/>
      <c r="J12" s="174"/>
      <c r="K12" s="165"/>
    </row>
    <row r="13" ht="15.6" spans="2:11">
      <c r="B13" s="175"/>
      <c r="C13" s="176" t="s">
        <v>417</v>
      </c>
      <c r="D13" s="177" t="s">
        <v>418</v>
      </c>
      <c r="E13" s="177"/>
      <c r="F13" s="177"/>
      <c r="G13" s="177"/>
      <c r="H13" s="178"/>
      <c r="I13" s="178"/>
      <c r="J13" s="179">
        <v>1</v>
      </c>
      <c r="K13" s="180"/>
    </row>
    <row r="14" spans="2:11">
      <c r="B14" s="163"/>
      <c r="C14" s="163"/>
      <c r="D14" s="164"/>
      <c r="E14" s="164"/>
      <c r="F14" s="164"/>
      <c r="G14" s="164"/>
      <c r="H14" s="181"/>
      <c r="I14" s="181"/>
      <c r="J14" s="182"/>
      <c r="K14" s="165"/>
    </row>
    <row r="15" ht="15.6" spans="2:11">
      <c r="B15" s="175"/>
      <c r="C15" s="176" t="s">
        <v>419</v>
      </c>
      <c r="D15" s="177" t="s">
        <v>420</v>
      </c>
      <c r="E15" s="177"/>
      <c r="F15" s="177"/>
      <c r="G15" s="177"/>
      <c r="H15" s="178"/>
      <c r="I15" s="178"/>
      <c r="J15" s="179">
        <f>SUM(I16:I29)</f>
        <v>0.728133333333333</v>
      </c>
      <c r="K15" s="180"/>
    </row>
    <row r="16" spans="2:11">
      <c r="B16" s="163"/>
      <c r="C16" s="163"/>
      <c r="D16" s="164" t="s">
        <v>421</v>
      </c>
      <c r="E16" s="164" t="s">
        <v>422</v>
      </c>
      <c r="F16" s="164"/>
      <c r="G16" s="164"/>
      <c r="H16" s="181" t="s">
        <v>423</v>
      </c>
      <c r="I16" s="183">
        <f>+$J$13/12</f>
        <v>0.0833333333333333</v>
      </c>
      <c r="J16" s="182"/>
      <c r="K16" s="165"/>
    </row>
    <row r="17" spans="2:11">
      <c r="B17" s="163"/>
      <c r="C17" s="163"/>
      <c r="D17" s="164" t="s">
        <v>424</v>
      </c>
      <c r="E17" s="164" t="s">
        <v>425</v>
      </c>
      <c r="F17" s="164"/>
      <c r="G17" s="164"/>
      <c r="H17" s="181" t="s">
        <v>426</v>
      </c>
      <c r="I17" s="183">
        <f>$J$13*1%</f>
        <v>0.01</v>
      </c>
      <c r="J17" s="182"/>
      <c r="K17" s="165"/>
    </row>
    <row r="18" spans="2:11">
      <c r="B18" s="163"/>
      <c r="C18" s="163"/>
      <c r="D18" s="164" t="s">
        <v>427</v>
      </c>
      <c r="E18" s="164" t="s">
        <v>428</v>
      </c>
      <c r="F18" s="164"/>
      <c r="G18" s="164"/>
      <c r="H18" s="181" t="s">
        <v>423</v>
      </c>
      <c r="I18" s="183">
        <f>$J$13/12</f>
        <v>0.0833333333333333</v>
      </c>
      <c r="J18" s="182"/>
      <c r="K18" s="165"/>
    </row>
    <row r="19" spans="2:11">
      <c r="B19" s="163"/>
      <c r="C19" s="163"/>
      <c r="D19" s="164" t="s">
        <v>429</v>
      </c>
      <c r="E19" s="164" t="s">
        <v>430</v>
      </c>
      <c r="F19" s="164"/>
      <c r="G19" s="164"/>
      <c r="H19" s="181" t="s">
        <v>431</v>
      </c>
      <c r="I19" s="183">
        <f>$J$13*4%</f>
        <v>0.04</v>
      </c>
      <c r="J19" s="182"/>
      <c r="K19" s="165"/>
    </row>
    <row r="20" spans="2:11">
      <c r="B20" s="163"/>
      <c r="C20" s="163"/>
      <c r="D20" s="164" t="s">
        <v>432</v>
      </c>
      <c r="E20" s="164" t="s">
        <v>433</v>
      </c>
      <c r="F20" s="164"/>
      <c r="G20" s="164"/>
      <c r="H20" s="181" t="s">
        <v>434</v>
      </c>
      <c r="I20" s="183">
        <f>$J$13*2%</f>
        <v>0.02</v>
      </c>
      <c r="J20" s="182"/>
      <c r="K20" s="165"/>
    </row>
    <row r="21" spans="2:11">
      <c r="B21" s="163"/>
      <c r="C21" s="163"/>
      <c r="D21" s="164" t="s">
        <v>435</v>
      </c>
      <c r="E21" s="164" t="s">
        <v>436</v>
      </c>
      <c r="F21" s="164"/>
      <c r="G21" s="164"/>
      <c r="H21" s="181" t="s">
        <v>437</v>
      </c>
      <c r="I21" s="183">
        <f>$J$13*3%</f>
        <v>0.03</v>
      </c>
      <c r="J21" s="182"/>
      <c r="K21" s="165"/>
    </row>
    <row r="22" spans="2:11">
      <c r="B22" s="163"/>
      <c r="C22" s="163"/>
      <c r="D22" s="164" t="s">
        <v>438</v>
      </c>
      <c r="E22" s="164" t="s">
        <v>439</v>
      </c>
      <c r="F22" s="164"/>
      <c r="G22" s="164"/>
      <c r="H22" s="181" t="s">
        <v>440</v>
      </c>
      <c r="I22" s="183">
        <f>$J$13*8.5%</f>
        <v>0.085</v>
      </c>
      <c r="J22" s="182"/>
      <c r="K22" s="165"/>
    </row>
    <row r="23" spans="2:11">
      <c r="B23" s="163"/>
      <c r="C23" s="163"/>
      <c r="D23" s="164" t="s">
        <v>441</v>
      </c>
      <c r="E23" s="164" t="s">
        <v>442</v>
      </c>
      <c r="F23" s="164"/>
      <c r="G23" s="164"/>
      <c r="H23" s="181" t="s">
        <v>443</v>
      </c>
      <c r="I23" s="183">
        <f>$J$13*12%</f>
        <v>0.12</v>
      </c>
      <c r="J23" s="182"/>
      <c r="K23" s="165"/>
    </row>
    <row r="24" spans="2:11">
      <c r="B24" s="163"/>
      <c r="C24" s="163"/>
      <c r="D24" s="164" t="s">
        <v>444</v>
      </c>
      <c r="E24" s="164" t="s">
        <v>445</v>
      </c>
      <c r="F24" s="164"/>
      <c r="G24" s="164"/>
      <c r="H24" s="181" t="s">
        <v>446</v>
      </c>
      <c r="I24" s="183">
        <f>$J$13*6.96%</f>
        <v>0.0696</v>
      </c>
      <c r="J24" s="182"/>
      <c r="K24" s="165"/>
    </row>
    <row r="25" spans="2:11">
      <c r="B25" s="163"/>
      <c r="C25" s="163"/>
      <c r="D25" s="164" t="s">
        <v>447</v>
      </c>
      <c r="E25" s="164" t="s">
        <v>448</v>
      </c>
      <c r="F25" s="164"/>
      <c r="G25" s="164"/>
      <c r="H25" s="181" t="s">
        <v>449</v>
      </c>
      <c r="I25" s="183">
        <f>$J$13*0.52%</f>
        <v>0.0052</v>
      </c>
      <c r="J25" s="182"/>
      <c r="K25" s="165"/>
    </row>
    <row r="26" spans="2:11">
      <c r="B26" s="163"/>
      <c r="C26" s="163"/>
      <c r="D26" s="164" t="s">
        <v>450</v>
      </c>
      <c r="E26" s="164" t="s">
        <v>451</v>
      </c>
      <c r="F26" s="164"/>
      <c r="G26" s="164"/>
      <c r="H26" s="181" t="s">
        <v>452</v>
      </c>
      <c r="I26" s="183">
        <f>$J$13/24</f>
        <v>0.0416666666666667</v>
      </c>
      <c r="J26" s="182"/>
      <c r="K26" s="165"/>
    </row>
    <row r="27" spans="2:11">
      <c r="B27" s="163"/>
      <c r="C27" s="163"/>
      <c r="D27" s="164" t="s">
        <v>453</v>
      </c>
      <c r="E27" s="164" t="s">
        <v>454</v>
      </c>
      <c r="F27" s="164"/>
      <c r="G27" s="164"/>
      <c r="H27" s="181" t="s">
        <v>455</v>
      </c>
      <c r="I27" s="183">
        <f>$J$13*1%</f>
        <v>0.01</v>
      </c>
      <c r="J27" s="182"/>
      <c r="K27" s="165"/>
    </row>
    <row r="28" spans="2:11">
      <c r="B28" s="163"/>
      <c r="C28" s="163"/>
      <c r="D28" s="164" t="s">
        <v>456</v>
      </c>
      <c r="E28" s="164" t="s">
        <v>457</v>
      </c>
      <c r="F28" s="164"/>
      <c r="G28" s="164"/>
      <c r="H28" s="181" t="s">
        <v>455</v>
      </c>
      <c r="I28" s="183">
        <f>$J$13*1%</f>
        <v>0.01</v>
      </c>
      <c r="J28" s="182"/>
      <c r="K28" s="165"/>
    </row>
    <row r="29" spans="2:11">
      <c r="B29" s="163"/>
      <c r="C29" s="163"/>
      <c r="D29" s="164" t="s">
        <v>458</v>
      </c>
      <c r="E29" s="164" t="s">
        <v>459</v>
      </c>
      <c r="F29" s="164"/>
      <c r="G29" s="164"/>
      <c r="H29" s="181" t="s">
        <v>455</v>
      </c>
      <c r="I29" s="183">
        <f>$J$13*12%</f>
        <v>0.12</v>
      </c>
      <c r="J29" s="182"/>
      <c r="K29" s="165"/>
    </row>
    <row r="30" spans="2:11">
      <c r="B30" s="163"/>
      <c r="C30" s="163"/>
      <c r="D30" s="164"/>
      <c r="E30" s="164"/>
      <c r="F30" s="164"/>
      <c r="G30" s="164"/>
      <c r="H30" s="181"/>
      <c r="I30" s="184"/>
      <c r="J30" s="182"/>
      <c r="K30" s="165"/>
    </row>
    <row r="31" spans="2:11">
      <c r="B31" s="163"/>
      <c r="C31" s="163"/>
      <c r="D31" s="164"/>
      <c r="E31" s="164"/>
      <c r="F31" s="164"/>
      <c r="G31" s="164"/>
      <c r="H31" s="181"/>
      <c r="I31" s="184"/>
      <c r="J31" s="185"/>
      <c r="K31" s="165"/>
    </row>
    <row r="32" ht="16.35" spans="2:11">
      <c r="B32" s="186"/>
      <c r="C32" s="187" t="s">
        <v>460</v>
      </c>
      <c r="D32" s="188"/>
      <c r="E32" s="188" t="s">
        <v>106</v>
      </c>
      <c r="F32" s="188"/>
      <c r="G32" s="188"/>
      <c r="H32" s="189"/>
      <c r="I32" s="190"/>
      <c r="J32" s="191">
        <f>SUM(J12:J31)</f>
        <v>1.72813333333333</v>
      </c>
      <c r="K32" s="192"/>
    </row>
    <row r="33" spans="2:11">
      <c r="B33" s="163"/>
      <c r="C33" s="163"/>
      <c r="D33" s="164"/>
      <c r="E33" s="164"/>
      <c r="F33" s="164"/>
      <c r="G33" s="164"/>
      <c r="H33" s="181"/>
      <c r="I33" s="184"/>
      <c r="J33" s="182"/>
      <c r="K33" s="165"/>
    </row>
    <row r="34" spans="2:11">
      <c r="B34" s="163"/>
      <c r="C34" s="163"/>
      <c r="D34" s="164"/>
      <c r="E34" s="164"/>
      <c r="F34" s="164"/>
      <c r="G34" s="164"/>
      <c r="H34" s="181"/>
      <c r="I34" s="184"/>
      <c r="J34" s="182"/>
      <c r="K34" s="165"/>
    </row>
    <row r="35" ht="16.35" spans="2:11">
      <c r="B35" s="186"/>
      <c r="C35" s="193"/>
      <c r="D35" s="194" t="s">
        <v>461</v>
      </c>
      <c r="E35" s="194"/>
      <c r="F35" s="194"/>
      <c r="G35" s="194"/>
      <c r="H35" s="195"/>
      <c r="I35" s="196"/>
      <c r="J35" s="197">
        <f>+J32</f>
        <v>1.72813333333333</v>
      </c>
      <c r="K35" s="192"/>
    </row>
    <row r="36" ht="15.15" spans="2:11">
      <c r="B36" s="198"/>
      <c r="C36" s="199"/>
      <c r="D36" s="199"/>
      <c r="E36" s="199"/>
      <c r="F36" s="199"/>
      <c r="G36" s="199"/>
      <c r="H36" s="199"/>
      <c r="I36" s="199"/>
      <c r="J36" s="199"/>
      <c r="K36" s="200"/>
    </row>
  </sheetData>
  <mergeCells count="10">
    <mergeCell ref="J3:K3"/>
    <mergeCell ref="J4:K4"/>
    <mergeCell ref="B5:I5"/>
    <mergeCell ref="J5:K5"/>
    <mergeCell ref="B6:K6"/>
    <mergeCell ref="B7:K7"/>
    <mergeCell ref="B8:K8"/>
    <mergeCell ref="D11:F11"/>
    <mergeCell ref="B3:E4"/>
    <mergeCell ref="F3:I4"/>
  </mergeCells>
  <pageMargins left="0.7" right="0.7" top="0.75" bottom="0.75" header="0.3" footer="0.3"/>
  <pageSetup paperSize="1" scale="65" orientation="portrait" verticalDpi="360"/>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3"/>
  <sheetViews>
    <sheetView view="pageBreakPreview" zoomScaleNormal="100" workbookViewId="0">
      <selection activeCell="B8" sqref="B8"/>
    </sheetView>
  </sheetViews>
  <sheetFormatPr defaultColWidth="14.4444444444444" defaultRowHeight="15" customHeight="1"/>
  <cols>
    <col min="1" max="1" width="11.4444444444444" style="115" customWidth="1"/>
    <col min="2" max="2" width="34" style="115" customWidth="1"/>
    <col min="3" max="6" width="11.4444444444444" style="115" customWidth="1"/>
    <col min="7" max="7" width="13.5555555555556" style="115" customWidth="1"/>
    <col min="8" max="8" width="18.5555555555556" style="115" customWidth="1"/>
    <col min="9" max="10" width="10.6666666666667" style="115" customWidth="1"/>
    <col min="11" max="16384" width="14.4444444444444" style="115"/>
  </cols>
  <sheetData>
    <row r="1" ht="65.4" customHeight="1" spans="1:10">
      <c r="A1" s="116" t="s">
        <v>462</v>
      </c>
      <c r="B1" s="117"/>
      <c r="C1" s="117"/>
      <c r="D1" s="117"/>
      <c r="E1" s="117"/>
      <c r="F1" s="117"/>
      <c r="G1" s="117"/>
      <c r="H1" s="118"/>
      <c r="I1" s="119"/>
      <c r="J1" s="119"/>
    </row>
    <row r="2" ht="13.5" customHeight="1" spans="1:10">
      <c r="A2" s="120" t="s">
        <v>9</v>
      </c>
      <c r="B2" s="121" t="s">
        <v>463</v>
      </c>
      <c r="C2" s="122" t="s">
        <v>12</v>
      </c>
      <c r="D2" s="122" t="s">
        <v>13</v>
      </c>
      <c r="E2" s="122" t="s">
        <v>14</v>
      </c>
      <c r="F2" s="122" t="s">
        <v>464</v>
      </c>
      <c r="G2" s="123" t="s">
        <v>74</v>
      </c>
      <c r="H2" s="124" t="s">
        <v>465</v>
      </c>
      <c r="I2" s="119"/>
      <c r="J2" s="119"/>
    </row>
    <row r="3" ht="13.5" customHeight="1" spans="1:10">
      <c r="A3" s="125">
        <v>1</v>
      </c>
      <c r="B3" s="126" t="s">
        <v>466</v>
      </c>
      <c r="C3" s="127"/>
      <c r="D3" s="127"/>
      <c r="E3" s="127"/>
      <c r="F3" s="128"/>
      <c r="G3" s="129"/>
      <c r="H3" s="130"/>
      <c r="I3" s="119"/>
      <c r="J3" s="119"/>
    </row>
    <row r="4" ht="13.5" customHeight="1" spans="1:10">
      <c r="A4" s="131">
        <v>2.01</v>
      </c>
      <c r="B4" s="132" t="s">
        <v>467</v>
      </c>
      <c r="C4" s="133" t="s">
        <v>468</v>
      </c>
      <c r="D4" s="134" t="s">
        <v>126</v>
      </c>
      <c r="E4" s="135">
        <v>2</v>
      </c>
      <c r="F4" s="136">
        <v>3</v>
      </c>
      <c r="G4" s="137">
        <v>120000</v>
      </c>
      <c r="H4" s="138">
        <f t="shared" ref="H4:H6" si="0">G4*E4*F4</f>
        <v>720000</v>
      </c>
      <c r="I4" s="119"/>
      <c r="J4" s="119"/>
    </row>
    <row r="5" ht="28.95" customHeight="1" spans="1:10">
      <c r="A5" s="131">
        <v>2.01</v>
      </c>
      <c r="B5" s="132" t="s">
        <v>469</v>
      </c>
      <c r="C5" s="133" t="s">
        <v>468</v>
      </c>
      <c r="D5" s="134" t="s">
        <v>126</v>
      </c>
      <c r="E5" s="135">
        <v>2</v>
      </c>
      <c r="F5" s="136">
        <v>3</v>
      </c>
      <c r="G5" s="137">
        <v>200000</v>
      </c>
      <c r="H5" s="138">
        <f t="shared" si="0"/>
        <v>1200000</v>
      </c>
      <c r="I5" s="119"/>
      <c r="J5" s="119"/>
    </row>
    <row r="6" ht="25.35" customHeight="1" spans="1:10">
      <c r="A6" s="131">
        <v>2.01</v>
      </c>
      <c r="B6" s="132" t="s">
        <v>470</v>
      </c>
      <c r="C6" s="133" t="s">
        <v>468</v>
      </c>
      <c r="D6" s="134" t="s">
        <v>126</v>
      </c>
      <c r="E6" s="135">
        <v>2</v>
      </c>
      <c r="F6" s="136">
        <v>3</v>
      </c>
      <c r="G6" s="137">
        <v>120000</v>
      </c>
      <c r="H6" s="138">
        <f t="shared" si="0"/>
        <v>720000</v>
      </c>
      <c r="I6" s="119"/>
      <c r="J6" s="119"/>
    </row>
    <row r="7" ht="13.5" customHeight="1" spans="1:10">
      <c r="A7" s="139" t="s">
        <v>471</v>
      </c>
      <c r="B7" s="140"/>
      <c r="C7" s="140"/>
      <c r="D7" s="140"/>
      <c r="E7" s="140"/>
      <c r="F7" s="141"/>
      <c r="G7" s="142"/>
      <c r="H7" s="143">
        <f>SUM(H4:H6)</f>
        <v>2640000</v>
      </c>
      <c r="I7" s="119"/>
      <c r="J7" s="119"/>
    </row>
    <row r="8" ht="13.5" customHeight="1" spans="1:10">
      <c r="A8" s="119"/>
      <c r="B8" s="119"/>
      <c r="C8" s="119"/>
      <c r="D8" s="119"/>
      <c r="E8" s="119"/>
      <c r="F8" s="119"/>
      <c r="G8" s="119"/>
      <c r="H8" s="119"/>
      <c r="I8" s="119"/>
      <c r="J8" s="119"/>
    </row>
    <row r="9" ht="13.5" customHeight="1" spans="1:10">
      <c r="A9" s="119"/>
      <c r="B9" s="119"/>
      <c r="C9" s="144"/>
      <c r="D9" s="145"/>
      <c r="E9" s="119"/>
      <c r="F9" s="119"/>
      <c r="G9" s="119"/>
      <c r="H9" s="119"/>
      <c r="I9" s="119"/>
      <c r="J9" s="119"/>
    </row>
    <row r="10" ht="13.5" customHeight="1" spans="1:10">
      <c r="A10" s="119"/>
      <c r="B10" s="119"/>
      <c r="C10" s="119"/>
      <c r="D10" s="119"/>
      <c r="E10" s="119"/>
      <c r="F10" s="119"/>
      <c r="G10" s="119"/>
      <c r="H10" s="119"/>
      <c r="I10" s="119"/>
      <c r="J10" s="119"/>
    </row>
    <row r="11" ht="13.5" customHeight="1" spans="1:10">
      <c r="A11" s="119"/>
      <c r="B11" s="119"/>
      <c r="C11" s="119"/>
      <c r="D11" s="119"/>
      <c r="E11" s="119"/>
      <c r="F11" s="119"/>
      <c r="G11" s="119"/>
      <c r="H11" s="119"/>
      <c r="I11" s="119"/>
      <c r="J11" s="119"/>
    </row>
    <row r="12" ht="13.5" customHeight="1" spans="1:10">
      <c r="A12" s="119"/>
      <c r="B12" s="119"/>
      <c r="C12" s="119"/>
      <c r="D12" s="119"/>
      <c r="E12" s="119"/>
      <c r="F12" s="119"/>
      <c r="G12" s="119"/>
      <c r="H12" s="119"/>
      <c r="I12" s="119"/>
      <c r="J12" s="119"/>
    </row>
    <row r="13" ht="13.5" customHeight="1" spans="1:10">
      <c r="A13" s="119"/>
      <c r="B13" s="119"/>
      <c r="C13" s="119"/>
      <c r="D13" s="119"/>
      <c r="E13" s="119"/>
      <c r="F13" s="119"/>
      <c r="G13" s="119"/>
      <c r="H13" s="119"/>
      <c r="I13" s="119"/>
      <c r="J13" s="119"/>
    </row>
    <row r="14" ht="13.5" customHeight="1" spans="1:10">
      <c r="A14" s="119"/>
      <c r="B14" s="119"/>
      <c r="C14" s="119"/>
      <c r="D14" s="119"/>
      <c r="E14" s="119"/>
      <c r="F14" s="119"/>
      <c r="G14" s="119"/>
      <c r="H14" s="119"/>
      <c r="I14" s="119"/>
      <c r="J14" s="119"/>
    </row>
    <row r="15" ht="13.5" customHeight="1" spans="1:10">
      <c r="A15" s="119"/>
      <c r="B15" s="119"/>
      <c r="C15" s="119"/>
      <c r="D15" s="119"/>
      <c r="E15" s="119"/>
      <c r="F15" s="119"/>
      <c r="G15" s="119"/>
      <c r="H15" s="119"/>
      <c r="I15" s="119"/>
      <c r="J15" s="119"/>
    </row>
    <row r="16" ht="13.5" customHeight="1" spans="1:10">
      <c r="A16" s="119"/>
      <c r="B16" s="119"/>
      <c r="C16" s="119"/>
      <c r="D16" s="119"/>
      <c r="E16" s="119"/>
      <c r="F16" s="119"/>
      <c r="G16" s="119"/>
      <c r="H16" s="119"/>
      <c r="I16" s="119"/>
      <c r="J16" s="119"/>
    </row>
    <row r="17" ht="13.5" customHeight="1" spans="1:10">
      <c r="A17" s="119"/>
      <c r="B17" s="119"/>
      <c r="C17" s="119"/>
      <c r="D17" s="119"/>
      <c r="E17" s="119"/>
      <c r="F17" s="119"/>
      <c r="G17" s="119"/>
      <c r="H17" s="119"/>
      <c r="I17" s="119"/>
      <c r="J17" s="119"/>
    </row>
    <row r="18" ht="13.5" customHeight="1" spans="1:10">
      <c r="A18" s="119"/>
      <c r="B18" s="119"/>
      <c r="C18" s="119"/>
      <c r="D18" s="119"/>
      <c r="E18" s="119"/>
      <c r="F18" s="119"/>
      <c r="G18" s="119"/>
      <c r="H18" s="119"/>
      <c r="I18" s="119"/>
      <c r="J18" s="119"/>
    </row>
    <row r="19" ht="13.5" customHeight="1" spans="1:10">
      <c r="A19" s="119"/>
      <c r="B19" s="119"/>
      <c r="C19" s="119"/>
      <c r="D19" s="119"/>
      <c r="E19" s="119"/>
      <c r="F19" s="119"/>
      <c r="G19" s="119"/>
      <c r="H19" s="119"/>
      <c r="I19" s="119"/>
      <c r="J19" s="119"/>
    </row>
    <row r="20" ht="13.5" customHeight="1" spans="1:10">
      <c r="A20" s="119"/>
      <c r="B20" s="119"/>
      <c r="C20" s="119"/>
      <c r="D20" s="119"/>
      <c r="E20" s="119"/>
      <c r="F20" s="119"/>
      <c r="G20" s="119"/>
      <c r="H20" s="119"/>
      <c r="I20" s="119"/>
      <c r="J20" s="119"/>
    </row>
    <row r="21" ht="13.5" customHeight="1" spans="1:10">
      <c r="A21" s="119"/>
      <c r="B21" s="119"/>
      <c r="C21" s="119"/>
      <c r="D21" s="119"/>
      <c r="E21" s="119"/>
      <c r="F21" s="119"/>
      <c r="G21" s="119"/>
      <c r="H21" s="119"/>
      <c r="I21" s="119"/>
      <c r="J21" s="119"/>
    </row>
    <row r="22" ht="13.5" customHeight="1" spans="1:10">
      <c r="A22" s="119"/>
      <c r="B22" s="119"/>
      <c r="C22" s="119"/>
      <c r="D22" s="119"/>
      <c r="E22" s="119"/>
      <c r="F22" s="119"/>
      <c r="G22" s="119"/>
      <c r="H22" s="119"/>
      <c r="I22" s="119"/>
      <c r="J22" s="119"/>
    </row>
    <row r="23" ht="13.5" customHeight="1" spans="1:10">
      <c r="A23" s="119"/>
      <c r="B23" s="119"/>
      <c r="C23" s="119"/>
      <c r="D23" s="119"/>
      <c r="E23" s="119"/>
      <c r="F23" s="119"/>
      <c r="G23" s="119"/>
      <c r="H23" s="119"/>
      <c r="I23" s="119"/>
      <c r="J23" s="119"/>
    </row>
    <row r="24" ht="13.5" customHeight="1" spans="1:10">
      <c r="A24" s="119"/>
      <c r="B24" s="119"/>
      <c r="C24" s="119"/>
      <c r="D24" s="119"/>
      <c r="E24" s="119"/>
      <c r="F24" s="119"/>
      <c r="G24" s="119"/>
      <c r="H24" s="119"/>
      <c r="I24" s="119"/>
      <c r="J24" s="119"/>
    </row>
    <row r="25" ht="13.5" customHeight="1" spans="1:10">
      <c r="A25" s="119"/>
      <c r="B25" s="119"/>
      <c r="C25" s="119"/>
      <c r="D25" s="119"/>
      <c r="E25" s="119"/>
      <c r="F25" s="119"/>
      <c r="G25" s="119"/>
      <c r="H25" s="119"/>
      <c r="I25" s="119"/>
      <c r="J25" s="119"/>
    </row>
    <row r="26" ht="13.5" customHeight="1" spans="1:10">
      <c r="A26" s="119"/>
      <c r="B26" s="119"/>
      <c r="C26" s="119"/>
      <c r="D26" s="119"/>
      <c r="E26" s="119"/>
      <c r="F26" s="119"/>
      <c r="G26" s="119"/>
      <c r="H26" s="119"/>
      <c r="I26" s="119"/>
      <c r="J26" s="119"/>
    </row>
    <row r="27" ht="13.5" customHeight="1" spans="1:10">
      <c r="A27" s="119"/>
      <c r="B27" s="119"/>
      <c r="C27" s="119"/>
      <c r="D27" s="119"/>
      <c r="E27" s="119"/>
      <c r="F27" s="119"/>
      <c r="G27" s="119"/>
      <c r="H27" s="119"/>
      <c r="I27" s="119"/>
      <c r="J27" s="119"/>
    </row>
    <row r="28" ht="13.5" customHeight="1" spans="1:10">
      <c r="A28" s="119"/>
      <c r="B28" s="119"/>
      <c r="C28" s="119"/>
      <c r="D28" s="119"/>
      <c r="E28" s="119"/>
      <c r="F28" s="119"/>
      <c r="G28" s="119"/>
      <c r="H28" s="119"/>
      <c r="I28" s="119"/>
      <c r="J28" s="119"/>
    </row>
    <row r="29" ht="13.5" customHeight="1" spans="1:10">
      <c r="A29" s="119"/>
      <c r="B29" s="119"/>
      <c r="C29" s="119"/>
      <c r="D29" s="119"/>
      <c r="E29" s="119"/>
      <c r="F29" s="119"/>
      <c r="G29" s="119"/>
      <c r="H29" s="119"/>
      <c r="I29" s="119"/>
      <c r="J29" s="119"/>
    </row>
    <row r="30" ht="13.5" customHeight="1" spans="1:10">
      <c r="A30" s="119"/>
      <c r="B30" s="119"/>
      <c r="C30" s="119"/>
      <c r="D30" s="119"/>
      <c r="E30" s="119"/>
      <c r="F30" s="119"/>
      <c r="G30" s="119"/>
      <c r="H30" s="119"/>
      <c r="I30" s="119"/>
      <c r="J30" s="119"/>
    </row>
    <row r="31" ht="13.5" customHeight="1" spans="1:10">
      <c r="A31" s="119"/>
      <c r="B31" s="119"/>
      <c r="C31" s="119"/>
      <c r="D31" s="119"/>
      <c r="E31" s="119"/>
      <c r="F31" s="119"/>
      <c r="G31" s="119"/>
      <c r="H31" s="119"/>
      <c r="I31" s="119"/>
      <c r="J31" s="119"/>
    </row>
    <row r="32" ht="13.5" customHeight="1" spans="1:10">
      <c r="A32" s="119"/>
      <c r="B32" s="119"/>
      <c r="C32" s="119"/>
      <c r="D32" s="119"/>
      <c r="E32" s="119"/>
      <c r="F32" s="119"/>
      <c r="G32" s="119"/>
      <c r="H32" s="119"/>
      <c r="I32" s="119"/>
      <c r="J32" s="119"/>
    </row>
    <row r="33" ht="13.5" customHeight="1" spans="1:10">
      <c r="A33" s="119"/>
      <c r="B33" s="119"/>
      <c r="C33" s="119"/>
      <c r="D33" s="119"/>
      <c r="E33" s="119"/>
      <c r="F33" s="119"/>
      <c r="G33" s="119"/>
      <c r="H33" s="119"/>
      <c r="I33" s="119"/>
      <c r="J33" s="119"/>
    </row>
    <row r="34" ht="13.5" customHeight="1" spans="1:10">
      <c r="A34" s="119"/>
      <c r="B34" s="119"/>
      <c r="C34" s="119"/>
      <c r="D34" s="119"/>
      <c r="E34" s="119"/>
      <c r="F34" s="119"/>
      <c r="G34" s="119"/>
      <c r="H34" s="119"/>
      <c r="I34" s="119"/>
      <c r="J34" s="119"/>
    </row>
    <row r="35" ht="13.5" customHeight="1" spans="1:10">
      <c r="A35" s="119"/>
      <c r="B35" s="119"/>
      <c r="C35" s="119"/>
      <c r="D35" s="119"/>
      <c r="E35" s="119"/>
      <c r="F35" s="119"/>
      <c r="G35" s="119"/>
      <c r="H35" s="119"/>
      <c r="I35" s="119"/>
      <c r="J35" s="119"/>
    </row>
    <row r="36" ht="13.5" customHeight="1" spans="1:10">
      <c r="A36" s="119"/>
      <c r="B36" s="119"/>
      <c r="C36" s="119"/>
      <c r="D36" s="119"/>
      <c r="E36" s="119"/>
      <c r="F36" s="119"/>
      <c r="G36" s="119"/>
      <c r="H36" s="119"/>
      <c r="I36" s="119"/>
      <c r="J36" s="119"/>
    </row>
    <row r="37" ht="13.5" customHeight="1" spans="1:10">
      <c r="A37" s="119"/>
      <c r="B37" s="119"/>
      <c r="C37" s="119"/>
      <c r="D37" s="119"/>
      <c r="E37" s="119"/>
      <c r="F37" s="119"/>
      <c r="G37" s="119"/>
      <c r="H37" s="119"/>
      <c r="I37" s="119"/>
      <c r="J37" s="119"/>
    </row>
    <row r="38" ht="13.5" customHeight="1" spans="1:10">
      <c r="A38" s="119"/>
      <c r="B38" s="119"/>
      <c r="C38" s="119"/>
      <c r="D38" s="119"/>
      <c r="E38" s="119"/>
      <c r="F38" s="119"/>
      <c r="G38" s="119"/>
      <c r="H38" s="119"/>
      <c r="I38" s="119"/>
      <c r="J38" s="119"/>
    </row>
    <row r="39" ht="13.5" customHeight="1" spans="1:10">
      <c r="A39" s="119"/>
      <c r="B39" s="119"/>
      <c r="C39" s="119"/>
      <c r="D39" s="119"/>
      <c r="E39" s="119"/>
      <c r="F39" s="119"/>
      <c r="G39" s="119"/>
      <c r="H39" s="119"/>
      <c r="I39" s="119"/>
      <c r="J39" s="119"/>
    </row>
    <row r="40" ht="13.5" customHeight="1" spans="1:10">
      <c r="A40" s="119"/>
      <c r="B40" s="119"/>
      <c r="C40" s="119"/>
      <c r="D40" s="119"/>
      <c r="E40" s="119"/>
      <c r="F40" s="119"/>
      <c r="G40" s="119"/>
      <c r="H40" s="119"/>
      <c r="I40" s="119"/>
      <c r="J40" s="119"/>
    </row>
    <row r="41" ht="13.5" customHeight="1" spans="1:10">
      <c r="A41" s="119"/>
      <c r="B41" s="119"/>
      <c r="C41" s="119"/>
      <c r="D41" s="119"/>
      <c r="E41" s="119"/>
      <c r="F41" s="119"/>
      <c r="G41" s="119"/>
      <c r="H41" s="119"/>
      <c r="I41" s="119"/>
      <c r="J41" s="119"/>
    </row>
    <row r="42" ht="13.5" customHeight="1" spans="1:10">
      <c r="A42" s="119"/>
      <c r="B42" s="119"/>
      <c r="C42" s="119"/>
      <c r="D42" s="119"/>
      <c r="E42" s="119"/>
      <c r="F42" s="119"/>
      <c r="G42" s="119"/>
      <c r="H42" s="119"/>
      <c r="I42" s="119"/>
      <c r="J42" s="119"/>
    </row>
    <row r="43" ht="13.5" customHeight="1" spans="1:10">
      <c r="A43" s="119"/>
      <c r="B43" s="119"/>
      <c r="C43" s="119"/>
      <c r="D43" s="119"/>
      <c r="E43" s="119"/>
      <c r="F43" s="119"/>
      <c r="G43" s="119"/>
      <c r="H43" s="119"/>
      <c r="I43" s="119"/>
      <c r="J43" s="119"/>
    </row>
    <row r="44" ht="13.5" customHeight="1" spans="1:10">
      <c r="A44" s="119"/>
      <c r="B44" s="119"/>
      <c r="C44" s="119"/>
      <c r="D44" s="119"/>
      <c r="E44" s="119"/>
      <c r="F44" s="119"/>
      <c r="G44" s="119"/>
      <c r="H44" s="119"/>
      <c r="I44" s="119"/>
      <c r="J44" s="119"/>
    </row>
    <row r="45" ht="13.5" customHeight="1" spans="1:10">
      <c r="A45" s="119"/>
      <c r="B45" s="119"/>
      <c r="C45" s="119"/>
      <c r="D45" s="119"/>
      <c r="E45" s="119"/>
      <c r="F45" s="119"/>
      <c r="G45" s="119"/>
      <c r="H45" s="119"/>
      <c r="I45" s="119"/>
      <c r="J45" s="119"/>
    </row>
    <row r="46" ht="13.5" customHeight="1" spans="1:10">
      <c r="A46" s="119"/>
      <c r="B46" s="119"/>
      <c r="C46" s="119"/>
      <c r="D46" s="119"/>
      <c r="E46" s="119"/>
      <c r="F46" s="119"/>
      <c r="G46" s="119"/>
      <c r="H46" s="119"/>
      <c r="I46" s="119"/>
      <c r="J46" s="119"/>
    </row>
    <row r="47" ht="13.5" customHeight="1" spans="1:10">
      <c r="A47" s="119"/>
      <c r="B47" s="119"/>
      <c r="C47" s="119"/>
      <c r="D47" s="119"/>
      <c r="E47" s="119"/>
      <c r="F47" s="119"/>
      <c r="G47" s="119"/>
      <c r="H47" s="119"/>
      <c r="I47" s="119"/>
      <c r="J47" s="119"/>
    </row>
    <row r="48" ht="13.5" customHeight="1" spans="1:10">
      <c r="A48" s="119"/>
      <c r="B48" s="119"/>
      <c r="C48" s="119"/>
      <c r="D48" s="119"/>
      <c r="E48" s="119"/>
      <c r="F48" s="119"/>
      <c r="G48" s="119"/>
      <c r="H48" s="119"/>
      <c r="I48" s="119"/>
      <c r="J48" s="119"/>
    </row>
    <row r="49" ht="13.5" customHeight="1" spans="1:10">
      <c r="A49" s="119"/>
      <c r="B49" s="119"/>
      <c r="C49" s="119"/>
      <c r="D49" s="119"/>
      <c r="E49" s="119"/>
      <c r="F49" s="119"/>
      <c r="G49" s="119"/>
      <c r="H49" s="119"/>
      <c r="I49" s="119"/>
      <c r="J49" s="119"/>
    </row>
    <row r="50" ht="13.5" customHeight="1" spans="1:10">
      <c r="A50" s="119"/>
      <c r="B50" s="119"/>
      <c r="C50" s="119"/>
      <c r="D50" s="119"/>
      <c r="E50" s="119"/>
      <c r="F50" s="119"/>
      <c r="G50" s="119"/>
      <c r="H50" s="119"/>
      <c r="I50" s="119"/>
      <c r="J50" s="119"/>
    </row>
    <row r="51" ht="13.5" customHeight="1" spans="1:10">
      <c r="A51" s="119"/>
      <c r="B51" s="119"/>
      <c r="C51" s="119"/>
      <c r="D51" s="119"/>
      <c r="E51" s="119"/>
      <c r="F51" s="119"/>
      <c r="G51" s="119"/>
      <c r="H51" s="119"/>
      <c r="I51" s="119"/>
      <c r="J51" s="119"/>
    </row>
    <row r="52" ht="13.5" customHeight="1" spans="1:10">
      <c r="A52" s="119"/>
      <c r="B52" s="119"/>
      <c r="C52" s="119"/>
      <c r="D52" s="119"/>
      <c r="E52" s="119"/>
      <c r="F52" s="119"/>
      <c r="G52" s="119"/>
      <c r="H52" s="119"/>
      <c r="I52" s="119"/>
      <c r="J52" s="119"/>
    </row>
    <row r="53" ht="13.5" customHeight="1" spans="1:10">
      <c r="A53" s="119"/>
      <c r="B53" s="119"/>
      <c r="C53" s="119"/>
      <c r="D53" s="119"/>
      <c r="E53" s="119"/>
      <c r="F53" s="119"/>
      <c r="G53" s="119"/>
      <c r="H53" s="119"/>
      <c r="I53" s="119"/>
      <c r="J53" s="119"/>
    </row>
    <row r="54" ht="13.5" customHeight="1" spans="1:10">
      <c r="A54" s="119"/>
      <c r="B54" s="119"/>
      <c r="C54" s="119"/>
      <c r="D54" s="119"/>
      <c r="E54" s="119"/>
      <c r="F54" s="119"/>
      <c r="G54" s="119"/>
      <c r="H54" s="119"/>
      <c r="I54" s="119"/>
      <c r="J54" s="119"/>
    </row>
    <row r="55" ht="13.5" customHeight="1" spans="1:10">
      <c r="A55" s="119"/>
      <c r="B55" s="119"/>
      <c r="C55" s="119"/>
      <c r="D55" s="119"/>
      <c r="E55" s="119"/>
      <c r="F55" s="119"/>
      <c r="G55" s="119"/>
      <c r="H55" s="119"/>
      <c r="I55" s="119"/>
      <c r="J55" s="119"/>
    </row>
    <row r="56" ht="13.5" customHeight="1" spans="1:10">
      <c r="A56" s="119"/>
      <c r="B56" s="119"/>
      <c r="C56" s="119"/>
      <c r="D56" s="119"/>
      <c r="E56" s="119"/>
      <c r="F56" s="119"/>
      <c r="G56" s="119"/>
      <c r="H56" s="119"/>
      <c r="I56" s="119"/>
      <c r="J56" s="119"/>
    </row>
    <row r="57" ht="13.5" customHeight="1" spans="1:10">
      <c r="A57" s="119"/>
      <c r="B57" s="119"/>
      <c r="C57" s="119"/>
      <c r="D57" s="119"/>
      <c r="E57" s="119"/>
      <c r="F57" s="119"/>
      <c r="G57" s="119"/>
      <c r="H57" s="119"/>
      <c r="I57" s="119"/>
      <c r="J57" s="119"/>
    </row>
    <row r="58" ht="13.5" customHeight="1" spans="1:10">
      <c r="A58" s="119"/>
      <c r="B58" s="119"/>
      <c r="C58" s="119"/>
      <c r="D58" s="119"/>
      <c r="E58" s="119"/>
      <c r="F58" s="119"/>
      <c r="G58" s="119"/>
      <c r="H58" s="119"/>
      <c r="I58" s="119"/>
      <c r="J58" s="119"/>
    </row>
    <row r="59" ht="13.5" customHeight="1" spans="1:10">
      <c r="A59" s="119"/>
      <c r="B59" s="119"/>
      <c r="C59" s="119"/>
      <c r="D59" s="119"/>
      <c r="E59" s="119"/>
      <c r="F59" s="119"/>
      <c r="G59" s="119"/>
      <c r="H59" s="119"/>
      <c r="I59" s="119"/>
      <c r="J59" s="119"/>
    </row>
    <row r="60" ht="13.5" customHeight="1" spans="1:10">
      <c r="A60" s="119"/>
      <c r="B60" s="119"/>
      <c r="C60" s="119"/>
      <c r="D60" s="119"/>
      <c r="E60" s="119"/>
      <c r="F60" s="119"/>
      <c r="G60" s="119"/>
      <c r="H60" s="119"/>
      <c r="I60" s="119"/>
      <c r="J60" s="119"/>
    </row>
    <row r="61" ht="13.5" customHeight="1" spans="1:10">
      <c r="A61" s="119"/>
      <c r="B61" s="119"/>
      <c r="C61" s="119"/>
      <c r="D61" s="119"/>
      <c r="E61" s="119"/>
      <c r="F61" s="119"/>
      <c r="G61" s="119"/>
      <c r="H61" s="119"/>
      <c r="I61" s="119"/>
      <c r="J61" s="119"/>
    </row>
    <row r="62" ht="13.5" customHeight="1" spans="1:10">
      <c r="A62" s="119"/>
      <c r="B62" s="119"/>
      <c r="C62" s="119"/>
      <c r="D62" s="119"/>
      <c r="E62" s="119"/>
      <c r="F62" s="119"/>
      <c r="G62" s="119"/>
      <c r="H62" s="119"/>
      <c r="I62" s="119"/>
      <c r="J62" s="119"/>
    </row>
    <row r="63" ht="13.5" customHeight="1" spans="1:10">
      <c r="A63" s="119"/>
      <c r="B63" s="119"/>
      <c r="C63" s="119"/>
      <c r="D63" s="119"/>
      <c r="E63" s="119"/>
      <c r="F63" s="119"/>
      <c r="G63" s="119"/>
      <c r="H63" s="119"/>
      <c r="I63" s="119"/>
      <c r="J63" s="119"/>
    </row>
    <row r="64" ht="13.5" customHeight="1" spans="1:10">
      <c r="A64" s="119"/>
      <c r="B64" s="119"/>
      <c r="C64" s="119"/>
      <c r="D64" s="119"/>
      <c r="E64" s="119"/>
      <c r="F64" s="119"/>
      <c r="G64" s="119"/>
      <c r="H64" s="119"/>
      <c r="I64" s="119"/>
      <c r="J64" s="119"/>
    </row>
    <row r="65" ht="13.5" customHeight="1" spans="1:10">
      <c r="A65" s="119"/>
      <c r="B65" s="119"/>
      <c r="C65" s="119"/>
      <c r="D65" s="119"/>
      <c r="E65" s="119"/>
      <c r="F65" s="119"/>
      <c r="G65" s="119"/>
      <c r="H65" s="119"/>
      <c r="I65" s="119"/>
      <c r="J65" s="119"/>
    </row>
    <row r="66" ht="13.5" customHeight="1" spans="1:10">
      <c r="A66" s="119"/>
      <c r="B66" s="119"/>
      <c r="C66" s="119"/>
      <c r="D66" s="119"/>
      <c r="E66" s="119"/>
      <c r="F66" s="119"/>
      <c r="G66" s="119"/>
      <c r="H66" s="119"/>
      <c r="I66" s="119"/>
      <c r="J66" s="119"/>
    </row>
    <row r="67" ht="13.5" customHeight="1" spans="1:10">
      <c r="A67" s="119"/>
      <c r="B67" s="119"/>
      <c r="C67" s="119"/>
      <c r="D67" s="119"/>
      <c r="E67" s="119"/>
      <c r="F67" s="119"/>
      <c r="G67" s="119"/>
      <c r="H67" s="119"/>
      <c r="I67" s="119"/>
      <c r="J67" s="119"/>
    </row>
    <row r="68" ht="13.5" customHeight="1" spans="1:10">
      <c r="A68" s="119"/>
      <c r="B68" s="119"/>
      <c r="C68" s="119"/>
      <c r="D68" s="119"/>
      <c r="E68" s="119"/>
      <c r="F68" s="119"/>
      <c r="G68" s="119"/>
      <c r="H68" s="119"/>
      <c r="I68" s="119"/>
      <c r="J68" s="119"/>
    </row>
    <row r="69" ht="13.5" customHeight="1" spans="1:10">
      <c r="A69" s="119"/>
      <c r="B69" s="119"/>
      <c r="C69" s="119"/>
      <c r="D69" s="119"/>
      <c r="E69" s="119"/>
      <c r="F69" s="119"/>
      <c r="G69" s="119"/>
      <c r="H69" s="119"/>
      <c r="I69" s="119"/>
      <c r="J69" s="119"/>
    </row>
    <row r="70" ht="13.5" customHeight="1" spans="1:10">
      <c r="A70" s="119"/>
      <c r="B70" s="119"/>
      <c r="C70" s="119"/>
      <c r="D70" s="119"/>
      <c r="E70" s="119"/>
      <c r="F70" s="119"/>
      <c r="G70" s="119"/>
      <c r="H70" s="119"/>
      <c r="I70" s="119"/>
      <c r="J70" s="119"/>
    </row>
    <row r="71" ht="13.5" customHeight="1" spans="1:10">
      <c r="A71" s="119"/>
      <c r="B71" s="119"/>
      <c r="C71" s="119"/>
      <c r="D71" s="119"/>
      <c r="E71" s="119"/>
      <c r="F71" s="119"/>
      <c r="G71" s="119"/>
      <c r="H71" s="119"/>
      <c r="I71" s="119"/>
      <c r="J71" s="119"/>
    </row>
    <row r="72" ht="13.5" customHeight="1" spans="1:10">
      <c r="A72" s="119"/>
      <c r="B72" s="119"/>
      <c r="C72" s="119"/>
      <c r="D72" s="119"/>
      <c r="E72" s="119"/>
      <c r="F72" s="119"/>
      <c r="G72" s="119"/>
      <c r="H72" s="119"/>
      <c r="I72" s="119"/>
      <c r="J72" s="119"/>
    </row>
    <row r="73" ht="13.5" customHeight="1" spans="1:10">
      <c r="A73" s="119"/>
      <c r="B73" s="119"/>
      <c r="C73" s="119"/>
      <c r="D73" s="119"/>
      <c r="E73" s="119"/>
      <c r="F73" s="119"/>
      <c r="G73" s="119"/>
      <c r="H73" s="119"/>
      <c r="I73" s="119"/>
      <c r="J73" s="119"/>
    </row>
    <row r="74" ht="13.5" customHeight="1" spans="1:10">
      <c r="A74" s="119"/>
      <c r="B74" s="119"/>
      <c r="C74" s="119"/>
      <c r="D74" s="119"/>
      <c r="E74" s="119"/>
      <c r="F74" s="119"/>
      <c r="G74" s="119"/>
      <c r="H74" s="119"/>
      <c r="I74" s="119"/>
      <c r="J74" s="119"/>
    </row>
    <row r="75" ht="13.5" customHeight="1" spans="1:10">
      <c r="A75" s="119"/>
      <c r="B75" s="119"/>
      <c r="C75" s="119"/>
      <c r="D75" s="119"/>
      <c r="E75" s="119"/>
      <c r="F75" s="119"/>
      <c r="G75" s="119"/>
      <c r="H75" s="119"/>
      <c r="I75" s="119"/>
      <c r="J75" s="119"/>
    </row>
    <row r="76" ht="13.5" customHeight="1" spans="1:10">
      <c r="A76" s="119"/>
      <c r="B76" s="119"/>
      <c r="C76" s="119"/>
      <c r="D76" s="119"/>
      <c r="E76" s="119"/>
      <c r="F76" s="119"/>
      <c r="G76" s="119"/>
      <c r="H76" s="119"/>
      <c r="I76" s="119"/>
      <c r="J76" s="119"/>
    </row>
    <row r="77" ht="13.5" customHeight="1" spans="1:10">
      <c r="A77" s="119"/>
      <c r="B77" s="119"/>
      <c r="C77" s="119"/>
      <c r="D77" s="119"/>
      <c r="E77" s="119"/>
      <c r="F77" s="119"/>
      <c r="G77" s="119"/>
      <c r="H77" s="119"/>
      <c r="I77" s="119"/>
      <c r="J77" s="119"/>
    </row>
    <row r="78" ht="13.5" customHeight="1" spans="1:10">
      <c r="A78" s="119"/>
      <c r="B78" s="119"/>
      <c r="C78" s="119"/>
      <c r="D78" s="119"/>
      <c r="E78" s="119"/>
      <c r="F78" s="119"/>
      <c r="G78" s="119"/>
      <c r="H78" s="119"/>
      <c r="I78" s="119"/>
      <c r="J78" s="119"/>
    </row>
    <row r="79" ht="13.5" customHeight="1" spans="1:10">
      <c r="A79" s="119"/>
      <c r="B79" s="119"/>
      <c r="C79" s="119"/>
      <c r="D79" s="119"/>
      <c r="E79" s="119"/>
      <c r="F79" s="119"/>
      <c r="G79" s="119"/>
      <c r="H79" s="119"/>
      <c r="I79" s="119"/>
      <c r="J79" s="119"/>
    </row>
    <row r="80" ht="13.5" customHeight="1" spans="1:10">
      <c r="A80" s="119"/>
      <c r="B80" s="119"/>
      <c r="C80" s="119"/>
      <c r="D80" s="119"/>
      <c r="E80" s="119"/>
      <c r="F80" s="119"/>
      <c r="G80" s="119"/>
      <c r="H80" s="119"/>
      <c r="I80" s="119"/>
      <c r="J80" s="119"/>
    </row>
    <row r="81" ht="13.5" customHeight="1" spans="1:10">
      <c r="A81" s="119"/>
      <c r="B81" s="119"/>
      <c r="C81" s="119"/>
      <c r="D81" s="119"/>
      <c r="E81" s="119"/>
      <c r="F81" s="119"/>
      <c r="G81" s="119"/>
      <c r="H81" s="119"/>
      <c r="I81" s="119"/>
      <c r="J81" s="119"/>
    </row>
    <row r="82" ht="13.5" customHeight="1" spans="1:10">
      <c r="A82" s="119"/>
      <c r="B82" s="119"/>
      <c r="C82" s="119"/>
      <c r="D82" s="119"/>
      <c r="E82" s="119"/>
      <c r="F82" s="119"/>
      <c r="G82" s="119"/>
      <c r="H82" s="119"/>
      <c r="I82" s="119"/>
      <c r="J82" s="119"/>
    </row>
    <row r="83" ht="13.5" customHeight="1" spans="1:10">
      <c r="A83" s="119"/>
      <c r="B83" s="119"/>
      <c r="C83" s="119"/>
      <c r="D83" s="119"/>
      <c r="E83" s="119"/>
      <c r="F83" s="119"/>
      <c r="G83" s="119"/>
      <c r="H83" s="119"/>
      <c r="I83" s="119"/>
      <c r="J83" s="119"/>
    </row>
  </sheetData>
  <mergeCells count="3">
    <mergeCell ref="A1:H1"/>
    <mergeCell ref="B3:G3"/>
    <mergeCell ref="A7:G7"/>
  </mergeCells>
  <dataValidations count="7">
    <dataValidation type="list" allowBlank="1" showErrorMessage="1" sqref="B3">
      <formula1>$D$46:$D$48</formula1>
    </dataValidation>
    <dataValidation type="list" allowBlank="1" showErrorMessage="1" sqref="C4">
      <formula1>$B$48:$B$51</formula1>
    </dataValidation>
    <dataValidation type="list" allowBlank="1" showErrorMessage="1" sqref="D4">
      <formula1>$F$48:$F$83</formula1>
    </dataValidation>
    <dataValidation type="list" allowBlank="1" showErrorMessage="1" sqref="C5">
      <formula1>$B$46:$B$49</formula1>
    </dataValidation>
    <dataValidation type="list" allowBlank="1" showErrorMessage="1" sqref="D5">
      <formula1>$F$46:$F$81</formula1>
    </dataValidation>
    <dataValidation type="list" allowBlank="1" showErrorMessage="1" sqref="C6">
      <formula1>$B$45:$B$48</formula1>
    </dataValidation>
    <dataValidation type="list" allowBlank="1" showErrorMessage="1" sqref="D6">
      <formula1>$F$45:$F$80</formula1>
    </dataValidation>
  </dataValidations>
  <pageMargins left="0.7" right="0.7" top="1.315" bottom="0.75" header="0" footer="0"/>
  <pageSetup paperSize="9" scale="70" orientation="portrait"/>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2:K75"/>
  <sheetViews>
    <sheetView view="pageBreakPreview" zoomScaleNormal="100" workbookViewId="0">
      <selection activeCell="H79" sqref="H79"/>
    </sheetView>
  </sheetViews>
  <sheetFormatPr defaultColWidth="11" defaultRowHeight="14.4"/>
  <cols>
    <col min="1" max="1" width="2" customWidth="1"/>
    <col min="2" max="2" width="5.55555555555556" customWidth="1"/>
    <col min="3" max="3" width="32.6666666666667" customWidth="1"/>
    <col min="4" max="4" width="7.33333333333333" customWidth="1"/>
    <col min="5" max="5" width="5.44444444444444" customWidth="1"/>
    <col min="6" max="6" width="4.33333333333333" customWidth="1"/>
    <col min="7" max="7" width="11" customWidth="1"/>
    <col min="8" max="8" width="42.8888888888889" customWidth="1"/>
    <col min="9" max="9" width="6.44444444444444" customWidth="1"/>
    <col min="10" max="10" width="15.5555555555556" customWidth="1"/>
    <col min="11" max="11" width="12.8888888888889" customWidth="1"/>
  </cols>
  <sheetData>
    <row r="2" ht="15" customHeight="1" spans="2:10">
      <c r="B2" s="1" t="s">
        <v>472</v>
      </c>
      <c r="C2" s="2"/>
      <c r="D2" s="2"/>
      <c r="E2" s="2"/>
      <c r="F2" s="2"/>
      <c r="G2" s="2"/>
      <c r="H2" s="3"/>
    </row>
    <row r="3" ht="39" customHeight="1" spans="2:10">
      <c r="B3" s="4" t="s">
        <v>473</v>
      </c>
      <c r="C3" s="5" t="s">
        <v>6</v>
      </c>
      <c r="D3" s="6"/>
      <c r="E3" s="6"/>
      <c r="F3" s="6"/>
      <c r="G3" s="7"/>
      <c r="H3" s="4"/>
    </row>
    <row r="4" ht="15.15" spans="2:10">
      <c r="B4" s="8" t="s">
        <v>474</v>
      </c>
      <c r="C4" s="9"/>
      <c r="D4" s="9"/>
      <c r="E4" s="9"/>
      <c r="F4" s="9"/>
      <c r="G4" s="9"/>
      <c r="H4" s="10"/>
    </row>
    <row r="5" ht="15.75" customHeight="1" spans="2:10">
      <c r="B5" s="11" t="s">
        <v>475</v>
      </c>
      <c r="C5" s="12"/>
      <c r="D5" s="12"/>
      <c r="E5" s="12"/>
      <c r="F5" s="12"/>
      <c r="G5" s="12"/>
      <c r="H5" s="13"/>
    </row>
    <row r="6" ht="20.4" spans="2:10">
      <c r="B6" s="14" t="s">
        <v>476</v>
      </c>
      <c r="C6" s="15" t="s">
        <v>477</v>
      </c>
      <c r="D6" s="15" t="s">
        <v>13</v>
      </c>
      <c r="E6" s="15" t="s">
        <v>14</v>
      </c>
      <c r="F6" s="15" t="s">
        <v>478</v>
      </c>
      <c r="G6" s="16" t="s">
        <v>74</v>
      </c>
      <c r="H6" s="16" t="s">
        <v>465</v>
      </c>
    </row>
    <row r="7" ht="30.6" spans="2:10">
      <c r="B7" s="17">
        <v>1</v>
      </c>
      <c r="C7" s="18" t="s">
        <v>479</v>
      </c>
      <c r="D7" s="19" t="s">
        <v>480</v>
      </c>
      <c r="E7" s="19" t="s">
        <v>480</v>
      </c>
      <c r="F7" s="19" t="s">
        <v>480</v>
      </c>
      <c r="G7" s="19" t="s">
        <v>480</v>
      </c>
      <c r="H7" s="18" t="s">
        <v>481</v>
      </c>
    </row>
    <row r="8" ht="30.6" spans="2:10">
      <c r="B8" s="17">
        <v>2</v>
      </c>
      <c r="C8" s="18" t="s">
        <v>482</v>
      </c>
      <c r="D8" s="19" t="s">
        <v>480</v>
      </c>
      <c r="E8" s="19" t="s">
        <v>480</v>
      </c>
      <c r="F8" s="19" t="s">
        <v>480</v>
      </c>
      <c r="G8" s="19" t="s">
        <v>480</v>
      </c>
      <c r="H8" s="18" t="s">
        <v>481</v>
      </c>
    </row>
    <row r="9" ht="20.4" spans="2:10">
      <c r="B9" s="17">
        <v>3</v>
      </c>
      <c r="C9" s="18" t="s">
        <v>483</v>
      </c>
      <c r="D9" s="19" t="s">
        <v>480</v>
      </c>
      <c r="E9" s="19" t="s">
        <v>480</v>
      </c>
      <c r="F9" s="19" t="s">
        <v>480</v>
      </c>
      <c r="G9" s="19" t="s">
        <v>480</v>
      </c>
      <c r="H9" s="18" t="s">
        <v>484</v>
      </c>
    </row>
    <row r="10" ht="15.15" spans="2:10">
      <c r="B10" s="20">
        <v>4</v>
      </c>
      <c r="C10" s="21" t="s">
        <v>485</v>
      </c>
      <c r="D10" s="22" t="s">
        <v>382</v>
      </c>
      <c r="E10" s="22">
        <v>1</v>
      </c>
      <c r="F10" s="22">
        <v>3</v>
      </c>
      <c r="G10" s="23">
        <v>20000</v>
      </c>
      <c r="H10" s="23">
        <f>+G10*F10*E10</f>
        <v>60000</v>
      </c>
      <c r="J10" s="24"/>
    </row>
    <row r="11" ht="15.15" spans="2:10">
      <c r="B11" s="25" t="s">
        <v>486</v>
      </c>
      <c r="C11" s="25"/>
      <c r="D11" s="25"/>
      <c r="E11" s="25"/>
      <c r="F11" s="25"/>
      <c r="G11" s="26"/>
      <c r="H11" s="27">
        <f>+H10</f>
        <v>60000</v>
      </c>
    </row>
    <row r="12" ht="15.75" customHeight="1" spans="2:10">
      <c r="B12" s="11" t="s">
        <v>487</v>
      </c>
      <c r="C12" s="12"/>
      <c r="D12" s="12"/>
      <c r="E12" s="12"/>
      <c r="F12" s="12"/>
      <c r="G12" s="12"/>
      <c r="H12" s="13"/>
    </row>
    <row r="13" ht="20.4" spans="2:10">
      <c r="B13" s="28" t="s">
        <v>476</v>
      </c>
      <c r="C13" s="29" t="s">
        <v>477</v>
      </c>
      <c r="D13" s="29" t="s">
        <v>13</v>
      </c>
      <c r="E13" s="30" t="s">
        <v>14</v>
      </c>
      <c r="F13" s="31"/>
      <c r="G13" s="32" t="s">
        <v>74</v>
      </c>
      <c r="H13" s="33" t="s">
        <v>465</v>
      </c>
    </row>
    <row r="14" spans="2:10">
      <c r="B14" s="17">
        <v>6</v>
      </c>
      <c r="C14" s="34" t="s">
        <v>488</v>
      </c>
      <c r="D14" s="35" t="s">
        <v>41</v>
      </c>
      <c r="E14" s="36">
        <v>3</v>
      </c>
      <c r="F14" s="37"/>
      <c r="G14" s="38">
        <v>25000</v>
      </c>
      <c r="H14" s="39">
        <f>G14*E14</f>
        <v>75000</v>
      </c>
    </row>
    <row r="15" ht="20.4" spans="2:10">
      <c r="B15" s="17">
        <v>7</v>
      </c>
      <c r="C15" s="34" t="s">
        <v>489</v>
      </c>
      <c r="D15" s="35" t="s">
        <v>41</v>
      </c>
      <c r="E15" s="36">
        <v>3</v>
      </c>
      <c r="F15" s="37"/>
      <c r="G15" s="38">
        <v>30000</v>
      </c>
      <c r="H15" s="39">
        <f>G15*E15</f>
        <v>90000</v>
      </c>
    </row>
    <row r="16" ht="15.15" spans="2:10">
      <c r="B16" s="40">
        <v>8</v>
      </c>
      <c r="C16" s="41" t="s">
        <v>490</v>
      </c>
      <c r="D16" s="42" t="s">
        <v>382</v>
      </c>
      <c r="E16" s="43">
        <v>3</v>
      </c>
      <c r="F16" s="44"/>
      <c r="G16" s="45">
        <v>15000</v>
      </c>
      <c r="H16" s="46">
        <f>G16*E16</f>
        <v>45000</v>
      </c>
    </row>
    <row r="17" ht="15.15" spans="2:11">
      <c r="B17" s="47" t="s">
        <v>486</v>
      </c>
      <c r="C17" s="47"/>
      <c r="D17" s="47"/>
      <c r="E17" s="47"/>
      <c r="F17" s="47"/>
      <c r="G17" s="48"/>
      <c r="H17" s="27">
        <f>+SUM(H14:H16)</f>
        <v>210000</v>
      </c>
    </row>
    <row r="18" ht="15.75" customHeight="1" spans="2:11">
      <c r="B18" s="11" t="s">
        <v>491</v>
      </c>
      <c r="C18" s="12"/>
      <c r="D18" s="12"/>
      <c r="E18" s="12"/>
      <c r="F18" s="12"/>
      <c r="G18" s="12"/>
      <c r="H18" s="13"/>
    </row>
    <row r="19" ht="20.4" spans="2:11">
      <c r="B19" s="49" t="s">
        <v>476</v>
      </c>
      <c r="C19" s="50" t="s">
        <v>477</v>
      </c>
      <c r="D19" s="50" t="s">
        <v>13</v>
      </c>
      <c r="E19" s="51" t="s">
        <v>14</v>
      </c>
      <c r="F19" s="52"/>
      <c r="G19" s="53" t="s">
        <v>74</v>
      </c>
      <c r="H19" s="54" t="s">
        <v>465</v>
      </c>
    </row>
    <row r="20" ht="15.15" spans="2:11">
      <c r="B20" s="55">
        <v>9</v>
      </c>
      <c r="C20" s="56" t="s">
        <v>492</v>
      </c>
      <c r="D20" s="57" t="s">
        <v>41</v>
      </c>
      <c r="E20" s="58">
        <v>3</v>
      </c>
      <c r="F20" s="59"/>
      <c r="G20" s="38">
        <v>15000</v>
      </c>
      <c r="H20" s="39">
        <f>+G20*E20</f>
        <v>45000</v>
      </c>
    </row>
    <row r="21" ht="15.15" spans="2:11">
      <c r="B21" s="47" t="s">
        <v>486</v>
      </c>
      <c r="C21" s="47"/>
      <c r="D21" s="47"/>
      <c r="E21" s="47"/>
      <c r="F21" s="47"/>
      <c r="G21" s="48"/>
      <c r="H21" s="27">
        <f>+SUM(H20)</f>
        <v>45000</v>
      </c>
    </row>
    <row r="22" ht="15.75" customHeight="1" spans="2:11">
      <c r="B22" s="11" t="s">
        <v>493</v>
      </c>
      <c r="C22" s="12"/>
      <c r="D22" s="12"/>
      <c r="E22" s="12"/>
      <c r="F22" s="12"/>
      <c r="G22" s="12"/>
      <c r="H22" s="13"/>
    </row>
    <row r="23" ht="20.4" spans="2:11">
      <c r="B23" s="49" t="s">
        <v>476</v>
      </c>
      <c r="C23" s="50" t="s">
        <v>477</v>
      </c>
      <c r="D23" s="51" t="s">
        <v>13</v>
      </c>
      <c r="E23" s="19" t="s">
        <v>14</v>
      </c>
      <c r="F23" s="19" t="s">
        <v>478</v>
      </c>
      <c r="G23" s="60" t="s">
        <v>74</v>
      </c>
      <c r="H23" s="54" t="s">
        <v>465</v>
      </c>
    </row>
    <row r="24" ht="20.4" spans="2:11">
      <c r="B24" s="55">
        <v>10</v>
      </c>
      <c r="C24" s="61" t="s">
        <v>494</v>
      </c>
      <c r="D24" s="57" t="s">
        <v>41</v>
      </c>
      <c r="E24" s="62">
        <v>1</v>
      </c>
      <c r="F24" s="61">
        <v>3</v>
      </c>
      <c r="G24" s="63">
        <v>315000</v>
      </c>
      <c r="H24" s="64">
        <f>+E24*F24*G24</f>
        <v>945000</v>
      </c>
    </row>
    <row r="25" spans="2:11">
      <c r="B25" s="55">
        <v>11</v>
      </c>
      <c r="C25" s="61" t="s">
        <v>495</v>
      </c>
      <c r="D25" s="57" t="s">
        <v>28</v>
      </c>
      <c r="E25" s="62">
        <v>20</v>
      </c>
      <c r="F25" s="61">
        <v>1</v>
      </c>
      <c r="G25" s="63">
        <v>4100</v>
      </c>
      <c r="H25" s="64">
        <f>+G25*E25</f>
        <v>82000</v>
      </c>
    </row>
    <row r="26" spans="2:11">
      <c r="B26" s="55">
        <v>12</v>
      </c>
      <c r="C26" s="61" t="s">
        <v>496</v>
      </c>
      <c r="D26" s="57" t="s">
        <v>41</v>
      </c>
      <c r="E26" s="62">
        <v>1</v>
      </c>
      <c r="F26" s="61">
        <v>1</v>
      </c>
      <c r="G26" s="63">
        <v>50000</v>
      </c>
      <c r="H26" s="64">
        <f>+G26*E26</f>
        <v>50000</v>
      </c>
    </row>
    <row r="27" ht="15.15" spans="2:11">
      <c r="B27" s="55">
        <v>13</v>
      </c>
      <c r="C27" s="61" t="s">
        <v>497</v>
      </c>
      <c r="D27" s="57" t="s">
        <v>498</v>
      </c>
      <c r="E27" s="62">
        <v>1</v>
      </c>
      <c r="F27" s="61">
        <v>1</v>
      </c>
      <c r="G27" s="63">
        <v>250000</v>
      </c>
      <c r="H27" s="64">
        <f>+G27*E27</f>
        <v>250000</v>
      </c>
    </row>
    <row r="28" ht="15.15" spans="2:11">
      <c r="B28" s="47" t="s">
        <v>486</v>
      </c>
      <c r="C28" s="47"/>
      <c r="D28" s="47"/>
      <c r="E28" s="47"/>
      <c r="F28" s="47"/>
      <c r="G28" s="48"/>
      <c r="H28" s="27">
        <f>+SUM(H24:H27)</f>
        <v>1327000</v>
      </c>
    </row>
    <row r="29" ht="15.75" customHeight="1" spans="2:11">
      <c r="B29" s="11" t="s">
        <v>499</v>
      </c>
      <c r="C29" s="12"/>
      <c r="D29" s="12"/>
      <c r="E29" s="12"/>
      <c r="F29" s="12"/>
      <c r="G29" s="12"/>
      <c r="H29" s="13"/>
    </row>
    <row r="30" ht="20.4" spans="2:11">
      <c r="B30" s="49" t="s">
        <v>476</v>
      </c>
      <c r="C30" s="51" t="s">
        <v>477</v>
      </c>
      <c r="D30" s="19" t="s">
        <v>13</v>
      </c>
      <c r="E30" s="19" t="s">
        <v>14</v>
      </c>
      <c r="F30" s="19"/>
      <c r="G30" s="52" t="s">
        <v>74</v>
      </c>
      <c r="H30" s="65" t="s">
        <v>465</v>
      </c>
    </row>
    <row r="31" spans="2:11">
      <c r="B31" s="17">
        <v>14</v>
      </c>
      <c r="C31" s="66" t="s">
        <v>500</v>
      </c>
      <c r="D31" s="35" t="s">
        <v>501</v>
      </c>
      <c r="E31" s="35">
        <v>1</v>
      </c>
      <c r="F31" s="35"/>
      <c r="G31" s="67">
        <v>33290.25</v>
      </c>
      <c r="H31" s="68">
        <f>ROUND(E31*G31,2)</f>
        <v>33290.25</v>
      </c>
      <c r="K31" s="24"/>
    </row>
    <row r="32" spans="2:11">
      <c r="B32" s="17">
        <v>15</v>
      </c>
      <c r="C32" s="66" t="s">
        <v>502</v>
      </c>
      <c r="D32" s="35" t="s">
        <v>41</v>
      </c>
      <c r="E32" s="35">
        <v>1</v>
      </c>
      <c r="F32" s="35"/>
      <c r="G32" s="67">
        <v>50571.15</v>
      </c>
      <c r="H32" s="68">
        <f t="shared" ref="H32:H39" si="0">ROUND(E32*G32,2)</f>
        <v>50571.15</v>
      </c>
      <c r="K32" s="24"/>
    </row>
    <row r="33" spans="2:11">
      <c r="B33" s="17">
        <f t="shared" ref="B33:B39" si="1">+B32+1</f>
        <v>16</v>
      </c>
      <c r="C33" s="66" t="s">
        <v>503</v>
      </c>
      <c r="D33" s="35" t="s">
        <v>382</v>
      </c>
      <c r="E33" s="35">
        <v>1</v>
      </c>
      <c r="F33" s="35"/>
      <c r="G33" s="67">
        <v>2100</v>
      </c>
      <c r="H33" s="68">
        <f t="shared" si="0"/>
        <v>2100</v>
      </c>
      <c r="K33" s="24"/>
    </row>
    <row r="34" spans="2:11">
      <c r="B34" s="17">
        <f t="shared" si="1"/>
        <v>17</v>
      </c>
      <c r="C34" s="66" t="s">
        <v>504</v>
      </c>
      <c r="D34" s="35" t="s">
        <v>41</v>
      </c>
      <c r="E34" s="35">
        <v>2</v>
      </c>
      <c r="F34" s="35"/>
      <c r="G34" s="67">
        <v>2100</v>
      </c>
      <c r="H34" s="68">
        <f t="shared" si="0"/>
        <v>4200</v>
      </c>
      <c r="K34" s="24"/>
    </row>
    <row r="35" ht="20.4" spans="2:11">
      <c r="B35" s="17">
        <f t="shared" si="1"/>
        <v>18</v>
      </c>
      <c r="C35" s="66" t="s">
        <v>505</v>
      </c>
      <c r="D35" s="35" t="s">
        <v>41</v>
      </c>
      <c r="E35" s="35">
        <v>2</v>
      </c>
      <c r="F35" s="35"/>
      <c r="G35" s="67">
        <v>2100</v>
      </c>
      <c r="H35" s="68">
        <f t="shared" si="0"/>
        <v>4200</v>
      </c>
      <c r="K35" s="24"/>
    </row>
    <row r="36" spans="2:11">
      <c r="B36" s="17">
        <f t="shared" si="1"/>
        <v>19</v>
      </c>
      <c r="C36" s="66" t="s">
        <v>506</v>
      </c>
      <c r="D36" s="35" t="s">
        <v>382</v>
      </c>
      <c r="E36" s="35">
        <v>2</v>
      </c>
      <c r="F36" s="35"/>
      <c r="G36" s="67">
        <v>2100</v>
      </c>
      <c r="H36" s="68">
        <f t="shared" si="0"/>
        <v>4200</v>
      </c>
      <c r="K36" s="24"/>
    </row>
    <row r="37" spans="2:11">
      <c r="B37" s="17">
        <f t="shared" si="1"/>
        <v>20</v>
      </c>
      <c r="C37" s="66" t="s">
        <v>507</v>
      </c>
      <c r="D37" s="35" t="s">
        <v>382</v>
      </c>
      <c r="E37" s="35">
        <v>2</v>
      </c>
      <c r="F37" s="35"/>
      <c r="G37" s="67">
        <v>2100</v>
      </c>
      <c r="H37" s="68">
        <f t="shared" si="0"/>
        <v>4200</v>
      </c>
      <c r="K37" s="24"/>
    </row>
    <row r="38" spans="2:11">
      <c r="B38" s="17">
        <f t="shared" si="1"/>
        <v>21</v>
      </c>
      <c r="C38" s="66" t="s">
        <v>508</v>
      </c>
      <c r="D38" s="35" t="s">
        <v>382</v>
      </c>
      <c r="E38" s="35">
        <v>2</v>
      </c>
      <c r="F38" s="35"/>
      <c r="G38" s="67">
        <v>2100</v>
      </c>
      <c r="H38" s="68">
        <f t="shared" si="0"/>
        <v>4200</v>
      </c>
      <c r="K38" s="24"/>
    </row>
    <row r="39" ht="15.15" spans="2:11">
      <c r="B39" s="17">
        <f t="shared" si="1"/>
        <v>22</v>
      </c>
      <c r="C39" s="66" t="s">
        <v>509</v>
      </c>
      <c r="D39" s="35" t="s">
        <v>382</v>
      </c>
      <c r="E39" s="35">
        <v>2</v>
      </c>
      <c r="F39" s="35"/>
      <c r="G39" s="67">
        <v>2100</v>
      </c>
      <c r="H39" s="68">
        <f t="shared" si="0"/>
        <v>4200</v>
      </c>
      <c r="I39" s="69"/>
    </row>
    <row r="40" ht="15.75" customHeight="1" spans="2:11">
      <c r="B40" s="70" t="s">
        <v>486</v>
      </c>
      <c r="C40" s="71"/>
      <c r="D40" s="71"/>
      <c r="E40" s="71"/>
      <c r="F40" s="71"/>
      <c r="G40" s="72"/>
      <c r="H40" s="27">
        <f>+SUM(H31:H39)</f>
        <v>111161.4</v>
      </c>
    </row>
    <row r="41" ht="15.75" customHeight="1" spans="2:11">
      <c r="B41" s="11" t="s">
        <v>510</v>
      </c>
      <c r="C41" s="12"/>
      <c r="D41" s="12"/>
      <c r="E41" s="12"/>
      <c r="F41" s="12"/>
      <c r="G41" s="12"/>
      <c r="H41" s="13"/>
    </row>
    <row r="42" ht="20.4" spans="2:11">
      <c r="B42" s="49" t="s">
        <v>476</v>
      </c>
      <c r="C42" s="50" t="s">
        <v>477</v>
      </c>
      <c r="D42" s="73" t="s">
        <v>13</v>
      </c>
      <c r="E42" s="73" t="s">
        <v>14</v>
      </c>
      <c r="F42" s="73" t="s">
        <v>478</v>
      </c>
      <c r="G42" s="73" t="s">
        <v>74</v>
      </c>
      <c r="H42" s="65" t="s">
        <v>465</v>
      </c>
    </row>
    <row r="43" ht="51.75" spans="2:11">
      <c r="B43" s="55">
        <v>23</v>
      </c>
      <c r="C43" s="74" t="s">
        <v>511</v>
      </c>
      <c r="D43" s="74" t="s">
        <v>41</v>
      </c>
      <c r="E43" s="75">
        <v>3</v>
      </c>
      <c r="F43" s="75"/>
      <c r="G43" s="76">
        <v>405970.5</v>
      </c>
      <c r="H43" s="68">
        <f t="shared" ref="H43" si="2">ROUND(E43*G43,2)</f>
        <v>1217911.5</v>
      </c>
    </row>
    <row r="44" ht="15.15" spans="2:11">
      <c r="B44" s="47" t="s">
        <v>486</v>
      </c>
      <c r="C44" s="47"/>
      <c r="D44" s="47"/>
      <c r="E44" s="47"/>
      <c r="F44" s="47"/>
      <c r="G44" s="48"/>
      <c r="H44" s="77">
        <f>+SUM(H43:H43)</f>
        <v>1217911.5</v>
      </c>
    </row>
    <row r="45" ht="15.75" customHeight="1" spans="2:11">
      <c r="B45" s="11" t="s">
        <v>512</v>
      </c>
      <c r="C45" s="12"/>
      <c r="D45" s="12"/>
      <c r="E45" s="12"/>
      <c r="F45" s="12"/>
      <c r="G45" s="50" t="s">
        <v>74</v>
      </c>
      <c r="H45" s="78" t="s">
        <v>465</v>
      </c>
    </row>
    <row r="46" ht="26.4" customHeight="1" spans="2:11">
      <c r="B46" s="79">
        <v>25</v>
      </c>
      <c r="C46" s="80" t="s">
        <v>513</v>
      </c>
      <c r="D46" s="81"/>
      <c r="E46" s="81"/>
      <c r="F46" s="81"/>
      <c r="G46" s="81"/>
      <c r="H46" s="82"/>
    </row>
    <row r="47" ht="15.75" customHeight="1" spans="2:11">
      <c r="B47" s="11" t="s">
        <v>514</v>
      </c>
      <c r="C47" s="12"/>
      <c r="D47" s="12"/>
      <c r="E47" s="12"/>
      <c r="F47" s="12"/>
      <c r="G47" s="12"/>
      <c r="H47" s="13"/>
    </row>
    <row r="48" ht="20.4" spans="2:11">
      <c r="B48" s="83" t="s">
        <v>476</v>
      </c>
      <c r="C48" s="52" t="s">
        <v>477</v>
      </c>
      <c r="D48" s="50" t="s">
        <v>13</v>
      </c>
      <c r="E48" s="50" t="s">
        <v>14</v>
      </c>
      <c r="F48" s="50" t="s">
        <v>478</v>
      </c>
      <c r="G48" s="73" t="s">
        <v>74</v>
      </c>
      <c r="H48" s="65" t="s">
        <v>465</v>
      </c>
    </row>
    <row r="49" spans="2:10">
      <c r="B49" s="17">
        <v>26</v>
      </c>
      <c r="C49" s="84" t="s">
        <v>515</v>
      </c>
      <c r="D49" s="57" t="s">
        <v>41</v>
      </c>
      <c r="E49" s="57">
        <v>1</v>
      </c>
      <c r="F49" s="85">
        <v>1</v>
      </c>
      <c r="G49" s="67">
        <v>150000</v>
      </c>
      <c r="H49" s="86">
        <f t="shared" ref="H49:H50" si="3">ROUND(E49*F49*G49,2)</f>
        <v>150000</v>
      </c>
    </row>
    <row r="50" ht="15.15" spans="2:10">
      <c r="B50" s="87">
        <v>27</v>
      </c>
      <c r="C50" s="88" t="s">
        <v>516</v>
      </c>
      <c r="D50" s="57" t="s">
        <v>41</v>
      </c>
      <c r="E50" s="62">
        <v>1</v>
      </c>
      <c r="F50" s="57">
        <v>1</v>
      </c>
      <c r="G50" s="67">
        <v>16350</v>
      </c>
      <c r="H50" s="86">
        <f t="shared" si="3"/>
        <v>16350</v>
      </c>
      <c r="J50" s="24"/>
    </row>
    <row r="51" ht="15.15" spans="2:10">
      <c r="B51" s="47" t="s">
        <v>486</v>
      </c>
      <c r="C51" s="47"/>
      <c r="D51" s="47"/>
      <c r="E51" s="47"/>
      <c r="F51" s="47"/>
      <c r="G51" s="48"/>
      <c r="H51" s="27">
        <f>+SUM(H49:H50)</f>
        <v>166350</v>
      </c>
    </row>
    <row r="52" ht="15.75" customHeight="1" spans="2:10">
      <c r="B52" s="11" t="s">
        <v>517</v>
      </c>
      <c r="C52" s="12"/>
      <c r="D52" s="12"/>
      <c r="E52" s="12"/>
      <c r="F52" s="12"/>
      <c r="G52" s="12"/>
      <c r="H52" s="13"/>
    </row>
    <row r="53" ht="20.4" spans="2:10">
      <c r="B53" s="89" t="s">
        <v>476</v>
      </c>
      <c r="C53" s="89" t="s">
        <v>477</v>
      </c>
      <c r="D53" s="89" t="s">
        <v>13</v>
      </c>
      <c r="E53" s="89" t="s">
        <v>14</v>
      </c>
      <c r="F53" s="89" t="s">
        <v>478</v>
      </c>
      <c r="G53" s="89" t="s">
        <v>74</v>
      </c>
      <c r="H53" s="90" t="s">
        <v>465</v>
      </c>
    </row>
    <row r="54" ht="20.25" customHeight="1" spans="2:10">
      <c r="B54" s="91">
        <v>28</v>
      </c>
      <c r="C54" s="92" t="s">
        <v>518</v>
      </c>
      <c r="D54" s="93" t="s">
        <v>519</v>
      </c>
      <c r="E54" s="94"/>
      <c r="F54" s="94"/>
      <c r="G54" s="94"/>
      <c r="H54" s="95"/>
    </row>
    <row r="55" ht="15.75" customHeight="1" spans="2:10">
      <c r="B55" s="91">
        <v>29</v>
      </c>
      <c r="C55" s="92" t="s">
        <v>520</v>
      </c>
      <c r="D55" s="96" t="s">
        <v>521</v>
      </c>
      <c r="E55" s="97"/>
      <c r="F55" s="97"/>
      <c r="G55" s="97"/>
      <c r="H55" s="98"/>
    </row>
    <row r="56" ht="15.15" spans="2:10">
      <c r="B56" s="91">
        <v>30</v>
      </c>
      <c r="C56" s="92" t="s">
        <v>522</v>
      </c>
      <c r="D56" s="57" t="s">
        <v>523</v>
      </c>
      <c r="E56" s="62">
        <v>3</v>
      </c>
      <c r="F56" s="57">
        <v>3</v>
      </c>
      <c r="G56" s="67">
        <f>+G50</f>
        <v>16350</v>
      </c>
      <c r="H56" s="86">
        <f>ROUND(E56*F56*G56,2)</f>
        <v>147150</v>
      </c>
    </row>
    <row r="57" ht="15.15" spans="2:10">
      <c r="B57" s="47" t="s">
        <v>486</v>
      </c>
      <c r="C57" s="47"/>
      <c r="D57" s="47"/>
      <c r="E57" s="47"/>
      <c r="F57" s="47"/>
      <c r="G57" s="48"/>
      <c r="H57" s="27">
        <f>+SUM(H56)</f>
        <v>147150</v>
      </c>
    </row>
    <row r="58" ht="15.75" customHeight="1" spans="2:10">
      <c r="B58" s="11" t="s">
        <v>524</v>
      </c>
      <c r="C58" s="12"/>
      <c r="D58" s="12"/>
      <c r="E58" s="12"/>
      <c r="F58" s="12"/>
      <c r="G58" s="12"/>
      <c r="H58" s="13"/>
    </row>
    <row r="59" ht="20.4" spans="2:10">
      <c r="B59" s="89" t="s">
        <v>476</v>
      </c>
      <c r="C59" s="89" t="s">
        <v>477</v>
      </c>
      <c r="D59" s="89" t="s">
        <v>13</v>
      </c>
      <c r="E59" s="89" t="s">
        <v>14</v>
      </c>
      <c r="F59" s="89" t="s">
        <v>478</v>
      </c>
      <c r="G59" s="89" t="s">
        <v>74</v>
      </c>
      <c r="H59" s="89" t="s">
        <v>465</v>
      </c>
    </row>
    <row r="60" ht="30.6" spans="2:10">
      <c r="B60" s="90">
        <v>30</v>
      </c>
      <c r="C60" s="99" t="s">
        <v>525</v>
      </c>
      <c r="D60" s="100" t="s">
        <v>526</v>
      </c>
      <c r="E60" s="19" t="s">
        <v>480</v>
      </c>
      <c r="F60" s="19" t="s">
        <v>480</v>
      </c>
      <c r="G60" s="19" t="s">
        <v>480</v>
      </c>
      <c r="H60" s="100" t="s">
        <v>519</v>
      </c>
    </row>
    <row r="61" ht="15.15" spans="2:10">
      <c r="B61" s="90">
        <v>32</v>
      </c>
      <c r="C61" s="101" t="s">
        <v>522</v>
      </c>
      <c r="D61" s="100" t="s">
        <v>526</v>
      </c>
      <c r="E61" s="100">
        <v>3</v>
      </c>
      <c r="F61" s="100">
        <v>3</v>
      </c>
      <c r="G61" s="102">
        <v>19425.435</v>
      </c>
      <c r="H61" s="86">
        <f>ROUND(E61*F61*G61,2)</f>
        <v>174828.92</v>
      </c>
      <c r="J61" s="24"/>
    </row>
    <row r="62" ht="15.15" spans="2:10">
      <c r="B62" s="47" t="s">
        <v>486</v>
      </c>
      <c r="C62" s="47"/>
      <c r="D62" s="47"/>
      <c r="E62" s="47"/>
      <c r="F62" s="47"/>
      <c r="G62" s="48"/>
      <c r="H62" s="27">
        <f>+SUM(H61:H61)</f>
        <v>174828.92</v>
      </c>
    </row>
    <row r="63" ht="15.75" customHeight="1" spans="2:10">
      <c r="B63" s="11" t="s">
        <v>527</v>
      </c>
      <c r="C63" s="12"/>
      <c r="D63" s="12"/>
      <c r="E63" s="12"/>
      <c r="F63" s="12"/>
      <c r="G63" s="12"/>
      <c r="H63" s="13"/>
    </row>
    <row r="64" ht="20.4" spans="2:10">
      <c r="B64" s="89" t="s">
        <v>476</v>
      </c>
      <c r="C64" s="89" t="s">
        <v>477</v>
      </c>
      <c r="D64" s="89" t="s">
        <v>13</v>
      </c>
      <c r="E64" s="89" t="s">
        <v>14</v>
      </c>
      <c r="F64" s="89" t="s">
        <v>478</v>
      </c>
      <c r="G64" s="89" t="s">
        <v>74</v>
      </c>
      <c r="H64" s="89" t="s">
        <v>465</v>
      </c>
    </row>
    <row r="65" spans="2:10">
      <c r="B65" s="103">
        <v>33</v>
      </c>
      <c r="C65" s="92" t="s">
        <v>528</v>
      </c>
      <c r="D65" s="88" t="s">
        <v>523</v>
      </c>
      <c r="E65" s="88">
        <v>1</v>
      </c>
      <c r="F65" s="88">
        <v>1</v>
      </c>
      <c r="G65" s="104">
        <v>21800</v>
      </c>
      <c r="H65" s="86">
        <f t="shared" ref="H65:H66" si="4">ROUND(E65*F65*G65,2)</f>
        <v>21800</v>
      </c>
      <c r="J65" s="24"/>
    </row>
    <row r="66" spans="2:10">
      <c r="B66" s="103">
        <v>34</v>
      </c>
      <c r="C66" s="92" t="s">
        <v>522</v>
      </c>
      <c r="D66" s="100" t="s">
        <v>523</v>
      </c>
      <c r="E66" s="100">
        <v>1</v>
      </c>
      <c r="F66" s="100">
        <v>1</v>
      </c>
      <c r="G66" s="102">
        <v>21173.72415</v>
      </c>
      <c r="H66" s="86">
        <f t="shared" si="4"/>
        <v>21173.72</v>
      </c>
      <c r="J66" s="24"/>
    </row>
    <row r="67" ht="27" customHeight="1" spans="2:10">
      <c r="B67" s="103">
        <v>35</v>
      </c>
      <c r="C67" s="92" t="s">
        <v>529</v>
      </c>
      <c r="D67" s="105" t="s">
        <v>519</v>
      </c>
      <c r="E67" s="106"/>
      <c r="F67" s="106"/>
      <c r="G67" s="106"/>
      <c r="H67" s="107"/>
    </row>
    <row r="68" ht="15.15" spans="2:10">
      <c r="B68" s="47" t="s">
        <v>486</v>
      </c>
      <c r="C68" s="47"/>
      <c r="D68" s="47"/>
      <c r="E68" s="47"/>
      <c r="F68" s="47"/>
      <c r="G68" s="48"/>
      <c r="H68" s="27">
        <f>+SUM(H65:H66)</f>
        <v>42973.72</v>
      </c>
    </row>
    <row r="69" ht="15.75" customHeight="1" spans="2:10">
      <c r="B69" s="11" t="s">
        <v>530</v>
      </c>
      <c r="C69" s="12"/>
      <c r="D69" s="12"/>
      <c r="E69" s="12"/>
      <c r="F69" s="12"/>
      <c r="G69" s="12"/>
      <c r="H69" s="13"/>
    </row>
    <row r="70" ht="20.4" spans="2:10">
      <c r="B70" s="90" t="s">
        <v>476</v>
      </c>
      <c r="C70" s="90" t="s">
        <v>477</v>
      </c>
      <c r="D70" s="90" t="s">
        <v>13</v>
      </c>
      <c r="E70" s="90" t="s">
        <v>14</v>
      </c>
      <c r="F70" s="90" t="s">
        <v>478</v>
      </c>
      <c r="G70" s="90" t="s">
        <v>74</v>
      </c>
      <c r="H70" s="90" t="s">
        <v>465</v>
      </c>
    </row>
    <row r="71" ht="30.6" spans="2:10">
      <c r="B71" s="90">
        <v>36</v>
      </c>
      <c r="C71" s="99" t="s">
        <v>531</v>
      </c>
      <c r="D71" s="19" t="s">
        <v>480</v>
      </c>
      <c r="E71" s="19" t="s">
        <v>480</v>
      </c>
      <c r="F71" s="19" t="s">
        <v>480</v>
      </c>
      <c r="G71" s="19" t="s">
        <v>480</v>
      </c>
      <c r="H71" s="99" t="s">
        <v>519</v>
      </c>
    </row>
    <row r="72" spans="2:10">
      <c r="B72" s="90">
        <v>37</v>
      </c>
      <c r="C72" s="99" t="s">
        <v>532</v>
      </c>
      <c r="D72" s="57" t="s">
        <v>41</v>
      </c>
      <c r="E72" s="62">
        <v>1</v>
      </c>
      <c r="F72" s="57">
        <v>1</v>
      </c>
      <c r="G72" s="67">
        <v>23079.3593235</v>
      </c>
      <c r="H72" s="86">
        <f t="shared" ref="H72:H73" si="5">ROUND(E72*F72*G72,2)</f>
        <v>23079.36</v>
      </c>
      <c r="J72" s="24"/>
    </row>
    <row r="73" ht="15.15" spans="2:10">
      <c r="B73" s="90">
        <v>38</v>
      </c>
      <c r="C73" s="101" t="s">
        <v>522</v>
      </c>
      <c r="D73" s="100" t="s">
        <v>526</v>
      </c>
      <c r="E73" s="100">
        <v>1</v>
      </c>
      <c r="F73" s="100">
        <v>1</v>
      </c>
      <c r="G73" s="102">
        <v>23079.3593235</v>
      </c>
      <c r="H73" s="86">
        <f t="shared" si="5"/>
        <v>23079.36</v>
      </c>
      <c r="J73" s="24"/>
    </row>
    <row r="74" ht="15.15" spans="2:10">
      <c r="B74" s="108" t="s">
        <v>486</v>
      </c>
      <c r="C74" s="108"/>
      <c r="D74" s="108"/>
      <c r="E74" s="108"/>
      <c r="F74" s="108"/>
      <c r="G74" s="109"/>
      <c r="H74" s="110">
        <f>+SUM(H72:H73)</f>
        <v>46158.72</v>
      </c>
    </row>
    <row r="75" ht="16.5" customHeight="1" spans="2:10">
      <c r="B75" s="111" t="s">
        <v>471</v>
      </c>
      <c r="C75" s="112"/>
      <c r="D75" s="112"/>
      <c r="E75" s="112"/>
      <c r="F75" s="112"/>
      <c r="G75" s="113"/>
      <c r="H75" s="114">
        <f>+H74+H68+H62+H57+H51+H44+H40+H28+H21+H17+H11</f>
        <v>3548534.26</v>
      </c>
    </row>
  </sheetData>
  <mergeCells count="47">
    <mergeCell ref="B2:H2"/>
    <mergeCell ref="C3:G3"/>
    <mergeCell ref="B4:H4"/>
    <mergeCell ref="B5:H5"/>
    <mergeCell ref="B11:G11"/>
    <mergeCell ref="B12:H12"/>
    <mergeCell ref="E13:F13"/>
    <mergeCell ref="E14:F14"/>
    <mergeCell ref="E15:F15"/>
    <mergeCell ref="E16:F16"/>
    <mergeCell ref="B17:G17"/>
    <mergeCell ref="B18:H18"/>
    <mergeCell ref="E19:F19"/>
    <mergeCell ref="E20:F20"/>
    <mergeCell ref="B21:G21"/>
    <mergeCell ref="B22:H22"/>
    <mergeCell ref="B28:G28"/>
    <mergeCell ref="B29:H29"/>
    <mergeCell ref="E30:F30"/>
    <mergeCell ref="E31:F31"/>
    <mergeCell ref="E32:F32"/>
    <mergeCell ref="E33:F33"/>
    <mergeCell ref="E34:F34"/>
    <mergeCell ref="E35:F35"/>
    <mergeCell ref="E36:F36"/>
    <mergeCell ref="E37:F37"/>
    <mergeCell ref="E38:F38"/>
    <mergeCell ref="E39:F39"/>
    <mergeCell ref="B40:G40"/>
    <mergeCell ref="B41:H41"/>
    <mergeCell ref="B44:G44"/>
    <mergeCell ref="B45:F45"/>
    <mergeCell ref="C46:H46"/>
    <mergeCell ref="B47:H47"/>
    <mergeCell ref="B51:G51"/>
    <mergeCell ref="B52:H52"/>
    <mergeCell ref="D54:H54"/>
    <mergeCell ref="D55:H55"/>
    <mergeCell ref="B57:G57"/>
    <mergeCell ref="B58:H58"/>
    <mergeCell ref="B62:G62"/>
    <mergeCell ref="B63:H63"/>
    <mergeCell ref="D67:H67"/>
    <mergeCell ref="B68:G68"/>
    <mergeCell ref="B69:H69"/>
    <mergeCell ref="B74:G74"/>
    <mergeCell ref="B75:G75"/>
  </mergeCells>
  <pageMargins left="0.7" right="0.7" top="0.75" bottom="0.75" header="0.3" footer="0.3"/>
  <pageSetup paperSize="1" scale="81" fitToHeight="0" orientation="portrait"/>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7" master="" otherUserPermission="visible"/>
  <rangeList sheetStid="17" master="" otherUserPermission="visible"/>
  <rangeList sheetStid="11" master="" otherUserPermission="visible"/>
  <rangeList sheetStid="18" master="" otherUserPermission="visible">
    <arrUserId title="Rango1_3" rangeCreator="" othersAccessPermission="edit"/>
  </rangeList>
  <rangeList sheetStid="8" master="" otherUserPermission="visible">
    <arrUserId title="Rango1_3" rangeCreator="" othersAccessPermission="edit"/>
  </rangeList>
  <rangeList sheetStid="9" master="" otherUserPermission="visible"/>
  <rangeList sheetStid="13" master="" otherUserPermission="visible"/>
  <rangeList sheetStid="14"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PRESUPUESTO GEN</vt:lpstr>
      <vt:lpstr>APUS GENERAL</vt:lpstr>
      <vt:lpstr>Memorias </vt:lpstr>
      <vt:lpstr>INTERVENTORIA</vt:lpstr>
      <vt:lpstr>AIU</vt:lpstr>
      <vt:lpstr>F PRESTACIONAL</vt:lpstr>
      <vt:lpstr>PMT</vt:lpstr>
      <vt:lpstr>PRES PAGA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PEDRAZA</dc:creator>
  <cp:lastModifiedBy>David Lara Castillo</cp:lastModifiedBy>
  <dcterms:created xsi:type="dcterms:W3CDTF">2023-11-15T15:30:00Z</dcterms:created>
  <cp:lastPrinted>2026-09-03T16:32:00Z</cp:lastPrinted>
  <dcterms:modified xsi:type="dcterms:W3CDTF">2026-10-13T16:46:41Z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73136B5DE588488E995FF7E90A076736_12</vt:lpwstr>
  </property>
  <property fmtid="{D5CDD505-2E9C-101B-9397-08002B2CF9AE}" pid="3" name="KSOProductBuildVer">
    <vt:lpwstr>2058-12.1.0.26880</vt:lpwstr>
  </property>
  <property fmtid="{D5CDD505-2E9C-101B-9397-08002B2CF9AE}" pid="4" name="CalculationRule">
    <vt:i4>0</vt:i4>
  </property>
</Properties>
</file>