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mintrabajocol-my.sharepoint.com/personal/murzola_mintrabajo_gov_co/Documents/CONTRATACION 2025/CONTRATACION 2026/AIRES ACONDICIONADOS/"/>
    </mc:Choice>
  </mc:AlternateContent>
  <xr:revisionPtr revIDLastSave="0" documentId="8_{D56E66E7-903F-4E8E-8173-3150BF703F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lisis de Mercado" sheetId="1" r:id="rId1"/>
    <sheet name="Cotizacion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C15" i="1"/>
  <c r="C14" i="1"/>
  <c r="K8" i="1"/>
  <c r="K6" i="1"/>
  <c r="H8" i="1"/>
  <c r="H7" i="1"/>
  <c r="H6" i="1"/>
  <c r="I8" i="1"/>
  <c r="J8" i="1" s="1"/>
  <c r="I7" i="1"/>
  <c r="J7" i="1" s="1"/>
  <c r="I6" i="1"/>
  <c r="J6" i="1" s="1"/>
  <c r="E8" i="1"/>
  <c r="F8" i="1" s="1"/>
  <c r="E7" i="1"/>
  <c r="F7" i="1" s="1"/>
  <c r="E6" i="1"/>
  <c r="F6" i="1" s="1"/>
  <c r="K7" i="1" l="1"/>
  <c r="L6" i="1"/>
  <c r="M6" i="1" s="1"/>
  <c r="L8" i="1"/>
  <c r="M8" i="1" s="1"/>
  <c r="L7" i="1"/>
  <c r="M7" i="1" s="1"/>
  <c r="F9" i="1"/>
  <c r="D14" i="1" s="1"/>
  <c r="J9" i="1"/>
  <c r="H9" i="1"/>
  <c r="D15" i="1" s="1"/>
  <c r="K9" i="1" l="1"/>
  <c r="D16" i="1"/>
  <c r="M9" i="1"/>
</calcChain>
</file>

<file path=xl/sharedStrings.xml><?xml version="1.0" encoding="utf-8"?>
<sst xmlns="http://schemas.openxmlformats.org/spreadsheetml/2006/main" count="33" uniqueCount="22">
  <si>
    <t>Suministro e instalación de equipos acondicionadores de aire tipo mini split de 12.000btu inverter capacidad de enfriamiento de 3,52 kW, nivel de ruido 37,5/34,5/24,5 dB (alta/media/baja), flujo de aire de hasta 440 CFM2200V/1 PH/60 HZ Amps 5,2 Watts 1144 R410A, puesto en marcha</t>
  </si>
  <si>
    <t>Suministro e instalación de equipos acondicionadores de aire tipo mini split de 18.000btu inverter capacidad de enfriamiento de 5,28 kW, nivel de ruido 42/34,5/30,5 dB, flujo de aire de hasta 900 CFM 2200V/1 PH/60 HZ Amps 7,7 Watts 1694 R410A, puesto en marcha</t>
  </si>
  <si>
    <t>Suministro e instalación de equipos acondicionadores de aire tipo mini split de 24.000btu inverter capacidad de enfriamiento de 7,04 kW, nivel de ruido 46/40,5/34 dB, flujo de aire de hasta 988 CFM 2200 V/1 PH/60 HZ Amps 10,3 Watts 2266 R410A, puesto en marcha</t>
  </si>
  <si>
    <t>ALMACEN Y TALLER COSTAFRIO</t>
  </si>
  <si>
    <t>MAXIFRIO</t>
  </si>
  <si>
    <t>MUNDO FRIO</t>
  </si>
  <si>
    <t>PROMEDIO</t>
  </si>
  <si>
    <t>Valor total con IVA</t>
  </si>
  <si>
    <t>CANTIDADES</t>
  </si>
  <si>
    <t>No.</t>
  </si>
  <si>
    <t>BIEN Y/O SERVICIO</t>
  </si>
  <si>
    <t>TOTAL</t>
  </si>
  <si>
    <t>Valor unitario IVA Incluido</t>
  </si>
  <si>
    <t>Valor Total IVA Incluido</t>
  </si>
  <si>
    <t>ANALISIS DE MERCADO DT SUCRE</t>
  </si>
  <si>
    <t>Coeficiente de Variación</t>
  </si>
  <si>
    <t>Proveedor</t>
  </si>
  <si>
    <t>Valor Oferta</t>
  </si>
  <si>
    <t>Observaciones</t>
  </si>
  <si>
    <t>Presenta sus valores discriminando IVA</t>
  </si>
  <si>
    <t>Presenta sus valores incluyendo impuestos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</si>
  <si>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>Los valores promedio unitarios y totales fueron aproximados al centenar de pesos más cercano, con el propósito de facilitar su presentación y manejo presupuestal, conservando la representatividad de los valores obtenidos en el análisis de las cotizaciones.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</si>
</sst>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8"/>
      <color theme="1"/>
      <name val="Calibri"/>
      <family val="2"/>
      <scheme val="minor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10" fontId="4" fillId="2" borderId="1" xfId="2" applyNumberFormat="1" applyFont="1" applyFill="1" applyBorder="1" applyAlignment="1">
      <alignment vertical="center" wrapText="1"/>
    </xf>
    <xf numFmtId="10" fontId="3" fillId="3" borderId="1" xfId="2" applyNumberFormat="1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vertical="center" wrapText="1"/>
    </xf>
    <xf numFmtId="165" fontId="3" fillId="3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0" fillId="0" borderId="7" xfId="0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548269</xdr:colOff>
      <xdr:row>0</xdr:row>
      <xdr:rowOff>130097</xdr:rowOff>
    </xdr:from>
    <xdr:to>
      <xdr:col>13</xdr:col>
      <xdr:colOff>464635</xdr:colOff>
      <xdr:row>2</xdr:row>
      <xdr:rowOff>297364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0B31F5-955F-ABC8-2ADB-166E11451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4952" y="130097"/>
          <a:ext cx="762000" cy="650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1</xdr:row>
      <xdr:rowOff>114300</xdr:rowOff>
    </xdr:from>
    <xdr:to>
      <xdr:col>0</xdr:col>
      <xdr:colOff>5388969</xdr:colOff>
      <xdr:row>38</xdr:row>
      <xdr:rowOff>144780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85669A-4F3F-4BC1-A6BB-06C8EEF24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297180"/>
          <a:ext cx="5251809" cy="6797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291010</xdr:colOff>
      <xdr:row>1</xdr:row>
      <xdr:rowOff>83820</xdr:rowOff>
    </xdr:from>
    <xdr:to>
      <xdr:col>1</xdr:col>
      <xdr:colOff>5113019</xdr:colOff>
      <xdr:row>35</xdr:row>
      <xdr:rowOff>106680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FC7772-879D-BE2A-00B4-3828FD29E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5990" y="266700"/>
          <a:ext cx="4822009" cy="6240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126879</xdr:colOff>
      <xdr:row>1</xdr:row>
      <xdr:rowOff>91440</xdr:rowOff>
    </xdr:from>
    <xdr:to>
      <xdr:col>2</xdr:col>
      <xdr:colOff>5478779</xdr:colOff>
      <xdr:row>39</xdr:row>
      <xdr:rowOff>68580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4F1D0BF-0580-FE8D-A568-50F87D686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6839" y="274320"/>
          <a:ext cx="5351900" cy="6926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6"/>
  <sheetViews>
    <sheetView showGridLines="0" tabSelected="1" zoomScale="82" zoomScaleNormal="82" workbookViewId="0">
      <selection activeCell="B13" sqref="B13:H16"/>
    </sheetView>
  </sheetViews>
  <sheetFormatPr baseColWidth="10" defaultColWidth="0" defaultRowHeight="15" x14ac:dyDescent="0.25"/>
  <cols>
    <col min="1" max="1" width="9" style="1" customWidth="1"/>
    <col min="2" max="2" width="5.140625" style="1" customWidth="1"/>
    <col min="3" max="3" width="28.42578125" style="1" customWidth="1"/>
    <col min="4" max="4" width="17.28515625" style="1" customWidth="1"/>
    <col min="5" max="10" width="12.85546875" style="1" customWidth="1"/>
    <col min="11" max="11" width="8.28515625" style="1" customWidth="1"/>
    <col min="12" max="13" width="12.28515625" style="1" customWidth="1"/>
    <col min="14" max="14" width="10.140625" style="1" bestFit="1" customWidth="1"/>
    <col min="15" max="17" width="9.140625" style="1" hidden="1" customWidth="1"/>
    <col min="18" max="18" width="18.5703125" style="1" hidden="1" customWidth="1"/>
    <col min="19" max="16384" width="9.140625" style="1" hidden="1"/>
  </cols>
  <sheetData>
    <row r="1" spans="1:18" x14ac:dyDescent="0.25">
      <c r="A1"/>
    </row>
    <row r="2" spans="1:18" ht="23.25" x14ac:dyDescent="0.25">
      <c r="B2" s="18" t="s">
        <v>14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8" ht="34.9" customHeight="1" x14ac:dyDescent="0.25"/>
    <row r="4" spans="1:18" ht="33" customHeight="1" x14ac:dyDescent="0.25">
      <c r="B4" s="23" t="s">
        <v>9</v>
      </c>
      <c r="C4" s="23" t="s">
        <v>10</v>
      </c>
      <c r="D4" s="29" t="s">
        <v>8</v>
      </c>
      <c r="E4" s="23" t="s">
        <v>3</v>
      </c>
      <c r="F4" s="23"/>
      <c r="G4" s="23" t="s">
        <v>4</v>
      </c>
      <c r="H4" s="23"/>
      <c r="I4" s="23" t="s">
        <v>5</v>
      </c>
      <c r="J4" s="23"/>
      <c r="K4" s="19" t="s">
        <v>15</v>
      </c>
      <c r="L4" s="27" t="s">
        <v>6</v>
      </c>
      <c r="M4" s="28"/>
    </row>
    <row r="5" spans="1:18" ht="38.450000000000003" customHeight="1" x14ac:dyDescent="0.25">
      <c r="B5" s="23"/>
      <c r="C5" s="23"/>
      <c r="D5" s="29"/>
      <c r="E5" s="5" t="s">
        <v>12</v>
      </c>
      <c r="F5" s="5" t="s">
        <v>13</v>
      </c>
      <c r="G5" s="5" t="s">
        <v>12</v>
      </c>
      <c r="H5" s="5" t="s">
        <v>13</v>
      </c>
      <c r="I5" s="5" t="s">
        <v>12</v>
      </c>
      <c r="J5" s="5" t="s">
        <v>13</v>
      </c>
      <c r="K5" s="20"/>
      <c r="L5" s="9" t="s">
        <v>12</v>
      </c>
      <c r="M5" s="9" t="s">
        <v>13</v>
      </c>
    </row>
    <row r="6" spans="1:18" ht="102" x14ac:dyDescent="0.25">
      <c r="B6" s="4">
        <v>1</v>
      </c>
      <c r="C6" s="17" t="s">
        <v>0</v>
      </c>
      <c r="D6" s="4">
        <v>3</v>
      </c>
      <c r="E6" s="13">
        <f>2620000*1.19</f>
        <v>3117800</v>
      </c>
      <c r="F6" s="13">
        <f>E6*$D6</f>
        <v>9353400</v>
      </c>
      <c r="G6" s="13">
        <v>3200000</v>
      </c>
      <c r="H6" s="13">
        <f>G6*$D6</f>
        <v>9600000</v>
      </c>
      <c r="I6" s="13">
        <f>2700000*1.19</f>
        <v>3213000</v>
      </c>
      <c r="J6" s="13">
        <f>I6*$D6</f>
        <v>9639000</v>
      </c>
      <c r="K6" s="10">
        <f>STDEVP(I6,G6,E6)/AVERAGE(I6,G6,E6)</f>
        <v>1.3267211892738056E-2</v>
      </c>
      <c r="L6" s="13">
        <f>ROUND(AVERAGE(E6,G6,I6),-2)</f>
        <v>3176900</v>
      </c>
      <c r="M6" s="13">
        <f>L6*$D6</f>
        <v>9530700</v>
      </c>
      <c r="N6" s="2"/>
    </row>
    <row r="7" spans="1:18" ht="89.25" x14ac:dyDescent="0.25">
      <c r="B7" s="4">
        <v>2</v>
      </c>
      <c r="C7" s="17" t="s">
        <v>1</v>
      </c>
      <c r="D7" s="4">
        <v>5</v>
      </c>
      <c r="E7" s="13">
        <f>3850000*1.19</f>
        <v>4581500</v>
      </c>
      <c r="F7" s="13">
        <f>E7*$D7</f>
        <v>22907500</v>
      </c>
      <c r="G7" s="13">
        <v>4720000</v>
      </c>
      <c r="H7" s="13">
        <f t="shared" ref="H7" si="0">G7*$D7</f>
        <v>23600000</v>
      </c>
      <c r="I7" s="13">
        <f>3950000*1.19</f>
        <v>4700500</v>
      </c>
      <c r="J7" s="13">
        <f t="shared" ref="J7" si="1">I7*$D7</f>
        <v>23502500</v>
      </c>
      <c r="K7" s="10">
        <f t="shared" ref="K7:K8" si="2">STDEVP(I7,G7,E7)/AVERAGE(I7,G7,E7)</f>
        <v>1.3115240157183355E-2</v>
      </c>
      <c r="L7" s="13">
        <f t="shared" ref="L7:L8" si="3">ROUND(AVERAGE(E7,G7,I7),-2)</f>
        <v>4667300</v>
      </c>
      <c r="M7" s="13">
        <f t="shared" ref="M7:M8" si="4">L7*$D7</f>
        <v>23336500</v>
      </c>
      <c r="N7" s="2"/>
      <c r="R7" s="2"/>
    </row>
    <row r="8" spans="1:18" ht="102" x14ac:dyDescent="0.25">
      <c r="B8" s="4">
        <v>3</v>
      </c>
      <c r="C8" s="17" t="s">
        <v>2</v>
      </c>
      <c r="D8" s="4">
        <v>1</v>
      </c>
      <c r="E8" s="13">
        <f>4860000*1.19</f>
        <v>5783400</v>
      </c>
      <c r="F8" s="13">
        <f>E8*$D8</f>
        <v>5783400</v>
      </c>
      <c r="G8" s="13">
        <v>6050000</v>
      </c>
      <c r="H8" s="13">
        <f t="shared" ref="H8" si="5">G8*$D8</f>
        <v>6050000</v>
      </c>
      <c r="I8" s="13">
        <f>5000000*1.19</f>
        <v>5950000</v>
      </c>
      <c r="J8" s="13">
        <f t="shared" ref="J8" si="6">I8*$D8</f>
        <v>5950000</v>
      </c>
      <c r="K8" s="10">
        <f t="shared" si="2"/>
        <v>1.8550761938422099E-2</v>
      </c>
      <c r="L8" s="13">
        <f t="shared" si="3"/>
        <v>5927800</v>
      </c>
      <c r="M8" s="13">
        <f t="shared" si="4"/>
        <v>5927800</v>
      </c>
      <c r="N8" s="2"/>
      <c r="R8" s="2"/>
    </row>
    <row r="9" spans="1:18" ht="14.45" customHeight="1" x14ac:dyDescent="0.25">
      <c r="B9" s="24" t="s">
        <v>7</v>
      </c>
      <c r="C9" s="25"/>
      <c r="D9" s="26"/>
      <c r="E9" s="6" t="s">
        <v>11</v>
      </c>
      <c r="F9" s="16">
        <f>SUM(F6:F8)</f>
        <v>38044300</v>
      </c>
      <c r="G9" s="6" t="s">
        <v>11</v>
      </c>
      <c r="H9" s="16">
        <f>SUM(H6:H8)</f>
        <v>39250000</v>
      </c>
      <c r="I9" s="6" t="s">
        <v>11</v>
      </c>
      <c r="J9" s="16">
        <f>SUM(J6:J8)</f>
        <v>39091500</v>
      </c>
      <c r="K9" s="11">
        <f>STDEVP(J9,H9,F9)/AVERAGE(J9,H9,F9)</f>
        <v>1.3788836625369628E-2</v>
      </c>
      <c r="L9" s="14" t="s">
        <v>11</v>
      </c>
      <c r="M9" s="15">
        <f>SUM(M6:M8)</f>
        <v>38795000</v>
      </c>
    </row>
    <row r="10" spans="1:18" ht="36.6" customHeight="1" x14ac:dyDescent="0.25">
      <c r="B10" s="30" t="s">
        <v>21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1:18" ht="14.45" customHeight="1" x14ac:dyDescent="0.25"/>
    <row r="12" spans="1:18" x14ac:dyDescent="0.25">
      <c r="H12" s="7"/>
    </row>
    <row r="13" spans="1:18" x14ac:dyDescent="0.25">
      <c r="B13" s="12" t="s">
        <v>9</v>
      </c>
      <c r="C13" s="12" t="s">
        <v>16</v>
      </c>
      <c r="D13" s="12" t="s">
        <v>17</v>
      </c>
      <c r="E13" s="22" t="s">
        <v>18</v>
      </c>
      <c r="F13" s="22"/>
      <c r="G13" s="22"/>
      <c r="H13" s="22"/>
    </row>
    <row r="14" spans="1:18" ht="30" x14ac:dyDescent="0.25">
      <c r="B14" s="3">
        <v>1</v>
      </c>
      <c r="C14" s="3" t="str">
        <f>E4</f>
        <v>ALMACEN Y TALLER COSTAFRIO</v>
      </c>
      <c r="D14" s="8">
        <f>F9</f>
        <v>38044300</v>
      </c>
      <c r="E14" s="21" t="s">
        <v>19</v>
      </c>
      <c r="F14" s="21"/>
      <c r="G14" s="21"/>
      <c r="H14" s="21"/>
    </row>
    <row r="15" spans="1:18" x14ac:dyDescent="0.25">
      <c r="B15" s="3">
        <v>2</v>
      </c>
      <c r="C15" s="3" t="str">
        <f>G4</f>
        <v>MAXIFRIO</v>
      </c>
      <c r="D15" s="8">
        <f>H9</f>
        <v>39250000</v>
      </c>
      <c r="E15" s="21" t="s">
        <v>20</v>
      </c>
      <c r="F15" s="21"/>
      <c r="G15" s="21"/>
      <c r="H15" s="21"/>
    </row>
    <row r="16" spans="1:18" x14ac:dyDescent="0.25">
      <c r="B16" s="3">
        <v>3</v>
      </c>
      <c r="C16" s="3" t="str">
        <f>I4</f>
        <v>MUNDO FRIO</v>
      </c>
      <c r="D16" s="8">
        <f>J9</f>
        <v>39091500</v>
      </c>
      <c r="E16" s="21" t="s">
        <v>19</v>
      </c>
      <c r="F16" s="21"/>
      <c r="G16" s="21"/>
      <c r="H16" s="21"/>
    </row>
  </sheetData>
  <mergeCells count="15">
    <mergeCell ref="B2:M2"/>
    <mergeCell ref="K4:K5"/>
    <mergeCell ref="E14:H14"/>
    <mergeCell ref="E13:H13"/>
    <mergeCell ref="E16:H16"/>
    <mergeCell ref="E15:H15"/>
    <mergeCell ref="B4:B5"/>
    <mergeCell ref="B9:D9"/>
    <mergeCell ref="L4:M4"/>
    <mergeCell ref="E4:F4"/>
    <mergeCell ref="G4:H4"/>
    <mergeCell ref="I4:J4"/>
    <mergeCell ref="D4:D5"/>
    <mergeCell ref="C4:C5"/>
    <mergeCell ref="B10:M10"/>
  </mergeCells>
  <pageMargins left="0.7" right="0.7" top="0.75" bottom="0.75" header="0.3" footer="0.3"/>
  <pageSetup paperSize="9" scale="7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25CB3-406D-496E-8A72-D0D65DEA3272}">
  <dimension ref="A1"/>
  <sheetViews>
    <sheetView topLeftCell="B1" workbookViewId="0">
      <selection activeCell="C2" sqref="C2"/>
    </sheetView>
  </sheetViews>
  <sheetFormatPr baseColWidth="10" defaultRowHeight="15" x14ac:dyDescent="0.25"/>
  <cols>
    <col min="1" max="3" width="8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de Mercado</vt:lpstr>
      <vt:lpstr>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Augusto Alonso Antequera</dc:creator>
  <cp:lastModifiedBy>Maria Elena del Valle Urzola</cp:lastModifiedBy>
  <cp:lastPrinted>2026-09-21T22:39:55Z</cp:lastPrinted>
  <dcterms:created xsi:type="dcterms:W3CDTF">2015-06-05T18:19:34Z</dcterms:created>
  <dcterms:modified xsi:type="dcterms:W3CDTF">2026-10-15T20:02:25Z</dcterms:modified>
</cp:coreProperties>
</file>