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endy.david/Desktop/2026/10. OCTUBRE/14. MANTENIMIENTO INDIVIDUOS/"/>
    </mc:Choice>
  </mc:AlternateContent>
  <xr:revisionPtr revIDLastSave="0" documentId="13_ncr:1_{1CB7185E-35DF-8844-A5C2-E037BBDF65D1}" xr6:coauthVersionLast="37" xr6:coauthVersionMax="47" xr10:uidLastSave="{00000000-0000-0000-0000-000000000000}"/>
  <bookViews>
    <workbookView xWindow="0" yWindow="500" windowWidth="28800" windowHeight="15720" xr2:uid="{2BA50576-02E3-40C1-921D-9DCCD76718CC}"/>
  </bookViews>
  <sheets>
    <sheet name="MTO PLÁNTULAS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22" i="1" l="1"/>
  <c r="Q21" i="1"/>
  <c r="Q20" i="1"/>
  <c r="Q19" i="1"/>
  <c r="Q18" i="1"/>
  <c r="Q17" i="1"/>
  <c r="Q16" i="1"/>
  <c r="Q15" i="1"/>
  <c r="Q6" i="1"/>
  <c r="Q7" i="1"/>
  <c r="Q8" i="1"/>
  <c r="Q9" i="1"/>
  <c r="Q10" i="1"/>
  <c r="Q11" i="1"/>
  <c r="Q12" i="1"/>
  <c r="Q5" i="1"/>
  <c r="N22" i="1"/>
  <c r="N21" i="1"/>
  <c r="N20" i="1"/>
  <c r="N19" i="1"/>
  <c r="N18" i="1"/>
  <c r="N17" i="1"/>
  <c r="N16" i="1"/>
  <c r="N15" i="1"/>
  <c r="N6" i="1"/>
  <c r="N7" i="1"/>
  <c r="N8" i="1"/>
  <c r="N9" i="1"/>
  <c r="N10" i="1"/>
  <c r="N11" i="1"/>
  <c r="N12" i="1"/>
  <c r="N5" i="1"/>
  <c r="K12" i="1"/>
  <c r="I12" i="1"/>
  <c r="L12" i="1"/>
  <c r="M12" i="1"/>
  <c r="K11" i="1"/>
  <c r="I11" i="1"/>
  <c r="L11" i="1"/>
  <c r="M11" i="1"/>
  <c r="K10" i="1"/>
  <c r="I10" i="1"/>
  <c r="L10" i="1"/>
  <c r="M10" i="1"/>
  <c r="K9" i="1"/>
  <c r="I9" i="1"/>
  <c r="L9" i="1"/>
  <c r="M9" i="1"/>
  <c r="K8" i="1"/>
  <c r="I8" i="1"/>
  <c r="L8" i="1"/>
  <c r="M8" i="1"/>
  <c r="K7" i="1"/>
  <c r="I7" i="1"/>
  <c r="L7" i="1"/>
  <c r="M7" i="1"/>
  <c r="K6" i="1"/>
  <c r="I6" i="1"/>
  <c r="L6" i="1"/>
  <c r="M6" i="1"/>
  <c r="K5" i="1"/>
  <c r="I5" i="1"/>
  <c r="L5" i="1"/>
  <c r="M5" i="1"/>
  <c r="K22" i="1"/>
  <c r="I22" i="1"/>
  <c r="L22" i="1"/>
  <c r="M22" i="1"/>
  <c r="K21" i="1"/>
  <c r="I21" i="1"/>
  <c r="L21" i="1"/>
  <c r="M21" i="1"/>
  <c r="K20" i="1"/>
  <c r="I20" i="1"/>
  <c r="L20" i="1"/>
  <c r="M20" i="1"/>
  <c r="K19" i="1"/>
  <c r="I19" i="1"/>
  <c r="L19" i="1"/>
  <c r="M19" i="1"/>
  <c r="K18" i="1"/>
  <c r="I18" i="1"/>
  <c r="L18" i="1"/>
  <c r="M18" i="1"/>
  <c r="K17" i="1"/>
  <c r="I17" i="1"/>
  <c r="L17" i="1"/>
  <c r="M17" i="1"/>
  <c r="K16" i="1"/>
  <c r="I16" i="1"/>
  <c r="L16" i="1"/>
  <c r="M16" i="1"/>
  <c r="K15" i="1"/>
  <c r="I15" i="1"/>
  <c r="L15" i="1"/>
  <c r="M15" i="1"/>
  <c r="Q13" i="1"/>
  <c r="Q23" i="1"/>
  <c r="Q24" i="1"/>
  <c r="H16" i="1"/>
  <c r="J16" i="1"/>
  <c r="H17" i="1"/>
  <c r="J17" i="1"/>
  <c r="H18" i="1"/>
  <c r="J18" i="1"/>
  <c r="H19" i="1"/>
  <c r="J19" i="1"/>
  <c r="H20" i="1"/>
  <c r="J20" i="1"/>
  <c r="H21" i="1"/>
  <c r="J21" i="1"/>
  <c r="H22" i="1"/>
  <c r="J22" i="1"/>
  <c r="H6" i="1"/>
  <c r="O6" i="1"/>
  <c r="H7" i="1"/>
  <c r="O7" i="1"/>
  <c r="H8" i="1"/>
  <c r="O8" i="1"/>
  <c r="H9" i="1"/>
  <c r="O9" i="1"/>
  <c r="H10" i="1"/>
  <c r="O10" i="1"/>
  <c r="H11" i="1"/>
  <c r="O11" i="1"/>
  <c r="H12" i="1"/>
  <c r="O12" i="1"/>
  <c r="J6" i="1"/>
  <c r="J7" i="1"/>
  <c r="J8" i="1"/>
  <c r="J9" i="1"/>
  <c r="J10" i="1"/>
  <c r="J11" i="1"/>
  <c r="J12" i="1"/>
  <c r="H5" i="1"/>
  <c r="J15" i="1"/>
  <c r="H15" i="1"/>
  <c r="J5" i="1"/>
  <c r="O18" i="1"/>
  <c r="O20" i="1"/>
  <c r="O19" i="1"/>
  <c r="O16" i="1"/>
  <c r="O17" i="1"/>
  <c r="O15" i="1"/>
  <c r="O21" i="1"/>
  <c r="O22" i="1"/>
  <c r="O5" i="1"/>
</calcChain>
</file>

<file path=xl/sharedStrings.xml><?xml version="1.0" encoding="utf-8"?>
<sst xmlns="http://schemas.openxmlformats.org/spreadsheetml/2006/main" count="54" uniqueCount="38">
  <si>
    <t>ITEM</t>
  </si>
  <si>
    <t xml:space="preserve">MENOR VALOR </t>
  </si>
  <si>
    <t xml:space="preserve">MEDIANA </t>
  </si>
  <si>
    <t>CANTIDAD</t>
  </si>
  <si>
    <t>DESCRIPCIÓN</t>
  </si>
  <si>
    <t>UNIDAD DE MEDIDA</t>
  </si>
  <si>
    <t xml:space="preserve">MEDIA 
ARITMETICA </t>
  </si>
  <si>
    <t xml:space="preserve">DESVIACION 
ESTANDAR </t>
  </si>
  <si>
    <t xml:space="preserve">COEFICIENTE 
DE VARIACION </t>
  </si>
  <si>
    <t xml:space="preserve">PRECIO DE 
REFERENCIA </t>
  </si>
  <si>
    <t xml:space="preserve">METRICA 
UTILIZADA </t>
  </si>
  <si>
    <t>ANEXO - ESTUDIO DE COTIZACIONES (PRECIO DE REFERENCIA)</t>
  </si>
  <si>
    <t xml:space="preserve">UNIDAD </t>
  </si>
  <si>
    <t>AMATEA SER Y NATURALEZA</t>
  </si>
  <si>
    <t>CORPORACIÓN PARA EL DESARROLLO DEL MEDIO AMBIENTE</t>
  </si>
  <si>
    <t xml:space="preserve">Mantenimiento de individuos en Predio PIEDRA GRANDE, vereda Pueblo Nuevo, cuenca del rio Cali, Municipio de Cali. </t>
  </si>
  <si>
    <t xml:space="preserve">Predio JAC PUEBLO NUEVO, vereda Pueblo Nuevo, cuenca del rio Cali, Municipio de Cali.   </t>
  </si>
  <si>
    <t xml:space="preserve">Mantenimiento de individuos en Predio Predio LAS DELICIAS.  vereda Pueblo Nuevo, cuenca del rio Cali, Municipio de Cali.   </t>
  </si>
  <si>
    <t xml:space="preserve">Mantenimiento de individuos en Predio Predio LA DESPENSA.  vereda Pato Leonera, cuenca del rio Cali, Municipio de Cali.   </t>
  </si>
  <si>
    <t xml:space="preserve">Mantenimiento de individuos en Predio Predio LA OLGA.   vereda Pato Leonera, cuenca del rio Cali, Municipio de Cali.   </t>
  </si>
  <si>
    <t>Mantenimiento de individuos en Predio Predio VILLA BEATRIZ, vereda San Pablo, corregimiento Pance, cuenca del rio Pance, Municipio de Cali.</t>
  </si>
  <si>
    <t>Mantenimiento de individuos en Predio Predio LA SONORA, vereda San Pablo, corregimiento Pance, cuenca del rio Pance, Municipio de Cali.</t>
  </si>
  <si>
    <t xml:space="preserve">Mantenimiento de individuos en Predio Predio VALDOMIRA,  corregimiento Villa Carmelo, cuenca del rio Melendez, Municipio de Cali. </t>
  </si>
  <si>
    <t xml:space="preserve">MANTENIMIENTO INDIVIDUOS: Realizar actividades de mantenimiento fitosanitario consistentes en retiro material vegetal seco, plateo y aporque, podas de formación, fertilización,  control de especies con potencial invasor (Thunbergia alata, Pteridium aquilinum) y  control de hormiga arriera a las plantulas establecidas en diferentes predios. </t>
  </si>
  <si>
    <t xml:space="preserve"> Resiembra de individuos forestales y frutales nativos incluyendo actividades de adecuación del terreno, trazado, la apertura de los huecos en la tierra, fertilización, aplicación de hidro retenedores, micorrizas y enmiendas.</t>
  </si>
  <si>
    <t xml:space="preserve">Resiembra de individuos en Predio PIEDRA GRANDE, vereda Pueblo Nuevo, cuenca del rio Cali, Municipio de Cali. </t>
  </si>
  <si>
    <t xml:space="preserve">Resiembra de individuos en Predio JAC PUEBLO NUEVO, vereda Pueblo Nuevo, cuenca del rio Cali, Municipio de Cali.   </t>
  </si>
  <si>
    <t xml:space="preserve">Resiembra de individuos en Predio LAS DELICIAS.  vereda Pueblo Nuevo, cuenca del rio Cali, Municipio de Cali.   </t>
  </si>
  <si>
    <t xml:space="preserve">Resiembra de individuos en Predio LA DESPENSA.  vereda Pato Leonera, cuenca del rio Cali, Municipio de Cali.   </t>
  </si>
  <si>
    <t xml:space="preserve">Resiembra de individuos en Predio LA OLGA.   vereda Pato Leonera, cuenca del rio Cali, Municipio de Cali.   </t>
  </si>
  <si>
    <t>Resiembra de individuos en Predio VILLA BEATRIZ, vereda San Pablo, corregimiento Pance, cuenca del rio Pance, Municipio de Cali.</t>
  </si>
  <si>
    <t>Resiembra de individuos en Predio LA SONORA, vereda San Pablo, corregimiento Pance, cuenca del rio Pance, Municipio de Cali.</t>
  </si>
  <si>
    <t xml:space="preserve">Resiembra de individuos en Predio VALDOMIRA,  corregimiento Villa Carmelo, cuenca del rio Melendez, Municipio de Cali. </t>
  </si>
  <si>
    <t>CANTIDADES REQERIDAS POR EL PNN FARALLONES DE CALI</t>
  </si>
  <si>
    <t>TOTAL MANTENIMIENTO</t>
  </si>
  <si>
    <t>TOTAL RESIEMBRA</t>
  </si>
  <si>
    <t>PRECIO DE REFERENCIA TOTAL</t>
  </si>
  <si>
    <t xml:space="preserve">FUNDACION PARA EL DESARROLLO SOCIAL Y COMUNITARIO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</si>
</sst>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"/>
    <numFmt numFmtId="166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name val="Verdana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9" fontId="4" fillId="0" borderId="1" xfId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0" xfId="0" applyNumberFormat="1" applyFont="1"/>
    <xf numFmtId="165" fontId="4" fillId="0" borderId="1" xfId="2" applyNumberFormat="1" applyFont="1" applyFill="1" applyBorder="1" applyAlignment="1" applyProtection="1">
      <alignment horizontal="center" vertical="center"/>
    </xf>
    <xf numFmtId="0" fontId="3" fillId="0" borderId="0" xfId="0" applyFont="1"/>
    <xf numFmtId="165" fontId="3" fillId="0" borderId="0" xfId="3" applyNumberFormat="1" applyFont="1"/>
    <xf numFmtId="2" fontId="4" fillId="0" borderId="1" xfId="2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6" fontId="5" fillId="0" borderId="1" xfId="4" applyNumberFormat="1" applyFont="1" applyFill="1" applyBorder="1" applyAlignment="1">
      <alignment horizontal="center" vertical="center" wrapText="1"/>
    </xf>
    <xf numFmtId="44" fontId="3" fillId="5" borderId="1" xfId="4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/>
    <xf numFmtId="44" fontId="3" fillId="5" borderId="5" xfId="4" applyFont="1" applyFill="1" applyBorder="1" applyAlignment="1" applyProtection="1">
      <alignment horizontal="center" vertical="center"/>
    </xf>
    <xf numFmtId="44" fontId="3" fillId="5" borderId="1" xfId="4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5" fontId="2" fillId="7" borderId="1" xfId="3" applyNumberFormat="1" applyFont="1" applyFill="1" applyBorder="1" applyAlignment="1" applyProtection="1">
      <alignment horizontal="center" vertical="center" wrapText="1"/>
    </xf>
    <xf numFmtId="166" fontId="2" fillId="8" borderId="1" xfId="0" applyNumberFormat="1" applyFont="1" applyFill="1" applyBorder="1" applyAlignment="1">
      <alignment horizontal="center" vertical="center" wrapText="1"/>
    </xf>
    <xf numFmtId="0" fontId="2" fillId="4" borderId="1" xfId="1" applyNumberFormat="1" applyFont="1" applyFill="1" applyBorder="1" applyAlignment="1">
      <alignment horizontal="center" vertical="center" wrapText="1"/>
    </xf>
    <xf numFmtId="166" fontId="2" fillId="9" borderId="1" xfId="0" applyNumberFormat="1" applyFont="1" applyFill="1" applyBorder="1" applyAlignment="1">
      <alignment horizontal="center" vertical="center" wrapText="1"/>
    </xf>
  </cellXfs>
  <cellStyles count="7">
    <cellStyle name="Millares" xfId="3" builtinId="3"/>
    <cellStyle name="Millares 2" xfId="2" xr:uid="{9F9C1794-FE5E-4C72-9C2D-59C6A477913A}"/>
    <cellStyle name="Millares 3" xfId="6" xr:uid="{BC450124-E5BD-478A-B5E9-1F7D8C976899}"/>
    <cellStyle name="Moneda" xfId="4" builtinId="4"/>
    <cellStyle name="Normal" xfId="0" builtinId="0"/>
    <cellStyle name="Normal 2" xfId="5" xr:uid="{959D60A2-B894-427B-85C8-4B5D7A0966F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Q25"/>
  <sheetViews>
    <sheetView tabSelected="1" topLeftCell="D1" zoomScale="115" zoomScaleNormal="115" workbookViewId="0">
      <selection activeCell="H7" sqref="H7"/>
    </sheetView>
  </sheetViews>
  <sheetFormatPr baseColWidth="10" defaultColWidth="13.5" defaultRowHeight="11" x14ac:dyDescent="0.15"/>
  <cols>
    <col min="1" max="1" width="7.1640625" style="3" bestFit="1" customWidth="1"/>
    <col min="2" max="2" width="62" style="3" bestFit="1" customWidth="1"/>
    <col min="3" max="3" width="11.33203125" style="2" bestFit="1" customWidth="1"/>
    <col min="4" max="4" width="10.5" style="3" bestFit="1" customWidth="1"/>
    <col min="5" max="5" width="14.33203125" style="9" customWidth="1"/>
    <col min="6" max="6" width="16.1640625" style="9" customWidth="1"/>
    <col min="7" max="7" width="16.33203125" style="9" customWidth="1"/>
    <col min="8" max="8" width="10.6640625" style="6" customWidth="1"/>
    <col min="9" max="9" width="12.5" style="6" customWidth="1"/>
    <col min="10" max="10" width="10.6640625" style="6" customWidth="1"/>
    <col min="11" max="11" width="12.5" style="6" customWidth="1"/>
    <col min="12" max="12" width="14.33203125" style="2" customWidth="1"/>
    <col min="13" max="13" width="14.5" style="8" hidden="1" customWidth="1"/>
    <col min="14" max="14" width="14.5" style="8" customWidth="1"/>
    <col min="15" max="15" width="11.1640625" style="2" bestFit="1" customWidth="1"/>
    <col min="16" max="16" width="14" style="15" customWidth="1"/>
    <col min="17" max="17" width="17.6640625" style="8" bestFit="1" customWidth="1"/>
    <col min="18" max="16384" width="13.5" style="2"/>
  </cols>
  <sheetData>
    <row r="1" spans="1:17" ht="15" customHeight="1" x14ac:dyDescent="0.15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ht="30.5" customHeight="1" x14ac:dyDescent="0.15">
      <c r="A2" s="18" t="s">
        <v>0</v>
      </c>
      <c r="B2" s="18" t="s">
        <v>4</v>
      </c>
      <c r="C2" s="18" t="s">
        <v>5</v>
      </c>
      <c r="D2" s="18" t="s">
        <v>3</v>
      </c>
      <c r="E2" s="33" t="s">
        <v>13</v>
      </c>
      <c r="F2" s="34" t="s">
        <v>14</v>
      </c>
      <c r="G2" s="36" t="s">
        <v>37</v>
      </c>
      <c r="H2" s="19" t="s">
        <v>1</v>
      </c>
      <c r="I2" s="19" t="s">
        <v>6</v>
      </c>
      <c r="J2" s="19" t="s">
        <v>2</v>
      </c>
      <c r="K2" s="19" t="s">
        <v>7</v>
      </c>
      <c r="L2" s="20" t="s">
        <v>8</v>
      </c>
      <c r="M2" s="21" t="s">
        <v>9</v>
      </c>
      <c r="N2" s="21" t="s">
        <v>9</v>
      </c>
      <c r="O2" s="20" t="s">
        <v>10</v>
      </c>
      <c r="P2" s="35" t="s">
        <v>33</v>
      </c>
      <c r="Q2" s="21"/>
    </row>
    <row r="3" spans="1:17" ht="41.25" customHeight="1" x14ac:dyDescent="0.15">
      <c r="A3" s="18"/>
      <c r="B3" s="18"/>
      <c r="C3" s="18"/>
      <c r="D3" s="18"/>
      <c r="E3" s="33"/>
      <c r="F3" s="34"/>
      <c r="G3" s="36"/>
      <c r="H3" s="19"/>
      <c r="I3" s="19"/>
      <c r="J3" s="19"/>
      <c r="K3" s="19"/>
      <c r="L3" s="20"/>
      <c r="M3" s="21"/>
      <c r="N3" s="21"/>
      <c r="O3" s="20"/>
      <c r="P3" s="35"/>
      <c r="Q3" s="21"/>
    </row>
    <row r="4" spans="1:17" ht="52.5" customHeight="1" x14ac:dyDescent="0.15">
      <c r="A4" s="25" t="s">
        <v>23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7" ht="24" x14ac:dyDescent="0.15">
      <c r="A5" s="4">
        <v>1</v>
      </c>
      <c r="B5" s="5" t="s">
        <v>15</v>
      </c>
      <c r="C5" s="11" t="s">
        <v>12</v>
      </c>
      <c r="D5" s="11">
        <v>1</v>
      </c>
      <c r="E5" s="12">
        <v>4800.46</v>
      </c>
      <c r="F5" s="12">
        <v>3808</v>
      </c>
      <c r="G5" s="12">
        <v>3689</v>
      </c>
      <c r="H5" s="7">
        <f t="shared" ref="H5" si="0">+MIN(E5:G5)</f>
        <v>3689</v>
      </c>
      <c r="I5" s="7">
        <f t="shared" ref="I5" si="1">+AVERAGE(E5:G5)</f>
        <v>4099.1533333333327</v>
      </c>
      <c r="J5" s="7">
        <f t="shared" ref="J5" si="2">+MEDIAN(E5:G5)</f>
        <v>3808</v>
      </c>
      <c r="K5" s="10">
        <f t="shared" ref="K5" si="3">_xlfn.STDEV.P(E5:G5)</f>
        <v>498.27270346891942</v>
      </c>
      <c r="L5" s="1">
        <f t="shared" ref="L5" si="4">K5/I5</f>
        <v>0.1215550292830193</v>
      </c>
      <c r="M5" s="17">
        <f>(IF(L5&lt;=0.15,I5,IF(AND(L5&gt;0.15,L5&lt;=0.49),J5,H5)))</f>
        <v>4099.1533333333327</v>
      </c>
      <c r="N5" s="17">
        <f>ROUNDDOWN(+M5,0)</f>
        <v>4099</v>
      </c>
      <c r="O5" s="5" t="str">
        <f t="shared" ref="O5:O12" si="5">IF(M5=H5, "MENOR VALOR", IF(M5=I5,"MEDIA ARITMETICA", IF(M5=J5,"MEDIANA")))</f>
        <v>MEDIA ARITMETICA</v>
      </c>
      <c r="P5" s="14">
        <v>1000</v>
      </c>
      <c r="Q5" s="13">
        <f>+P5*N5</f>
        <v>4099000</v>
      </c>
    </row>
    <row r="6" spans="1:17" ht="24" x14ac:dyDescent="0.15">
      <c r="A6" s="4">
        <v>2</v>
      </c>
      <c r="B6" s="5" t="s">
        <v>16</v>
      </c>
      <c r="C6" s="11" t="s">
        <v>12</v>
      </c>
      <c r="D6" s="11">
        <v>1</v>
      </c>
      <c r="E6" s="12">
        <v>4800.46</v>
      </c>
      <c r="F6" s="12">
        <v>3808</v>
      </c>
      <c r="G6" s="12">
        <v>3689</v>
      </c>
      <c r="H6" s="7">
        <f t="shared" ref="H6:H12" si="6">+MIN(E6:G6)</f>
        <v>3689</v>
      </c>
      <c r="I6" s="7">
        <f t="shared" ref="I6:I12" si="7">+AVERAGE(E6:G6)</f>
        <v>4099.1533333333327</v>
      </c>
      <c r="J6" s="7">
        <f t="shared" ref="J6:J12" si="8">+MEDIAN(E6:G6)</f>
        <v>3808</v>
      </c>
      <c r="K6" s="10">
        <f t="shared" ref="K6:K12" si="9">_xlfn.STDEV.P(E6:G6)</f>
        <v>498.27270346891942</v>
      </c>
      <c r="L6" s="1">
        <f t="shared" ref="L6:L12" si="10">K6/I6</f>
        <v>0.1215550292830193</v>
      </c>
      <c r="M6" s="17">
        <f t="shared" ref="M6:M12" si="11">(IF(L6&lt;=0.15,I6,IF(AND(L6&gt;0.15,L6&lt;=0.49),J6,H6)))</f>
        <v>4099.1533333333327</v>
      </c>
      <c r="N6" s="17">
        <f t="shared" ref="N6:N12" si="12">ROUNDDOWN(+M6,0)</f>
        <v>4099</v>
      </c>
      <c r="O6" s="5" t="str">
        <f t="shared" si="5"/>
        <v>MEDIA ARITMETICA</v>
      </c>
      <c r="P6" s="14">
        <v>1000</v>
      </c>
      <c r="Q6" s="13">
        <f t="shared" ref="Q6:Q12" si="13">+P6*N6</f>
        <v>4099000</v>
      </c>
    </row>
    <row r="7" spans="1:17" ht="24" x14ac:dyDescent="0.15">
      <c r="A7" s="4">
        <v>3</v>
      </c>
      <c r="B7" s="5" t="s">
        <v>17</v>
      </c>
      <c r="C7" s="11" t="s">
        <v>12</v>
      </c>
      <c r="D7" s="11">
        <v>1</v>
      </c>
      <c r="E7" s="12">
        <v>4800.46</v>
      </c>
      <c r="F7" s="12">
        <v>3808</v>
      </c>
      <c r="G7" s="12">
        <v>3689</v>
      </c>
      <c r="H7" s="7">
        <f t="shared" si="6"/>
        <v>3689</v>
      </c>
      <c r="I7" s="7">
        <f t="shared" si="7"/>
        <v>4099.1533333333327</v>
      </c>
      <c r="J7" s="7">
        <f t="shared" si="8"/>
        <v>3808</v>
      </c>
      <c r="K7" s="10">
        <f t="shared" si="9"/>
        <v>498.27270346891942</v>
      </c>
      <c r="L7" s="1">
        <f t="shared" si="10"/>
        <v>0.1215550292830193</v>
      </c>
      <c r="M7" s="17">
        <f t="shared" si="11"/>
        <v>4099.1533333333327</v>
      </c>
      <c r="N7" s="17">
        <f t="shared" si="12"/>
        <v>4099</v>
      </c>
      <c r="O7" s="5" t="str">
        <f t="shared" si="5"/>
        <v>MEDIA ARITMETICA</v>
      </c>
      <c r="P7" s="14">
        <v>1300</v>
      </c>
      <c r="Q7" s="13">
        <f t="shared" si="13"/>
        <v>5328700</v>
      </c>
    </row>
    <row r="8" spans="1:17" ht="24" x14ac:dyDescent="0.15">
      <c r="A8" s="4">
        <v>4</v>
      </c>
      <c r="B8" s="5" t="s">
        <v>18</v>
      </c>
      <c r="C8" s="11" t="s">
        <v>12</v>
      </c>
      <c r="D8" s="11">
        <v>1</v>
      </c>
      <c r="E8" s="12">
        <v>4800.46</v>
      </c>
      <c r="F8" s="12">
        <v>3808</v>
      </c>
      <c r="G8" s="12">
        <v>3689</v>
      </c>
      <c r="H8" s="7">
        <f t="shared" si="6"/>
        <v>3689</v>
      </c>
      <c r="I8" s="7">
        <f t="shared" si="7"/>
        <v>4099.1533333333327</v>
      </c>
      <c r="J8" s="7">
        <f t="shared" si="8"/>
        <v>3808</v>
      </c>
      <c r="K8" s="10">
        <f t="shared" si="9"/>
        <v>498.27270346891942</v>
      </c>
      <c r="L8" s="1">
        <f t="shared" si="10"/>
        <v>0.1215550292830193</v>
      </c>
      <c r="M8" s="17">
        <f t="shared" si="11"/>
        <v>4099.1533333333327</v>
      </c>
      <c r="N8" s="17">
        <f t="shared" si="12"/>
        <v>4099</v>
      </c>
      <c r="O8" s="5" t="str">
        <f t="shared" si="5"/>
        <v>MEDIA ARITMETICA</v>
      </c>
      <c r="P8" s="14">
        <v>1000</v>
      </c>
      <c r="Q8" s="13">
        <f t="shared" si="13"/>
        <v>4099000</v>
      </c>
    </row>
    <row r="9" spans="1:17" ht="24" x14ac:dyDescent="0.15">
      <c r="A9" s="4">
        <v>5</v>
      </c>
      <c r="B9" s="5" t="s">
        <v>19</v>
      </c>
      <c r="C9" s="11" t="s">
        <v>12</v>
      </c>
      <c r="D9" s="11">
        <v>1</v>
      </c>
      <c r="E9" s="12">
        <v>4800.46</v>
      </c>
      <c r="F9" s="12">
        <v>3808</v>
      </c>
      <c r="G9" s="12">
        <v>3689</v>
      </c>
      <c r="H9" s="7">
        <f t="shared" si="6"/>
        <v>3689</v>
      </c>
      <c r="I9" s="7">
        <f t="shared" si="7"/>
        <v>4099.1533333333327</v>
      </c>
      <c r="J9" s="7">
        <f t="shared" si="8"/>
        <v>3808</v>
      </c>
      <c r="K9" s="10">
        <f t="shared" si="9"/>
        <v>498.27270346891942</v>
      </c>
      <c r="L9" s="1">
        <f t="shared" si="10"/>
        <v>0.1215550292830193</v>
      </c>
      <c r="M9" s="17">
        <f t="shared" si="11"/>
        <v>4099.1533333333327</v>
      </c>
      <c r="N9" s="17">
        <f t="shared" si="12"/>
        <v>4099</v>
      </c>
      <c r="O9" s="5" t="str">
        <f t="shared" si="5"/>
        <v>MEDIA ARITMETICA</v>
      </c>
      <c r="P9" s="14">
        <v>1300</v>
      </c>
      <c r="Q9" s="13">
        <f t="shared" si="13"/>
        <v>5328700</v>
      </c>
    </row>
    <row r="10" spans="1:17" ht="24" x14ac:dyDescent="0.15">
      <c r="A10" s="4">
        <v>6</v>
      </c>
      <c r="B10" s="5" t="s">
        <v>20</v>
      </c>
      <c r="C10" s="11" t="s">
        <v>12</v>
      </c>
      <c r="D10" s="11">
        <v>1</v>
      </c>
      <c r="E10" s="12">
        <v>4800.46</v>
      </c>
      <c r="F10" s="12">
        <v>3808</v>
      </c>
      <c r="G10" s="12">
        <v>3689</v>
      </c>
      <c r="H10" s="7">
        <f t="shared" si="6"/>
        <v>3689</v>
      </c>
      <c r="I10" s="7">
        <f t="shared" si="7"/>
        <v>4099.1533333333327</v>
      </c>
      <c r="J10" s="7">
        <f t="shared" si="8"/>
        <v>3808</v>
      </c>
      <c r="K10" s="10">
        <f t="shared" si="9"/>
        <v>498.27270346891942</v>
      </c>
      <c r="L10" s="1">
        <f t="shared" si="10"/>
        <v>0.1215550292830193</v>
      </c>
      <c r="M10" s="17">
        <f t="shared" si="11"/>
        <v>4099.1533333333327</v>
      </c>
      <c r="N10" s="17">
        <f t="shared" si="12"/>
        <v>4099</v>
      </c>
      <c r="O10" s="5" t="str">
        <f t="shared" si="5"/>
        <v>MEDIA ARITMETICA</v>
      </c>
      <c r="P10" s="14">
        <v>1000</v>
      </c>
      <c r="Q10" s="13">
        <f t="shared" si="13"/>
        <v>4099000</v>
      </c>
    </row>
    <row r="11" spans="1:17" ht="24" x14ac:dyDescent="0.15">
      <c r="A11" s="4">
        <v>7</v>
      </c>
      <c r="B11" s="5" t="s">
        <v>21</v>
      </c>
      <c r="C11" s="11" t="s">
        <v>12</v>
      </c>
      <c r="D11" s="11">
        <v>1</v>
      </c>
      <c r="E11" s="12">
        <v>4800.46</v>
      </c>
      <c r="F11" s="12">
        <v>3808</v>
      </c>
      <c r="G11" s="12">
        <v>3689</v>
      </c>
      <c r="H11" s="7">
        <f t="shared" si="6"/>
        <v>3689</v>
      </c>
      <c r="I11" s="7">
        <f t="shared" si="7"/>
        <v>4099.1533333333327</v>
      </c>
      <c r="J11" s="7">
        <f t="shared" si="8"/>
        <v>3808</v>
      </c>
      <c r="K11" s="10">
        <f t="shared" si="9"/>
        <v>498.27270346891942</v>
      </c>
      <c r="L11" s="1">
        <f t="shared" si="10"/>
        <v>0.1215550292830193</v>
      </c>
      <c r="M11" s="17">
        <f t="shared" si="11"/>
        <v>4099.1533333333327</v>
      </c>
      <c r="N11" s="17">
        <f t="shared" si="12"/>
        <v>4099</v>
      </c>
      <c r="O11" s="5" t="str">
        <f t="shared" si="5"/>
        <v>MEDIA ARITMETICA</v>
      </c>
      <c r="P11" s="14">
        <v>1900</v>
      </c>
      <c r="Q11" s="13">
        <f t="shared" si="13"/>
        <v>7788100</v>
      </c>
    </row>
    <row r="12" spans="1:17" ht="24" x14ac:dyDescent="0.15">
      <c r="A12" s="4">
        <v>8</v>
      </c>
      <c r="B12" s="5" t="s">
        <v>22</v>
      </c>
      <c r="C12" s="11" t="s">
        <v>12</v>
      </c>
      <c r="D12" s="11">
        <v>1</v>
      </c>
      <c r="E12" s="12">
        <v>4800.46</v>
      </c>
      <c r="F12" s="12">
        <v>3808</v>
      </c>
      <c r="G12" s="12">
        <v>3808</v>
      </c>
      <c r="H12" s="7">
        <f t="shared" si="6"/>
        <v>3808</v>
      </c>
      <c r="I12" s="7">
        <f t="shared" si="7"/>
        <v>4138.82</v>
      </c>
      <c r="J12" s="7">
        <f t="shared" si="8"/>
        <v>3808</v>
      </c>
      <c r="K12" s="10">
        <f t="shared" si="9"/>
        <v>467.85013070427232</v>
      </c>
      <c r="L12" s="1">
        <f t="shared" si="10"/>
        <v>0.11303949693494096</v>
      </c>
      <c r="M12" s="17">
        <f t="shared" si="11"/>
        <v>4138.82</v>
      </c>
      <c r="N12" s="17">
        <f t="shared" si="12"/>
        <v>4138</v>
      </c>
      <c r="O12" s="5" t="str">
        <f t="shared" si="5"/>
        <v>MEDIA ARITMETICA</v>
      </c>
      <c r="P12" s="14">
        <v>3000</v>
      </c>
      <c r="Q12" s="13">
        <f t="shared" si="13"/>
        <v>12414000</v>
      </c>
    </row>
    <row r="13" spans="1:17" ht="10.25" customHeight="1" x14ac:dyDescent="0.15">
      <c r="A13" s="27" t="s">
        <v>34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9"/>
      <c r="Q13" s="13">
        <f>SUM(Q5:Q12)</f>
        <v>47255500</v>
      </c>
    </row>
    <row r="14" spans="1:17" ht="33" customHeight="1" x14ac:dyDescent="0.15">
      <c r="A14" s="25" t="s">
        <v>24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17" ht="24" x14ac:dyDescent="0.15">
      <c r="A15" s="4">
        <v>9</v>
      </c>
      <c r="B15" s="5" t="s">
        <v>25</v>
      </c>
      <c r="C15" s="11" t="s">
        <v>12</v>
      </c>
      <c r="D15" s="11">
        <v>1</v>
      </c>
      <c r="E15" s="12">
        <v>3271.31</v>
      </c>
      <c r="F15" s="12">
        <v>3808</v>
      </c>
      <c r="G15" s="12">
        <v>3689</v>
      </c>
      <c r="H15" s="7">
        <f t="shared" ref="H15" si="14">+MIN(E15:G15)</f>
        <v>3271.31</v>
      </c>
      <c r="I15" s="7">
        <f t="shared" ref="I15" si="15">+AVERAGE(E15:G15)</f>
        <v>3589.4366666666665</v>
      </c>
      <c r="J15" s="7">
        <f t="shared" ref="J15" si="16">+MEDIAN(E15:G15)</f>
        <v>3689</v>
      </c>
      <c r="K15" s="10">
        <f t="shared" ref="K15" si="17">_xlfn.STDEV.P(E15:G15)</f>
        <v>230.13573101300219</v>
      </c>
      <c r="L15" s="1">
        <f t="shared" ref="L15:L22" si="18">K15/I15</f>
        <v>6.411472116228141E-2</v>
      </c>
      <c r="M15" s="13">
        <f t="shared" ref="M15:M22" si="19">(IF(L15&lt;=0.15,I15,IF(AND(L15&gt;0.15,L15&lt;=0.49),J15,H15)))</f>
        <v>3589.4366666666665</v>
      </c>
      <c r="N15" s="17">
        <f t="shared" ref="N15:N22" si="20">ROUNDDOWN(+M15,0)</f>
        <v>3589</v>
      </c>
      <c r="O15" s="5" t="str">
        <f t="shared" ref="O15:O22" si="21">IF(M15=H15, "MENOR VALOR", IF(M15=I15,"MEDIA ARITMETICA", IF(M15=J15,"MEDIANA")))</f>
        <v>MEDIA ARITMETICA</v>
      </c>
      <c r="P15" s="14">
        <v>75</v>
      </c>
      <c r="Q15" s="13">
        <f t="shared" ref="Q15:Q22" si="22">+P15*N15</f>
        <v>269175</v>
      </c>
    </row>
    <row r="16" spans="1:17" ht="24" x14ac:dyDescent="0.15">
      <c r="A16" s="4">
        <v>10</v>
      </c>
      <c r="B16" s="5" t="s">
        <v>26</v>
      </c>
      <c r="C16" s="11" t="s">
        <v>12</v>
      </c>
      <c r="D16" s="11">
        <v>1</v>
      </c>
      <c r="E16" s="12">
        <v>3271.31</v>
      </c>
      <c r="F16" s="12">
        <v>3808</v>
      </c>
      <c r="G16" s="12">
        <v>3689</v>
      </c>
      <c r="H16" s="7">
        <f t="shared" ref="H16:H22" si="23">+MIN(E16:G16)</f>
        <v>3271.31</v>
      </c>
      <c r="I16" s="7">
        <f t="shared" ref="I16:I22" si="24">+AVERAGE(E16:G16)</f>
        <v>3589.4366666666665</v>
      </c>
      <c r="J16" s="7">
        <f t="shared" ref="J16:J22" si="25">+MEDIAN(E16:G16)</f>
        <v>3689</v>
      </c>
      <c r="K16" s="10">
        <f t="shared" ref="K16:K22" si="26">_xlfn.STDEV.P(E16:G16)</f>
        <v>230.13573101300219</v>
      </c>
      <c r="L16" s="1">
        <f t="shared" si="18"/>
        <v>6.411472116228141E-2</v>
      </c>
      <c r="M16" s="13">
        <f t="shared" si="19"/>
        <v>3589.4366666666665</v>
      </c>
      <c r="N16" s="17">
        <f t="shared" si="20"/>
        <v>3589</v>
      </c>
      <c r="O16" s="5" t="str">
        <f t="shared" si="21"/>
        <v>MEDIA ARITMETICA</v>
      </c>
      <c r="P16" s="14">
        <v>75</v>
      </c>
      <c r="Q16" s="13">
        <f t="shared" si="22"/>
        <v>269175</v>
      </c>
    </row>
    <row r="17" spans="1:17" ht="24" x14ac:dyDescent="0.15">
      <c r="A17" s="4">
        <v>11</v>
      </c>
      <c r="B17" s="5" t="s">
        <v>27</v>
      </c>
      <c r="C17" s="11" t="s">
        <v>12</v>
      </c>
      <c r="D17" s="11">
        <v>1</v>
      </c>
      <c r="E17" s="12">
        <v>3271.31</v>
      </c>
      <c r="F17" s="12">
        <v>3808</v>
      </c>
      <c r="G17" s="12">
        <v>3689</v>
      </c>
      <c r="H17" s="7">
        <f t="shared" si="23"/>
        <v>3271.31</v>
      </c>
      <c r="I17" s="7">
        <f t="shared" si="24"/>
        <v>3589.4366666666665</v>
      </c>
      <c r="J17" s="7">
        <f t="shared" si="25"/>
        <v>3689</v>
      </c>
      <c r="K17" s="10">
        <f t="shared" si="26"/>
        <v>230.13573101300219</v>
      </c>
      <c r="L17" s="1">
        <f t="shared" si="18"/>
        <v>6.411472116228141E-2</v>
      </c>
      <c r="M17" s="13">
        <f t="shared" si="19"/>
        <v>3589.4366666666665</v>
      </c>
      <c r="N17" s="17">
        <f t="shared" si="20"/>
        <v>3589</v>
      </c>
      <c r="O17" s="5" t="str">
        <f t="shared" si="21"/>
        <v>MEDIA ARITMETICA</v>
      </c>
      <c r="P17" s="14">
        <v>98</v>
      </c>
      <c r="Q17" s="13">
        <f t="shared" si="22"/>
        <v>351722</v>
      </c>
    </row>
    <row r="18" spans="1:17" ht="24" x14ac:dyDescent="0.15">
      <c r="A18" s="4">
        <v>12</v>
      </c>
      <c r="B18" s="5" t="s">
        <v>28</v>
      </c>
      <c r="C18" s="11" t="s">
        <v>12</v>
      </c>
      <c r="D18" s="11">
        <v>1</v>
      </c>
      <c r="E18" s="12">
        <v>3271.31</v>
      </c>
      <c r="F18" s="12">
        <v>3808</v>
      </c>
      <c r="G18" s="12">
        <v>3689</v>
      </c>
      <c r="H18" s="7">
        <f t="shared" si="23"/>
        <v>3271.31</v>
      </c>
      <c r="I18" s="7">
        <f t="shared" si="24"/>
        <v>3589.4366666666665</v>
      </c>
      <c r="J18" s="7">
        <f t="shared" si="25"/>
        <v>3689</v>
      </c>
      <c r="K18" s="10">
        <f t="shared" si="26"/>
        <v>230.13573101300219</v>
      </c>
      <c r="L18" s="1">
        <f t="shared" si="18"/>
        <v>6.411472116228141E-2</v>
      </c>
      <c r="M18" s="13">
        <f t="shared" si="19"/>
        <v>3589.4366666666665</v>
      </c>
      <c r="N18" s="17">
        <f t="shared" si="20"/>
        <v>3589</v>
      </c>
      <c r="O18" s="5" t="str">
        <f t="shared" si="21"/>
        <v>MEDIA ARITMETICA</v>
      </c>
      <c r="P18" s="14">
        <v>75</v>
      </c>
      <c r="Q18" s="13">
        <f t="shared" si="22"/>
        <v>269175</v>
      </c>
    </row>
    <row r="19" spans="1:17" ht="24" x14ac:dyDescent="0.15">
      <c r="A19" s="4">
        <v>13</v>
      </c>
      <c r="B19" s="5" t="s">
        <v>29</v>
      </c>
      <c r="C19" s="11" t="s">
        <v>12</v>
      </c>
      <c r="D19" s="11">
        <v>1</v>
      </c>
      <c r="E19" s="12">
        <v>3271.31</v>
      </c>
      <c r="F19" s="12">
        <v>3808</v>
      </c>
      <c r="G19" s="12">
        <v>3689</v>
      </c>
      <c r="H19" s="7">
        <f t="shared" si="23"/>
        <v>3271.31</v>
      </c>
      <c r="I19" s="7">
        <f t="shared" si="24"/>
        <v>3589.4366666666665</v>
      </c>
      <c r="J19" s="7">
        <f t="shared" si="25"/>
        <v>3689</v>
      </c>
      <c r="K19" s="10">
        <f t="shared" si="26"/>
        <v>230.13573101300219</v>
      </c>
      <c r="L19" s="1">
        <f t="shared" si="18"/>
        <v>6.411472116228141E-2</v>
      </c>
      <c r="M19" s="13">
        <f t="shared" si="19"/>
        <v>3589.4366666666665</v>
      </c>
      <c r="N19" s="17">
        <f t="shared" si="20"/>
        <v>3589</v>
      </c>
      <c r="O19" s="5" t="str">
        <f t="shared" si="21"/>
        <v>MEDIA ARITMETICA</v>
      </c>
      <c r="P19" s="14">
        <v>98</v>
      </c>
      <c r="Q19" s="13">
        <f t="shared" si="22"/>
        <v>351722</v>
      </c>
    </row>
    <row r="20" spans="1:17" ht="24" x14ac:dyDescent="0.15">
      <c r="A20" s="4">
        <v>14</v>
      </c>
      <c r="B20" s="5" t="s">
        <v>30</v>
      </c>
      <c r="C20" s="11" t="s">
        <v>12</v>
      </c>
      <c r="D20" s="11">
        <v>1</v>
      </c>
      <c r="E20" s="12">
        <v>3271.31</v>
      </c>
      <c r="F20" s="12">
        <v>3808</v>
      </c>
      <c r="G20" s="12">
        <v>3689</v>
      </c>
      <c r="H20" s="7">
        <f t="shared" si="23"/>
        <v>3271.31</v>
      </c>
      <c r="I20" s="7">
        <f t="shared" si="24"/>
        <v>3589.4366666666665</v>
      </c>
      <c r="J20" s="7">
        <f t="shared" si="25"/>
        <v>3689</v>
      </c>
      <c r="K20" s="10">
        <f t="shared" si="26"/>
        <v>230.13573101300219</v>
      </c>
      <c r="L20" s="1">
        <f t="shared" si="18"/>
        <v>6.411472116228141E-2</v>
      </c>
      <c r="M20" s="13">
        <f t="shared" si="19"/>
        <v>3589.4366666666665</v>
      </c>
      <c r="N20" s="17">
        <f t="shared" si="20"/>
        <v>3589</v>
      </c>
      <c r="O20" s="5" t="str">
        <f t="shared" si="21"/>
        <v>MEDIA ARITMETICA</v>
      </c>
      <c r="P20" s="14">
        <v>75</v>
      </c>
      <c r="Q20" s="13">
        <f t="shared" si="22"/>
        <v>269175</v>
      </c>
    </row>
    <row r="21" spans="1:17" ht="24" x14ac:dyDescent="0.15">
      <c r="A21" s="4">
        <v>15</v>
      </c>
      <c r="B21" s="5" t="s">
        <v>31</v>
      </c>
      <c r="C21" s="11" t="s">
        <v>12</v>
      </c>
      <c r="D21" s="11">
        <v>1</v>
      </c>
      <c r="E21" s="12">
        <v>3271.31</v>
      </c>
      <c r="F21" s="12">
        <v>3808</v>
      </c>
      <c r="G21" s="12">
        <v>3808</v>
      </c>
      <c r="H21" s="7">
        <f t="shared" si="23"/>
        <v>3271.31</v>
      </c>
      <c r="I21" s="7">
        <f t="shared" si="24"/>
        <v>3629.103333333333</v>
      </c>
      <c r="J21" s="7">
        <f t="shared" si="25"/>
        <v>3808</v>
      </c>
      <c r="K21" s="10">
        <f t="shared" si="26"/>
        <v>252.99809226333883</v>
      </c>
      <c r="L21" s="1">
        <f t="shared" si="18"/>
        <v>6.971366451309062E-2</v>
      </c>
      <c r="M21" s="13">
        <f t="shared" si="19"/>
        <v>3629.103333333333</v>
      </c>
      <c r="N21" s="17">
        <f t="shared" si="20"/>
        <v>3629</v>
      </c>
      <c r="O21" s="5" t="str">
        <f t="shared" si="21"/>
        <v>MEDIA ARITMETICA</v>
      </c>
      <c r="P21" s="14">
        <v>142</v>
      </c>
      <c r="Q21" s="13">
        <f t="shared" si="22"/>
        <v>515318</v>
      </c>
    </row>
    <row r="22" spans="1:17" ht="24" x14ac:dyDescent="0.15">
      <c r="A22" s="4">
        <v>16</v>
      </c>
      <c r="B22" s="5" t="s">
        <v>32</v>
      </c>
      <c r="C22" s="11" t="s">
        <v>12</v>
      </c>
      <c r="D22" s="11">
        <v>1</v>
      </c>
      <c r="E22" s="12">
        <v>3271.31</v>
      </c>
      <c r="F22" s="12">
        <v>3808</v>
      </c>
      <c r="G22" s="12">
        <v>3808</v>
      </c>
      <c r="H22" s="7">
        <f t="shared" si="23"/>
        <v>3271.31</v>
      </c>
      <c r="I22" s="7">
        <f t="shared" si="24"/>
        <v>3629.103333333333</v>
      </c>
      <c r="J22" s="7">
        <f t="shared" si="25"/>
        <v>3808</v>
      </c>
      <c r="K22" s="10">
        <f t="shared" si="26"/>
        <v>252.99809226333883</v>
      </c>
      <c r="L22" s="1">
        <f t="shared" si="18"/>
        <v>6.971366451309062E-2</v>
      </c>
      <c r="M22" s="13">
        <f t="shared" si="19"/>
        <v>3629.103333333333</v>
      </c>
      <c r="N22" s="17">
        <f t="shared" si="20"/>
        <v>3629</v>
      </c>
      <c r="O22" s="5" t="str">
        <f t="shared" si="21"/>
        <v>MEDIA ARITMETICA</v>
      </c>
      <c r="P22" s="14">
        <v>225</v>
      </c>
      <c r="Q22" s="13">
        <f t="shared" si="22"/>
        <v>816525</v>
      </c>
    </row>
    <row r="23" spans="1:17" x14ac:dyDescent="0.15">
      <c r="A23" s="30" t="s">
        <v>35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2"/>
      <c r="Q23" s="13">
        <f>SUM(Q15:Q22)</f>
        <v>3111987</v>
      </c>
    </row>
    <row r="24" spans="1:17" ht="12" thickBot="1" x14ac:dyDescent="0.2">
      <c r="A24" s="22" t="s">
        <v>36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4"/>
      <c r="Q24" s="16">
        <f>+Q13+Q23</f>
        <v>50367487</v>
      </c>
    </row>
    <row r="25" spans="1:17" ht="12" thickTop="1" x14ac:dyDescent="0.15"/>
  </sheetData>
  <mergeCells count="23">
    <mergeCell ref="A24:P24"/>
    <mergeCell ref="A14:Q14"/>
    <mergeCell ref="A1:Q1"/>
    <mergeCell ref="A13:P13"/>
    <mergeCell ref="A23:P23"/>
    <mergeCell ref="E2:E3"/>
    <mergeCell ref="F2:F3"/>
    <mergeCell ref="P2:P3"/>
    <mergeCell ref="Q2:Q3"/>
    <mergeCell ref="A4:Q4"/>
    <mergeCell ref="G2:G3"/>
    <mergeCell ref="B2:B3"/>
    <mergeCell ref="A2:A3"/>
    <mergeCell ref="H2:H3"/>
    <mergeCell ref="I2:I3"/>
    <mergeCell ref="J2:J3"/>
    <mergeCell ref="C2:C3"/>
    <mergeCell ref="K2:K3"/>
    <mergeCell ref="L2:L3"/>
    <mergeCell ref="M2:M3"/>
    <mergeCell ref="O2:O3"/>
    <mergeCell ref="D2:D3"/>
    <mergeCell ref="N2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MTO PLÁNTULAS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Microsoft Office User</cp:lastModifiedBy>
  <dcterms:created xsi:type="dcterms:W3CDTF">2023-04-24T16:43:36Z</dcterms:created>
  <dcterms:modified xsi:type="dcterms:W3CDTF">2026-10-20T22:17:02Z</dcterms:modified>
</cp:coreProperties>
</file>