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10.17.11.13\tecnico\AGENCIA DE DESARROLLO RURAL  - ADR\CONTRATACIÓN DE SEGUROS\2026\HT-160491 SELECION ABREVIADA M. CUANTIAI NOV. 26-2026 A FEB. 10-2027\"/>
    </mc:Choice>
  </mc:AlternateContent>
  <xr:revisionPtr revIDLastSave="0" documentId="13_ncr:1_{27DE34F6-582F-4838-BA93-AB225C622034}" xr6:coauthVersionLast="47" xr6:coauthVersionMax="47" xr10:uidLastSave="{00000000-0000-0000-0000-000000000000}"/>
  <bookViews>
    <workbookView xWindow="-120" yWindow="-120" windowWidth="29040" windowHeight="15720" xr2:uid="{A89F35CA-5C61-4811-9541-E864EE84052A}"/>
  </bookViews>
  <sheets>
    <sheet name="VRES ASEGURADOS TRDM" sheetId="5" r:id="rId1"/>
    <sheet name="R. BIENES TRIAN.T TROCV" sheetId="9" r:id="rId2"/>
    <sheet name="R. BIENES EYM" sheetId="7" r:id="rId3"/>
    <sheet name="R. BIENES CASCO" sheetId="8" r:id="rId4"/>
    <sheet name="AUTOS" sheetId="3" r:id="rId5"/>
    <sheet name="SOAT ESTUD MERCADO" sheetId="11" r:id="rId6"/>
  </sheets>
  <externalReferences>
    <externalReference r:id="rId7"/>
    <externalReference r:id="rId8"/>
  </externalReferences>
  <definedNames>
    <definedName name="_xlnm._FilterDatabase" localSheetId="5" hidden="1">'SOAT ESTUD MERCADO'!$B$6:$V$6</definedName>
    <definedName name="_xlnm.Print_Area" localSheetId="4">AUTOS!$A$1:$P$19</definedName>
    <definedName name="_xlnm.Print_Area" localSheetId="3">'R. BIENES CASCO'!$A$1:$F$16</definedName>
    <definedName name="_xlnm.Print_Area" localSheetId="2">'R. BIENES EYM'!$A$1:$J$35</definedName>
    <definedName name="_xlnm.Print_Area" localSheetId="1">'R. BIENES TRIAN.T TROCV'!$A$1:$F$32</definedName>
    <definedName name="_xlnm.Print_Area" localSheetId="5">'SOAT ESTUD MERCADO'!$A$1:$V$18</definedName>
    <definedName name="_xlnm.Print_Area" localSheetId="0">'VRES ASEGURADOS TRDM'!$A$1:$D$60</definedName>
    <definedName name="Servicio" localSheetId="4">[1]Listas!$G$2:$G$17</definedName>
    <definedName name="Servicio" localSheetId="3">[1]Listas!$G$2:$G$17</definedName>
    <definedName name="Servicio" localSheetId="2">[1]Listas!$G$2:$G$17</definedName>
    <definedName name="Servicio" localSheetId="1">[2]Listas!$G$2:$G$17</definedName>
    <definedName name="Servicio" localSheetId="5">[1]Listas!$G$2:$G$17</definedName>
    <definedName name="Servicio">#REF!</definedName>
    <definedName name="TipodeVehiculo" localSheetId="4">[1]Listas!$C$2:$C$10</definedName>
    <definedName name="TipodeVehiculo" localSheetId="3">[1]Listas!$C$2:$C$10</definedName>
    <definedName name="TipodeVehiculo" localSheetId="2">[1]Listas!$C$2:$C$10</definedName>
    <definedName name="TipodeVehiculo" localSheetId="1">[2]Listas!$C$2:$C$10</definedName>
    <definedName name="TipodeVehiculo" localSheetId="5">[1]Listas!$C$2:$C$10</definedName>
    <definedName name="TipodeVehicul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3" i="8" l="1"/>
  <c r="J29" i="7"/>
  <c r="E30" i="9"/>
  <c r="C20" i="5"/>
  <c r="C17" i="5"/>
  <c r="U16" i="11"/>
  <c r="T16" i="11"/>
  <c r="S16" i="11"/>
  <c r="V15" i="11"/>
  <c r="V14" i="11"/>
  <c r="V13" i="11"/>
  <c r="V12" i="11"/>
  <c r="V11" i="11"/>
  <c r="V10" i="11"/>
  <c r="V9" i="11"/>
  <c r="V8" i="11"/>
  <c r="V7" i="11"/>
  <c r="V16" i="11" s="1"/>
  <c r="I29" i="7" l="1"/>
  <c r="J28" i="7"/>
  <c r="E12" i="8"/>
  <c r="E11" i="8"/>
  <c r="E10" i="8"/>
  <c r="J27" i="7"/>
  <c r="J26" i="7"/>
  <c r="J25" i="7"/>
  <c r="J24" i="7"/>
  <c r="J23" i="7"/>
  <c r="J22" i="7"/>
  <c r="J21" i="7"/>
  <c r="J20" i="7"/>
  <c r="J19" i="7"/>
  <c r="J18" i="7"/>
  <c r="J17" i="7"/>
  <c r="J16" i="7"/>
  <c r="J15" i="7"/>
  <c r="J14" i="7"/>
  <c r="J13" i="7"/>
  <c r="J12" i="7"/>
  <c r="E24" i="9" l="1"/>
  <c r="E15" i="9"/>
  <c r="E20" i="9"/>
  <c r="E19" i="9"/>
  <c r="E18" i="9"/>
  <c r="E17" i="9"/>
  <c r="E12" i="9"/>
  <c r="E11" i="9"/>
  <c r="E10" i="9"/>
  <c r="E9" i="9"/>
  <c r="C8" i="5" l="1"/>
  <c r="P12" i="3" l="1"/>
  <c r="P17" i="3"/>
  <c r="E25" i="9"/>
  <c r="P18" i="3" l="1"/>
  <c r="D25" i="9" l="1"/>
  <c r="D21" i="9"/>
  <c r="E13" i="9"/>
  <c r="D13" i="8"/>
  <c r="D14" i="8" s="1"/>
  <c r="C59" i="5"/>
  <c r="C9" i="5"/>
  <c r="C10" i="5" l="1"/>
  <c r="E21" i="9"/>
  <c r="E22" i="9" s="1"/>
  <c r="D13" i="9"/>
  <c r="D22" i="9" s="1"/>
  <c r="J32" i="7" l="1"/>
  <c r="E26" i="9"/>
  <c r="C18" i="5"/>
  <c r="D27" i="9"/>
  <c r="D28" i="9"/>
  <c r="D26" i="9"/>
  <c r="C19" i="5" l="1"/>
  <c r="C21" i="5" s="1"/>
  <c r="D29" i="9"/>
  <c r="D30" i="9" s="1"/>
  <c r="D31" i="9" s="1"/>
</calcChain>
</file>

<file path=xl/sharedStrings.xml><?xml version="1.0" encoding="utf-8"?>
<sst xmlns="http://schemas.openxmlformats.org/spreadsheetml/2006/main" count="398" uniqueCount="236">
  <si>
    <t>VALOR ASEGURADO</t>
  </si>
  <si>
    <t>Número de Motor</t>
  </si>
  <si>
    <t>Número de Chasis</t>
  </si>
  <si>
    <t>Marca</t>
  </si>
  <si>
    <t>Línea</t>
  </si>
  <si>
    <t>Modelo</t>
  </si>
  <si>
    <t>Subtipo</t>
  </si>
  <si>
    <t>Cilindraje</t>
  </si>
  <si>
    <t>2KD6116701</t>
  </si>
  <si>
    <t>MR0FR22G480652610</t>
  </si>
  <si>
    <t>TOYOTA</t>
  </si>
  <si>
    <t>HILUX</t>
  </si>
  <si>
    <t>CAMPEROS Y CAMIONETAS 1500 a 2500 10 años o mas</t>
  </si>
  <si>
    <t>2TR-A164762</t>
  </si>
  <si>
    <t>8AJCX8GS8H0690735</t>
  </si>
  <si>
    <t xml:space="preserve">FORTUNER </t>
  </si>
  <si>
    <t>CAMPEROS Y CAMIONETAS Más de 2500 c.c. 0 a 9 años</t>
  </si>
  <si>
    <t>3HAEUMMR9RL210411</t>
  </si>
  <si>
    <t>INTERNATIONAL</t>
  </si>
  <si>
    <t>MV607 SBA 4X2</t>
  </si>
  <si>
    <t>CARGA O MIXTO De 5 a 15 toneladas</t>
  </si>
  <si>
    <t>3HAEUMMR8RL179166</t>
  </si>
  <si>
    <t>LVBV6PDB8RW085675</t>
  </si>
  <si>
    <t xml:space="preserve">FOTON </t>
  </si>
  <si>
    <t>BJ1226VMPHA-F3</t>
  </si>
  <si>
    <t>LVBV6PDB3RW085678</t>
  </si>
  <si>
    <t>TOTAL</t>
  </si>
  <si>
    <t>AGENCIA DE DESARROLLO RURAL - ADR</t>
  </si>
  <si>
    <t>No.</t>
  </si>
  <si>
    <t>Placa</t>
  </si>
  <si>
    <t>VIN</t>
  </si>
  <si>
    <t>Servicio</t>
  </si>
  <si>
    <t>Clase de vehículo</t>
  </si>
  <si>
    <t>Codigo Fasecolda</t>
  </si>
  <si>
    <t>LIVIANO</t>
  </si>
  <si>
    <t>OJK039</t>
  </si>
  <si>
    <t>Oficiales</t>
  </si>
  <si>
    <t xml:space="preserve">Campero y o camioneta </t>
  </si>
  <si>
    <t>OKZ732</t>
  </si>
  <si>
    <t>PESADO</t>
  </si>
  <si>
    <t>LIT 050</t>
  </si>
  <si>
    <t>Carga o Mixto</t>
  </si>
  <si>
    <t>LIT054</t>
  </si>
  <si>
    <t>LIT 076</t>
  </si>
  <si>
    <t>LIT 078</t>
  </si>
  <si>
    <t>AGENCIA DE DESARROLLO RURAL</t>
  </si>
  <si>
    <t>ANEXO No. 2  RELACIÓN DE BIENES Y VALORES ASEGURADOS</t>
  </si>
  <si>
    <t>RELACIÓN DE BIENES Y VALORES ASEGURADOS (PROPIOS Y EN COMODATO)</t>
  </si>
  <si>
    <t>POLIZA DE TODO RIESGO DAÑOS MATERIALES</t>
  </si>
  <si>
    <t>RELACION DE BIENES</t>
  </si>
  <si>
    <t>EDIFICIO SEDE CENTRAL, PARQUEADERO</t>
  </si>
  <si>
    <t>UNIDADES TECNICAS TERRITORIALES</t>
  </si>
  <si>
    <t>D). MAQUINARIA Y EQUIPO A NIVEL NACIONA</t>
  </si>
  <si>
    <t>E) DINERO Y TITULOS VALORES</t>
  </si>
  <si>
    <t>F). 'MERCANCIAS - MAQUINARIA EN REPOSO  A NIVEL NACIONAL</t>
  </si>
  <si>
    <t>SUBTOTAL</t>
  </si>
  <si>
    <t>TOTAL GENERAL</t>
  </si>
  <si>
    <t>RELACION EDIFICIOS</t>
  </si>
  <si>
    <t>Calle 43 No 57-41 CAN - Sede Central - Bogotá</t>
  </si>
  <si>
    <t>Calle 43 No 57-41 CAN - Lote de Cesión Tipo B - Bogotá</t>
  </si>
  <si>
    <t>Calle 32 No 8-56  OFICINA 1301- Cartagena</t>
  </si>
  <si>
    <t>Calle 32 No 8-56 OFICINA 1302- Cartagena</t>
  </si>
  <si>
    <t>Calle 32 No 8-56 OFICINA 1303- Cartagena</t>
  </si>
  <si>
    <t>Calle 32 No 8-56 OFICINA 1304- Cartagena</t>
  </si>
  <si>
    <t>Calle 32 No 8-56 OFICINA 1305- Cartagena</t>
  </si>
  <si>
    <t>Calle 32 No 8-56 OFICINA 1306- Cartagena</t>
  </si>
  <si>
    <t>Calle 32 No 8-56- Oficina 805 060-16363 - Cartagena</t>
  </si>
  <si>
    <t>Calle 32 No 8-56-Oficina 806 060-16364 - Cartagena</t>
  </si>
  <si>
    <t>Calle 7 # 06-07 Neiva Oficina 1401</t>
  </si>
  <si>
    <t>Calle 7 # 06-07 Neiva Oficina 1402</t>
  </si>
  <si>
    <t>Calle 7 # 06-07 Neiva Oficina 1403</t>
  </si>
  <si>
    <t>Calle 7 # 06-07 Neiva  oficina 1404</t>
  </si>
  <si>
    <t>Calle 7 # 06-07 Neiva OFICINA 1405</t>
  </si>
  <si>
    <t>Calle 7 # 06-07 Neiva OFICINA 1406</t>
  </si>
  <si>
    <t>Calle 7 # 06-07 Neiva OFICINA 1407</t>
  </si>
  <si>
    <t>Calle 7 # 06-07 Neiva OFICINA 1408</t>
  </si>
  <si>
    <t>Calle 7 # 06-07 Neiva OFICINA 1501</t>
  </si>
  <si>
    <t>Calle 7 # 06-07 Neiva OFICINA 1502</t>
  </si>
  <si>
    <t>Calle 7 # 06-07 Neiva1 OFICINA 1503</t>
  </si>
  <si>
    <t>Calle 7 # 06-07 Neiva OFICINA 1504</t>
  </si>
  <si>
    <t>Calle 7 # 06-07 Neiva OFICINA 1505</t>
  </si>
  <si>
    <t>Calle 7 # 06-07 Neiva OFICINA 1506</t>
  </si>
  <si>
    <t>Calle 7 # 06-07 Neiva OFICINA 1507</t>
  </si>
  <si>
    <t>Calle 7 # 06-07 Neiva OFICINA 1508</t>
  </si>
  <si>
    <t>Calle 23 No 21-45 MANIZALES UTT 6 GARAJE 39</t>
  </si>
  <si>
    <t>Calle 23 No 21-45 MANIZALES UTT 6 GARAJE 40</t>
  </si>
  <si>
    <t>Calle 23 No 21-45 P801 PL 6-7 Piso 8 -Manizales</t>
  </si>
  <si>
    <t>Edificación - Carrera 5 # 2-28 Popayán</t>
  </si>
  <si>
    <t>Edificación - Carrera 5 # 45-19/27 Ibague</t>
  </si>
  <si>
    <t>Lote 60,61,62,63,64,65,66,67 ZONA INDUSTRIAL A -Lérida- Tolima</t>
  </si>
  <si>
    <t>Edificación - Murillo Tolima</t>
  </si>
  <si>
    <t xml:space="preserve">Edificio comodato Medellin-Calle 48B No 80-53 </t>
  </si>
  <si>
    <t>Edificación  FMI 140140-25216 Monteria</t>
  </si>
  <si>
    <t>AGENCIA DE DESARROLLO RURAL - NIT. 900948958-4</t>
  </si>
  <si>
    <t>ITEM</t>
  </si>
  <si>
    <t>PLACA</t>
  </si>
  <si>
    <t>ACTIVO</t>
  </si>
  <si>
    <t>PROVEEDOR</t>
  </si>
  <si>
    <t>NIT</t>
  </si>
  <si>
    <t>FACTURA</t>
  </si>
  <si>
    <t>FECHA_INGRESO</t>
  </si>
  <si>
    <t>EXCAVADORA</t>
  </si>
  <si>
    <t>CASATORO S.A. BIC CASATORO S.A. BIC</t>
  </si>
  <si>
    <t>044/100595</t>
  </si>
  <si>
    <t>N044/100599</t>
  </si>
  <si>
    <t>N044/100593</t>
  </si>
  <si>
    <t>VIBROCOMPACTADOR</t>
  </si>
  <si>
    <t>N044/100617</t>
  </si>
  <si>
    <t>NAVITRANS NAVITRANS</t>
  </si>
  <si>
    <t>BOGA1000004</t>
  </si>
  <si>
    <t>MOTONIVELADORA</t>
  </si>
  <si>
    <t>DISTRIBUIDORA NISSAN SA DISTRIBUIDORA NISSAN SA</t>
  </si>
  <si>
    <t>Q030-10212</t>
  </si>
  <si>
    <t>RETROEXCAVADORA</t>
  </si>
  <si>
    <t>Q030-10210</t>
  </si>
  <si>
    <t>Q030-10226</t>
  </si>
  <si>
    <t>KOMATSU KOMATSU</t>
  </si>
  <si>
    <t>FEVP-967551</t>
  </si>
  <si>
    <t>VIBROCOMPACTADORA</t>
  </si>
  <si>
    <t>FEVP-965658</t>
  </si>
  <si>
    <t>FEVP-967554</t>
  </si>
  <si>
    <t>Q030-10244</t>
  </si>
  <si>
    <t>EXCAVADORA HIDRAULICA</t>
  </si>
  <si>
    <t>PARTEQUIPOS PARTEQUIPOS</t>
  </si>
  <si>
    <t>BG3030</t>
  </si>
  <si>
    <t>EXCAVADORA HIDRAULICA SOBRE ORUGAS</t>
  </si>
  <si>
    <t>BG 3029</t>
  </si>
  <si>
    <t>EXCAVADORA DE ORUGAS</t>
  </si>
  <si>
    <t>BG 3031</t>
  </si>
  <si>
    <t>Q030-10218</t>
  </si>
  <si>
    <t>TOTALES.</t>
  </si>
  <si>
    <t>TOTAL CON INDICE VARIABLE DEL 10%</t>
  </si>
  <si>
    <t>RELACIÓN DE BIENES ASEGURADOS TODO RIESGO EQUIPO Y MAQUINARÍA</t>
  </si>
  <si>
    <t>RELACIÓN DE BIENES CASCO BARCO</t>
  </si>
  <si>
    <t>RELACION  DE EMBARCACIONES</t>
  </si>
  <si>
    <t>DESCRIPCION</t>
  </si>
  <si>
    <t>12079</t>
  </si>
  <si>
    <t>BOTE EMBARCACIÓN - REPRESA TRIANGULO DEL TOLIMA - RESOLUCION 1415 DE 2016 - DISTRITOS / 6 PERSONAS O 400 K, ESLORA 4 MTS, MANGA 1.6 MTS, DIMENSIONES (MTS): 4,00 X 1,60, MATERIAL CASCO FIBRA / YAMAHA 9.96 H.P. SE UTILIZA PARA LA LIMPIEZA DE LAS COMPUERTAS DE TOMA 1 Y 2, UBICADAS EN EL EMBALSE ZANJA HONDA, MUNICIPIO DE COYAIMA TOLIMA.</t>
  </si>
  <si>
    <t>12420</t>
  </si>
  <si>
    <t>BOTE EMBARCACION - SUBESTACIÓN RANCHERÍA - RESOLUCION 1415 DE 2016 - DISTRITOS TRANSPORTE TAXI 150 ,8 PASAJEROS Y 560KG, DIMENSIONES (MTS): DIMENSIONES (MTS): ESLORA:4.57M MANGA :1.71M PUNTAL: 1.67M, MATERIAL CASCO FIBRA (EDUARDOÑO), FECHA CONSTRUCCION 23/01/2012, MOD. E15ACB / MOTOR YAMAHA, 50 HP, 4 TIEMPOS, MOD FT50CETL / EMBALSE DE ZANJA HONDA EN UN AREA DE SUPERFICIE DE AGUA DE 375 HECTAREAS, EMBALSE RIO RANCHERIA……</t>
  </si>
  <si>
    <t>12967</t>
  </si>
  <si>
    <t>REMOLQUE LANCHA - CAMPAMENTO RANCHERÍA - RESOLUCION 1415 DE 2016 - DISTRITOS REMOLQUE PARA TRANSPORTE DE BOTE, MEDIDAS 4,80 X 1.40, CAPACIDAD DE CARGA 2300 KG, CHASIS ELABORADO EN TUBERIA
ESTRUCTURAL, SUSPENSION POR MUELLES (HOJAS DE RSAORTE), UN EJE CON CAPACIDAD DE CARGA DE 2500 KG, DOS LLANTAS RIN 15, DOS RINS 15, UN MATACATE CON GUAYA, ORRES ENTAPETADAS DE CORREDERA, LUCES DE COLA, ENGANCHE DE BOLA DE 3.500 LB, TOMA DE LUCES 7 VIDAS / REMOLQUE PARA TRANSPORTE DE BOTE………</t>
  </si>
  <si>
    <t>TOTALES</t>
  </si>
  <si>
    <t>GRAN TOTAL</t>
  </si>
  <si>
    <t>RELACIÓN DE BIENES TODO RIESGO OBRAS CIVILES TERMINADAS</t>
  </si>
  <si>
    <t>RELACION OBRAS CIVILES TERMINADAS - PROYECTO DE IRRIGACIÓN EN EL DISTRITO,
TRIÁNGULO DEL TOLIMA</t>
  </si>
  <si>
    <t>II</t>
  </si>
  <si>
    <t>CONDUCCION</t>
  </si>
  <si>
    <t>Túnel</t>
  </si>
  <si>
    <t>Canal Principal de Conducción</t>
  </si>
  <si>
    <t>Box Coulvert</t>
  </si>
  <si>
    <t>Puentes box Coulvert</t>
  </si>
  <si>
    <t>TOTALES CONDUCCION</t>
  </si>
  <si>
    <t>IV</t>
  </si>
  <si>
    <t>PRESA Y EMBALSE ZANJA HONDA</t>
  </si>
  <si>
    <t>Presa y embalse</t>
  </si>
  <si>
    <t>V</t>
  </si>
  <si>
    <t>DISTRIBUCIÓN</t>
  </si>
  <si>
    <t>Canal principal de Distribución N. 1</t>
  </si>
  <si>
    <t>Canal principal de Distribución N. 2</t>
  </si>
  <si>
    <t>Canal principal de Distribución N. 3</t>
  </si>
  <si>
    <t>Canal principal de Distribución N. 4</t>
  </si>
  <si>
    <t>TOTALES DISTRIBUCION</t>
  </si>
  <si>
    <t>TOTALES II,IV y V</t>
  </si>
  <si>
    <t>EQUIPOS PROPIOS DE LA OPERACION DEL PROYECTO</t>
  </si>
  <si>
    <t>EQUIPOS ASOCIADOS CON EL PROYECTO</t>
  </si>
  <si>
    <t>TOTALES IV</t>
  </si>
  <si>
    <t>GRAN TOTAL BIENES</t>
  </si>
  <si>
    <t>ADECUACION DE CONSTRUCCIONES A LAS NORMAS DE SISMO RESISTENCIA (10 %)</t>
  </si>
  <si>
    <t>GASTOS PARA LA ADECUACION DE TERRENOS (5 %)</t>
  </si>
  <si>
    <t>TOTALES ADECUACION Y GASTOS</t>
  </si>
  <si>
    <t>A) SUBTOTAL EDIFICIOS</t>
  </si>
  <si>
    <t>VALOR ASEGURADO ACTUALIZADO + INDICE  VARIABLE DEL 5% ITEM A,B y D</t>
  </si>
  <si>
    <t>TOTALES LIVIANOS Y PESADOS</t>
  </si>
  <si>
    <t>PESADOS</t>
  </si>
  <si>
    <t>LIVIANOS</t>
  </si>
  <si>
    <t>RESPONSABILIDAD CIVIL EXTRACONTRACTUAL $500.000.000 SIN COBRO DE PRIMA</t>
  </si>
  <si>
    <t>B). ' CONTENIDO EN GEENRAL (MUEBLES Y ENSERES -EQUIPOS Y MAQUINAS OFICINA - EQUIPOS COMEDOR - HERRAMIENTAS ACCESORIOS, CANCHA SINTETICA. Entre Otros) A NIVEL NACIONAL) (Sede Central, UTT´s, DAT adminsitrados por la ADR y Proyectos Estratégicos Nacionales).</t>
  </si>
  <si>
    <t>C) EQUIPO ELECTRICO, ELECTRONICO Y DE COMUNCIACIÓN 
(incluidos equipos móviles y portátiles)(Sede Central, UTT´s, DAT adminsitrados por la ADR y Proyectos Estratégicos Nacionales)</t>
  </si>
  <si>
    <t>JDW300</t>
  </si>
  <si>
    <t>WDC1569431J292994</t>
  </si>
  <si>
    <t>MERCEDES BENZ</t>
  </si>
  <si>
    <t>GLA 200</t>
  </si>
  <si>
    <t>MUL729</t>
  </si>
  <si>
    <t>180413054417204PT</t>
  </si>
  <si>
    <t>SALVA2BG7DH801467</t>
  </si>
  <si>
    <t>LAND ROVER</t>
  </si>
  <si>
    <t>RANGE ROVER EVOQUE</t>
  </si>
  <si>
    <t>IOS157</t>
  </si>
  <si>
    <t>WDD1173421N276767</t>
  </si>
  <si>
    <t>CLA 180</t>
  </si>
  <si>
    <t>Particular</t>
  </si>
  <si>
    <t>Camioneta</t>
  </si>
  <si>
    <t>Campero</t>
  </si>
  <si>
    <t>Automóviles</t>
  </si>
  <si>
    <t>Modalida Póliza</t>
  </si>
  <si>
    <t>05806114</t>
  </si>
  <si>
    <t>05236079</t>
  </si>
  <si>
    <t>05833192</t>
  </si>
  <si>
    <t>AUTOMÓVILES DE AGENCIA DE DESARROLLO RURAL - ADR - CALCULO PRIMA VIGENCIA</t>
  </si>
  <si>
    <t>Automóviles familiar</t>
  </si>
  <si>
    <t xml:space="preserve">INDICE VARIABLE ITEMS  A, B,Y D </t>
  </si>
  <si>
    <t>INDICE VARIABLE 5%</t>
  </si>
  <si>
    <t>INDICE VARIABLE 10%</t>
  </si>
  <si>
    <t xml:space="preserve">INDICE VARIABLE 5% </t>
  </si>
  <si>
    <t>MEJORAS LOCATIVAS</t>
  </si>
  <si>
    <t>H). COBERTURA PARA ADECUACION DE TERRENOS 5%</t>
  </si>
  <si>
    <t>EXCAVADORA JHON DEERE MOTOR  J04045L748556</t>
  </si>
  <si>
    <t>Elaborado: Jargu S.A. Corredores de Seguros. - mayo 25 de 2026</t>
  </si>
  <si>
    <t>Elaborado: Jargu S.A. Corredores de Seguros. -mayo 25 de 2026</t>
  </si>
  <si>
    <t>VALOR_ASEGURADO</t>
  </si>
  <si>
    <t>Elaborado: Jargu S.A. Corredores de Seguros. - agosto de 2026</t>
  </si>
  <si>
    <t>Elaborado: Jargu S.A. Corredores de Seguros. -agosto de 2026</t>
  </si>
  <si>
    <t>SOAT  DE AGENCIA DE DESARROLLO RURAL - ADR - VIGENCIA 2026-2027-2028- ASEGUADORA ACTUAL PREVISORA</t>
  </si>
  <si>
    <t>Póliza N°</t>
  </si>
  <si>
    <t>Factura N°</t>
  </si>
  <si>
    <t xml:space="preserve">Fecha de Inicio </t>
  </si>
  <si>
    <t>Fecha de Vencimiento</t>
  </si>
  <si>
    <t>Tarifa</t>
  </si>
  <si>
    <t>Prima</t>
  </si>
  <si>
    <t>Contribución</t>
  </si>
  <si>
    <t>Tasa RUNT</t>
  </si>
  <si>
    <t>Total Prima</t>
  </si>
  <si>
    <t>70SO-264675</t>
  </si>
  <si>
    <t>70SO-264677</t>
  </si>
  <si>
    <t>70SO-264643</t>
  </si>
  <si>
    <t>70SO-264635</t>
  </si>
  <si>
    <t>70SO-264712</t>
  </si>
  <si>
    <t>70SO-264686</t>
  </si>
  <si>
    <t>70SO -278569</t>
  </si>
  <si>
    <t>Ato familiar</t>
  </si>
  <si>
    <t>Campero camioneta</t>
  </si>
  <si>
    <t>TOTALES PRIMAS</t>
  </si>
  <si>
    <t>NOTA. LA PRIMA  INDICADA SE CALCULA CON LA TARIFA DE 2026</t>
  </si>
  <si>
    <t>G).ADECUACION DE CONSTRUCCIONES A LAS NORMAS DE SISMO RESISTENCIA 10%</t>
  </si>
  <si>
    <t xml:space="preserve">VR. FASECOLDA SEPTIEMBRE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</si>
</sst>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_(* #,##0.00_);_(* \(#,##0.00\);_(* &quot;-&quot;??_);_(@_)"/>
    <numFmt numFmtId="165" formatCode="&quot;$&quot;\ #,##0"/>
    <numFmt numFmtId="166" formatCode="_-&quot;$&quot;\ * #,##0.00_-;\-&quot;$&quot;\ * #,##0.00_-;_-&quot;$&quot;\ * &quot;-&quot;??_-;_-@_-"/>
    <numFmt numFmtId="167" formatCode="_(* #,##0_);_(* \(#,##0\);_(* &quot;-&quot;??_);_(@_)"/>
    <numFmt numFmtId="168" formatCode="_-&quot;$&quot;* #,##0_-;\-&quot;$&quot;* #,##0_-;_-&quot;$&quot;* &quot;-&quot;_-;_-@_-"/>
    <numFmt numFmtId="169" formatCode="_-&quot;$&quot;* #,##0.00_-;\-&quot;$&quot;* #,##0.00_-;_-&quot;$&quot;* &quot;-&quot;??_-;_-@_-"/>
    <numFmt numFmtId="170" formatCode="_(&quot;$&quot;\ * #,##0_);_(&quot;$&quot;\ * \(#,##0\);_(&quot;$&quot;\ * &quot;-&quot;??_);_(@_)"/>
    <numFmt numFmtId="171" formatCode="&quot;$&quot;#,##0"/>
    <numFmt numFmtId="172" formatCode="_-* #,##0.00\ _€_-;\-* #,##0.00\ _€_-;_-* &quot;-&quot;??\ _€_-;_-@_-"/>
    <numFmt numFmtId="173" formatCode="_-[$$-240A]\ * #,##0_-;\-[$$-240A]\ * #,##0_-;_-[$$-240A]\ * &quot;-&quot;??_-;_-@_-"/>
    <numFmt numFmtId="174" formatCode="_-* #,##0_-;\-* #,##0_-;_-* &quot;-&quot;??_-;_-@_-"/>
    <numFmt numFmtId="175" formatCode="_-&quot;$&quot;\ * #,##0_-;\-&quot;$&quot;\ * #,##0_-;_-&quot;$&quot;\ * &quot;-&quot;??_-;_-@_-"/>
  </numFmts>
  <fonts count="39" x14ac:knownFonts="1">
    <font>
      <sz val="11"/>
      <color theme="1"/>
      <name val="Aptos Narrow"/>
      <family val="2"/>
      <scheme val="minor"/>
    </font>
    <font>
      <sz val="11"/>
      <color theme="1"/>
      <name val="Aptos Narrow"/>
      <family val="2"/>
      <scheme val="minor"/>
    </font>
    <font>
      <sz val="10"/>
      <name val="Arial"/>
      <family val="2"/>
    </font>
    <font>
      <sz val="12"/>
      <color theme="1"/>
      <name val="Aptos Narrow"/>
      <family val="2"/>
      <scheme val="minor"/>
    </font>
    <font>
      <sz val="11"/>
      <color indexed="8"/>
      <name val="Aptos Narrow"/>
      <family val="2"/>
      <scheme val="minor"/>
    </font>
    <font>
      <sz val="11"/>
      <color indexed="8"/>
      <name val="Calibri"/>
      <family val="2"/>
    </font>
    <font>
      <sz val="10"/>
      <color theme="1"/>
      <name val="Arial"/>
      <family val="2"/>
    </font>
    <font>
      <b/>
      <sz val="18"/>
      <color theme="0"/>
      <name val="Arial"/>
      <family val="2"/>
    </font>
    <font>
      <b/>
      <sz val="10"/>
      <color theme="1"/>
      <name val="Arial"/>
      <family val="2"/>
    </font>
    <font>
      <b/>
      <u/>
      <sz val="10"/>
      <color theme="1"/>
      <name val="Arial"/>
      <family val="2"/>
    </font>
    <font>
      <b/>
      <sz val="10"/>
      <name val="Arial"/>
      <family val="2"/>
    </font>
    <font>
      <b/>
      <sz val="10"/>
      <color indexed="8"/>
      <name val="Arial"/>
      <family val="2"/>
    </font>
    <font>
      <sz val="10"/>
      <color indexed="8"/>
      <name val="Arial"/>
      <family val="2"/>
    </font>
    <font>
      <i/>
      <sz val="10"/>
      <color theme="1"/>
      <name val="Arial"/>
      <family val="2"/>
    </font>
    <font>
      <b/>
      <sz val="11"/>
      <color theme="0"/>
      <name val="Arial"/>
      <family val="2"/>
    </font>
    <font>
      <b/>
      <sz val="11"/>
      <name val="Arial"/>
      <family val="2"/>
    </font>
    <font>
      <b/>
      <sz val="11"/>
      <color indexed="8"/>
      <name val="Arial"/>
      <family val="2"/>
    </font>
    <font>
      <sz val="11"/>
      <name val="Arial"/>
      <family val="2"/>
    </font>
    <font>
      <b/>
      <sz val="11"/>
      <color rgb="FF00B0F0"/>
      <name val="Arial"/>
      <family val="2"/>
    </font>
    <font>
      <sz val="11"/>
      <color rgb="FF00B0F0"/>
      <name val="Arial"/>
      <family val="2"/>
    </font>
    <font>
      <b/>
      <sz val="12"/>
      <color rgb="FF00B0F0"/>
      <name val="Arial"/>
      <family val="2"/>
    </font>
    <font>
      <b/>
      <sz val="10"/>
      <color theme="0"/>
      <name val="Arial"/>
      <family val="2"/>
    </font>
    <font>
      <sz val="10"/>
      <color rgb="FF000000"/>
      <name val="Arial"/>
      <family val="2"/>
    </font>
    <font>
      <b/>
      <sz val="10"/>
      <color rgb="FF000000"/>
      <name val="Arial"/>
      <family val="2"/>
    </font>
    <font>
      <b/>
      <sz val="10"/>
      <color theme="9" tint="-0.249977111117893"/>
      <name val="Arial"/>
      <family val="2"/>
    </font>
    <font>
      <b/>
      <sz val="10"/>
      <color theme="7" tint="-0.499984740745262"/>
      <name val="Arial"/>
      <family val="2"/>
    </font>
    <font>
      <b/>
      <sz val="10"/>
      <color theme="1" tint="0.14999847407452621"/>
      <name val="Arial"/>
      <family val="2"/>
    </font>
    <font>
      <sz val="10"/>
      <color theme="1" tint="0.14999847407452621"/>
      <name val="Arial"/>
      <family val="2"/>
    </font>
    <font>
      <b/>
      <sz val="16"/>
      <color theme="9" tint="-0.249977111117893"/>
      <name val="Arial Narrow"/>
      <family val="2"/>
    </font>
    <font>
      <b/>
      <sz val="16"/>
      <color theme="7" tint="-0.499984740745262"/>
      <name val="Arial Narrow"/>
      <family val="2"/>
    </font>
    <font>
      <b/>
      <sz val="14"/>
      <color theme="1" tint="0.14999847407452621"/>
      <name val="Arial Narrow"/>
      <family val="2"/>
    </font>
    <font>
      <b/>
      <sz val="11"/>
      <color theme="1" tint="0.14999847407452621"/>
      <name val="Arial Narrow"/>
      <family val="2"/>
    </font>
    <font>
      <b/>
      <sz val="9"/>
      <color rgb="FF000000"/>
      <name val="Arial"/>
      <family val="2"/>
    </font>
    <font>
      <sz val="11"/>
      <color theme="1" tint="0.14999847407452621"/>
      <name val="Arial Narrow"/>
      <family val="2"/>
    </font>
    <font>
      <sz val="9"/>
      <color rgb="FF000000"/>
      <name val="Arial"/>
      <family val="2"/>
    </font>
    <font>
      <sz val="11"/>
      <color theme="1"/>
      <name val="Arial Narrow"/>
      <family val="2"/>
    </font>
    <font>
      <b/>
      <sz val="11"/>
      <color indexed="8"/>
      <name val="Arial Narrow"/>
      <family val="2"/>
    </font>
    <font>
      <b/>
      <sz val="11"/>
      <color indexed="8"/>
      <name val="Aptos Narrow"/>
      <family val="2"/>
      <scheme val="minor"/>
    </font>
    <font>
      <b/>
      <sz val="12"/>
      <color rgb="FF000000"/>
      <name val="Arial"/>
      <family val="2"/>
    </font>
  </fonts>
  <fills count="17">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theme="3" tint="-0.249977111117893"/>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rgb="FFFFFFCC"/>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rgb="FFFFCCCC"/>
        <bgColor indexed="64"/>
      </patternFill>
    </fill>
    <fill>
      <patternFill patternType="solid">
        <fgColor rgb="FFDAF2D0"/>
        <bgColor indexed="64"/>
      </patternFill>
    </fill>
    <fill>
      <patternFill patternType="solid">
        <fgColor rgb="FFFFC6C6"/>
        <bgColor indexed="64"/>
      </patternFill>
    </fill>
    <fill>
      <patternFill patternType="solid">
        <fgColor rgb="FFF6C3FF"/>
        <bgColor indexed="64"/>
      </patternFill>
    </fill>
    <fill>
      <patternFill patternType="solid">
        <fgColor rgb="FFFFFF00"/>
        <bgColor indexed="64"/>
      </patternFill>
    </fill>
  </fills>
  <borders count="4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auto="1"/>
      </top>
      <bottom/>
      <diagonal/>
    </border>
    <border>
      <left/>
      <right style="thin">
        <color indexed="64"/>
      </right>
      <top style="thin">
        <color indexed="64"/>
      </top>
      <bottom/>
      <diagonal/>
    </border>
    <border>
      <left/>
      <right/>
      <top/>
      <bottom style="thin">
        <color indexed="64"/>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double">
        <color indexed="64"/>
      </bottom>
      <diagonal/>
    </border>
  </borders>
  <cellStyleXfs count="17">
    <xf numFmtId="0" fontId="0" fillId="0" borderId="0"/>
    <xf numFmtId="43" fontId="1" fillId="0" borderId="0" applyFont="0" applyFill="0" applyBorder="0" applyAlignment="0" applyProtection="0"/>
    <xf numFmtId="0" fontId="2" fillId="0" borderId="0"/>
    <xf numFmtId="0" fontId="4" fillId="0" borderId="0"/>
    <xf numFmtId="166" fontId="1" fillId="0" borderId="0" applyFont="0" applyFill="0" applyBorder="0" applyAlignment="0" applyProtection="0"/>
    <xf numFmtId="0" fontId="4" fillId="0" borderId="0"/>
    <xf numFmtId="164" fontId="5" fillId="0" borderId="0" applyFont="0" applyFill="0" applyBorder="0" applyAlignment="0" applyProtection="0"/>
    <xf numFmtId="166" fontId="1" fillId="0" borderId="0" applyFont="0" applyFill="0" applyBorder="0" applyAlignment="0" applyProtection="0"/>
    <xf numFmtId="0" fontId="1" fillId="0" borderId="0"/>
    <xf numFmtId="169" fontId="1" fillId="0" borderId="0" applyFont="0" applyFill="0" applyBorder="0" applyAlignment="0" applyProtection="0"/>
    <xf numFmtId="172" fontId="5" fillId="0" borderId="0" applyFont="0" applyFill="0" applyBorder="0" applyAlignment="0" applyProtection="0"/>
    <xf numFmtId="0" fontId="3" fillId="0" borderId="0"/>
    <xf numFmtId="0" fontId="2" fillId="0" borderId="0"/>
    <xf numFmtId="164" fontId="5" fillId="0" borderId="0" applyFont="0" applyFill="0" applyBorder="0" applyAlignment="0" applyProtection="0"/>
    <xf numFmtId="166" fontId="3" fillId="0" borderId="0" applyFont="0" applyFill="0" applyBorder="0" applyAlignment="0" applyProtection="0"/>
    <xf numFmtId="168" fontId="1" fillId="0" borderId="0" applyFont="0" applyFill="0" applyBorder="0" applyAlignment="0" applyProtection="0"/>
    <xf numFmtId="0" fontId="2" fillId="0" borderId="0"/>
  </cellStyleXfs>
  <cellXfs count="220">
    <xf numFmtId="0" fontId="0" fillId="0" borderId="0" xfId="0"/>
    <xf numFmtId="0" fontId="6" fillId="0" borderId="0" xfId="0" applyFont="1" applyAlignment="1">
      <alignment vertical="center" wrapText="1"/>
    </xf>
    <xf numFmtId="0" fontId="8" fillId="7" borderId="15" xfId="0" applyFont="1" applyFill="1" applyBorder="1" applyAlignment="1">
      <alignment horizontal="center" vertical="center" wrapText="1"/>
    </xf>
    <xf numFmtId="168" fontId="8" fillId="7" borderId="15" xfId="0" applyNumberFormat="1" applyFont="1" applyFill="1" applyBorder="1" applyAlignment="1">
      <alignment horizontal="center" vertical="center" wrapText="1"/>
    </xf>
    <xf numFmtId="0" fontId="2" fillId="0" borderId="15" xfId="8" quotePrefix="1" applyFont="1" applyBorder="1" applyAlignment="1">
      <alignment horizontal="left" vertical="center" wrapText="1"/>
    </xf>
    <xf numFmtId="170" fontId="6" fillId="0" borderId="15" xfId="9" applyNumberFormat="1" applyFont="1" applyFill="1" applyBorder="1" applyAlignment="1">
      <alignment vertical="center" wrapText="1"/>
    </xf>
    <xf numFmtId="0" fontId="10" fillId="3" borderId="15" xfId="8" quotePrefix="1" applyFont="1" applyFill="1" applyBorder="1" applyAlignment="1">
      <alignment horizontal="left" vertical="center" wrapText="1"/>
    </xf>
    <xf numFmtId="170" fontId="8" fillId="0" borderId="15" xfId="9" applyNumberFormat="1" applyFont="1" applyBorder="1" applyAlignment="1">
      <alignment vertical="center" wrapText="1"/>
    </xf>
    <xf numFmtId="0" fontId="2" fillId="3" borderId="15" xfId="8" quotePrefix="1" applyFont="1" applyFill="1" applyBorder="1" applyAlignment="1">
      <alignment horizontal="left" vertical="center" wrapText="1"/>
    </xf>
    <xf numFmtId="170" fontId="6" fillId="0" borderId="15" xfId="9" applyNumberFormat="1" applyFont="1" applyBorder="1" applyAlignment="1">
      <alignment vertical="center" wrapText="1"/>
    </xf>
    <xf numFmtId="170" fontId="6" fillId="0" borderId="0" xfId="0" applyNumberFormat="1" applyFont="1" applyAlignment="1">
      <alignment vertical="center" wrapText="1"/>
    </xf>
    <xf numFmtId="0" fontId="8" fillId="8" borderId="15" xfId="0" applyFont="1" applyFill="1" applyBorder="1" applyAlignment="1">
      <alignment horizontal="left" vertical="center" wrapText="1"/>
    </xf>
    <xf numFmtId="170" fontId="8" fillId="8" borderId="15" xfId="0" applyNumberFormat="1" applyFont="1" applyFill="1" applyBorder="1" applyAlignment="1">
      <alignment vertical="center" wrapText="1"/>
    </xf>
    <xf numFmtId="0" fontId="8" fillId="2" borderId="15" xfId="0" applyFont="1" applyFill="1" applyBorder="1" applyAlignment="1">
      <alignment horizontal="center" vertical="center" wrapText="1"/>
    </xf>
    <xf numFmtId="170" fontId="8" fillId="2" borderId="15" xfId="0" applyNumberFormat="1" applyFont="1" applyFill="1" applyBorder="1" applyAlignment="1">
      <alignment vertical="center" wrapText="1"/>
    </xf>
    <xf numFmtId="0" fontId="11" fillId="9" borderId="15" xfId="8" applyFont="1" applyFill="1" applyBorder="1" applyAlignment="1">
      <alignment horizontal="center" vertical="center" wrapText="1"/>
    </xf>
    <xf numFmtId="171" fontId="11" fillId="9" borderId="15" xfId="8" applyNumberFormat="1" applyFont="1" applyFill="1" applyBorder="1" applyAlignment="1">
      <alignment horizontal="center" vertical="center" wrapText="1"/>
    </xf>
    <xf numFmtId="165" fontId="12" fillId="0" borderId="30" xfId="10" applyNumberFormat="1" applyFont="1" applyFill="1" applyBorder="1" applyAlignment="1">
      <alignment vertical="center"/>
    </xf>
    <xf numFmtId="0" fontId="2" fillId="0" borderId="31" xfId="8" quotePrefix="1" applyFont="1" applyBorder="1" applyAlignment="1">
      <alignment horizontal="left" vertical="center" wrapText="1"/>
    </xf>
    <xf numFmtId="165" fontId="12" fillId="0" borderId="32" xfId="10" applyNumberFormat="1" applyFont="1" applyFill="1" applyBorder="1" applyAlignment="1">
      <alignment vertical="center"/>
    </xf>
    <xf numFmtId="0" fontId="10" fillId="0" borderId="7" xfId="0" applyFont="1" applyBorder="1" applyAlignment="1">
      <alignment vertical="center"/>
    </xf>
    <xf numFmtId="169" fontId="6" fillId="0" borderId="0" xfId="9" applyFont="1" applyAlignment="1">
      <alignment vertical="center" wrapText="1"/>
    </xf>
    <xf numFmtId="0" fontId="6" fillId="0" borderId="0" xfId="0" applyFont="1"/>
    <xf numFmtId="173" fontId="6" fillId="0" borderId="0" xfId="0" quotePrefix="1" applyNumberFormat="1" applyFont="1" applyAlignment="1">
      <alignment vertical="center" wrapText="1"/>
    </xf>
    <xf numFmtId="173" fontId="6" fillId="0" borderId="9" xfId="0" quotePrefix="1" applyNumberFormat="1" applyFont="1" applyBorder="1" applyAlignment="1">
      <alignment vertical="center" wrapText="1"/>
    </xf>
    <xf numFmtId="165" fontId="10" fillId="0" borderId="7" xfId="0" applyNumberFormat="1" applyFont="1" applyBorder="1" applyAlignment="1">
      <alignment vertical="center"/>
    </xf>
    <xf numFmtId="0" fontId="13" fillId="0" borderId="0" xfId="0" applyFont="1" applyAlignment="1">
      <alignment vertical="center"/>
    </xf>
    <xf numFmtId="0" fontId="2" fillId="2" borderId="27" xfId="0" applyFont="1" applyFill="1" applyBorder="1" applyAlignment="1">
      <alignment vertical="center"/>
    </xf>
    <xf numFmtId="0" fontId="2" fillId="2" borderId="29" xfId="8" quotePrefix="1" applyFont="1" applyFill="1" applyBorder="1" applyAlignment="1">
      <alignment horizontal="left" vertical="center" wrapText="1"/>
    </xf>
    <xf numFmtId="0" fontId="2" fillId="2" borderId="15" xfId="8" quotePrefix="1" applyFont="1" applyFill="1" applyBorder="1" applyAlignment="1">
      <alignment horizontal="left" vertical="center" wrapText="1"/>
    </xf>
    <xf numFmtId="0" fontId="2" fillId="0" borderId="0" xfId="11" applyFont="1" applyAlignment="1">
      <alignment horizontal="center"/>
    </xf>
    <xf numFmtId="0" fontId="2" fillId="0" borderId="0" xfId="11" applyFont="1" applyAlignment="1">
      <alignment vertical="center"/>
    </xf>
    <xf numFmtId="0" fontId="16" fillId="9" borderId="34" xfId="8" applyFont="1" applyFill="1" applyBorder="1" applyAlignment="1">
      <alignment horizontal="center" wrapText="1"/>
    </xf>
    <xf numFmtId="0" fontId="16" fillId="9" borderId="21" xfId="8" applyFont="1" applyFill="1" applyBorder="1" applyAlignment="1">
      <alignment horizontal="left" vertical="center" wrapText="1"/>
    </xf>
    <xf numFmtId="171" fontId="16" fillId="9" borderId="28" xfId="8" applyNumberFormat="1" applyFont="1" applyFill="1" applyBorder="1" applyAlignment="1">
      <alignment horizontal="center" vertical="center" wrapText="1"/>
    </xf>
    <xf numFmtId="0" fontId="17" fillId="0" borderId="35" xfId="11" applyFont="1" applyBorder="1" applyAlignment="1">
      <alignment horizontal="center"/>
    </xf>
    <xf numFmtId="0" fontId="17" fillId="0" borderId="15" xfId="11" applyFont="1" applyBorder="1" applyAlignment="1">
      <alignment vertical="center" wrapText="1"/>
    </xf>
    <xf numFmtId="165" fontId="17" fillId="0" borderId="25" xfId="14" applyNumberFormat="1" applyFont="1" applyBorder="1" applyAlignment="1">
      <alignment vertical="center"/>
    </xf>
    <xf numFmtId="165" fontId="17" fillId="0" borderId="30" xfId="11" applyNumberFormat="1" applyFont="1" applyBorder="1" applyAlignment="1">
      <alignment vertical="center"/>
    </xf>
    <xf numFmtId="0" fontId="17" fillId="0" borderId="15" xfId="11" applyFont="1" applyBorder="1" applyAlignment="1">
      <alignment vertical="center"/>
    </xf>
    <xf numFmtId="0" fontId="17" fillId="0" borderId="4" xfId="11" applyFont="1" applyBorder="1" applyAlignment="1">
      <alignment horizontal="center"/>
    </xf>
    <xf numFmtId="0" fontId="18" fillId="0" borderId="7" xfId="11" applyFont="1" applyBorder="1" applyAlignment="1">
      <alignment vertical="center"/>
    </xf>
    <xf numFmtId="165" fontId="18" fillId="0" borderId="2" xfId="11" applyNumberFormat="1" applyFont="1" applyBorder="1" applyAlignment="1">
      <alignment vertical="center"/>
    </xf>
    <xf numFmtId="165" fontId="18" fillId="0" borderId="7" xfId="11" applyNumberFormat="1" applyFont="1" applyBorder="1" applyAlignment="1">
      <alignment vertical="center"/>
    </xf>
    <xf numFmtId="165" fontId="16" fillId="9" borderId="23" xfId="8" applyNumberFormat="1" applyFont="1" applyFill="1" applyBorder="1" applyAlignment="1">
      <alignment horizontal="center" vertical="center" wrapText="1"/>
    </xf>
    <xf numFmtId="0" fontId="19" fillId="0" borderId="15" xfId="11" applyFont="1" applyBorder="1" applyAlignment="1">
      <alignment vertical="center"/>
    </xf>
    <xf numFmtId="165" fontId="18" fillId="0" borderId="25" xfId="14" applyNumberFormat="1" applyFont="1" applyBorder="1" applyAlignment="1">
      <alignment vertical="center"/>
    </xf>
    <xf numFmtId="165" fontId="18" fillId="0" borderId="30" xfId="11" applyNumberFormat="1" applyFont="1" applyBorder="1" applyAlignment="1">
      <alignment vertical="center"/>
    </xf>
    <xf numFmtId="165" fontId="16" fillId="9" borderId="28" xfId="8" applyNumberFormat="1" applyFont="1" applyFill="1" applyBorder="1" applyAlignment="1">
      <alignment horizontal="center" vertical="center" wrapText="1"/>
    </xf>
    <xf numFmtId="165" fontId="17" fillId="0" borderId="25" xfId="11" applyNumberFormat="1" applyFont="1" applyBorder="1" applyAlignment="1">
      <alignment vertical="center"/>
    </xf>
    <xf numFmtId="0" fontId="17" fillId="0" borderId="9" xfId="11" applyFont="1" applyBorder="1" applyAlignment="1">
      <alignment horizontal="center"/>
    </xf>
    <xf numFmtId="0" fontId="18" fillId="0" borderId="12" xfId="11" applyFont="1" applyBorder="1" applyAlignment="1">
      <alignment vertical="center"/>
    </xf>
    <xf numFmtId="165" fontId="18" fillId="0" borderId="12" xfId="11" applyNumberFormat="1" applyFont="1" applyBorder="1" applyAlignment="1">
      <alignment vertical="center"/>
    </xf>
    <xf numFmtId="0" fontId="17" fillId="0" borderId="25" xfId="11" applyFont="1" applyBorder="1" applyAlignment="1">
      <alignment vertical="center" wrapText="1"/>
    </xf>
    <xf numFmtId="165" fontId="17" fillId="0" borderId="15" xfId="11" applyNumberFormat="1" applyFont="1" applyBorder="1" applyAlignment="1">
      <alignment vertical="center"/>
    </xf>
    <xf numFmtId="0" fontId="18" fillId="0" borderId="1" xfId="11" applyFont="1" applyBorder="1" applyAlignment="1">
      <alignment vertical="center"/>
    </xf>
    <xf numFmtId="165" fontId="18" fillId="0" borderId="26" xfId="11" applyNumberFormat="1" applyFont="1" applyBorder="1" applyAlignment="1">
      <alignment vertical="center"/>
    </xf>
    <xf numFmtId="165" fontId="18" fillId="0" borderId="17" xfId="14" applyNumberFormat="1" applyFont="1" applyBorder="1" applyAlignment="1">
      <alignment vertical="center"/>
    </xf>
    <xf numFmtId="0" fontId="16" fillId="9" borderId="23" xfId="8" applyFont="1" applyFill="1" applyBorder="1" applyAlignment="1">
      <alignment horizontal="left" vertical="center" wrapText="1"/>
    </xf>
    <xf numFmtId="165" fontId="17" fillId="0" borderId="17" xfId="14" applyNumberFormat="1" applyFont="1" applyBorder="1" applyAlignment="1">
      <alignment vertical="center"/>
    </xf>
    <xf numFmtId="165" fontId="17" fillId="0" borderId="10" xfId="11" applyNumberFormat="1" applyFont="1" applyBorder="1" applyAlignment="1">
      <alignment vertical="center"/>
    </xf>
    <xf numFmtId="165" fontId="17" fillId="0" borderId="6" xfId="11" applyNumberFormat="1" applyFont="1" applyBorder="1" applyAlignment="1">
      <alignment vertical="center"/>
    </xf>
    <xf numFmtId="0" fontId="10" fillId="3" borderId="0" xfId="12" applyFont="1" applyFill="1" applyAlignment="1">
      <alignment horizontal="center" vertical="center"/>
    </xf>
    <xf numFmtId="0" fontId="10" fillId="0" borderId="0" xfId="11" applyFont="1" applyAlignment="1">
      <alignment horizontal="center" vertical="center"/>
    </xf>
    <xf numFmtId="0" fontId="10" fillId="0" borderId="0" xfId="11" applyFont="1" applyAlignment="1">
      <alignment vertical="center"/>
    </xf>
    <xf numFmtId="167" fontId="2" fillId="0" borderId="0" xfId="11" applyNumberFormat="1" applyFont="1" applyAlignment="1">
      <alignment vertical="center"/>
    </xf>
    <xf numFmtId="0" fontId="2" fillId="11" borderId="11" xfId="11" applyFont="1" applyFill="1" applyBorder="1" applyAlignment="1">
      <alignment vertical="center"/>
    </xf>
    <xf numFmtId="0" fontId="2" fillId="11" borderId="36" xfId="11" applyFont="1" applyFill="1" applyBorder="1" applyAlignment="1">
      <alignment vertical="center"/>
    </xf>
    <xf numFmtId="0" fontId="2" fillId="11" borderId="40" xfId="11" applyFont="1" applyFill="1" applyBorder="1" applyAlignment="1">
      <alignment vertical="center"/>
    </xf>
    <xf numFmtId="167" fontId="2" fillId="11" borderId="40" xfId="11" applyNumberFormat="1" applyFont="1" applyFill="1" applyBorder="1" applyAlignment="1">
      <alignment vertical="center"/>
    </xf>
    <xf numFmtId="167" fontId="2" fillId="11" borderId="41" xfId="11" applyNumberFormat="1" applyFont="1" applyFill="1" applyBorder="1" applyAlignment="1">
      <alignment vertical="center"/>
    </xf>
    <xf numFmtId="0" fontId="10" fillId="0" borderId="1" xfId="11" applyFont="1" applyBorder="1" applyAlignment="1">
      <alignment vertical="center"/>
    </xf>
    <xf numFmtId="0" fontId="10" fillId="0" borderId="2" xfId="11" applyFont="1" applyBorder="1" applyAlignment="1">
      <alignment vertical="center"/>
    </xf>
    <xf numFmtId="0" fontId="10" fillId="0" borderId="3" xfId="11" applyFont="1" applyBorder="1" applyAlignment="1">
      <alignment vertical="center"/>
    </xf>
    <xf numFmtId="0" fontId="22" fillId="9" borderId="7" xfId="0" applyFont="1" applyFill="1" applyBorder="1" applyAlignment="1">
      <alignment horizontal="center" vertical="center"/>
    </xf>
    <xf numFmtId="0" fontId="22" fillId="9" borderId="3" xfId="0" applyFont="1" applyFill="1" applyBorder="1" applyAlignment="1">
      <alignment horizontal="center" vertical="center"/>
    </xf>
    <xf numFmtId="171" fontId="11" fillId="9" borderId="28" xfId="8" applyNumberFormat="1" applyFont="1" applyFill="1" applyBorder="1" applyAlignment="1">
      <alignment horizontal="center" vertical="center" wrapText="1"/>
    </xf>
    <xf numFmtId="0" fontId="22" fillId="0" borderId="8" xfId="0" applyFont="1" applyBorder="1" applyAlignment="1">
      <alignment horizontal="right" vertical="center"/>
    </xf>
    <xf numFmtId="0" fontId="22" fillId="0" borderId="6" xfId="0" applyFont="1" applyBorder="1" applyAlignment="1">
      <alignment horizontal="right" vertical="center"/>
    </xf>
    <xf numFmtId="0" fontId="22" fillId="0" borderId="6" xfId="0" applyFont="1" applyBorder="1" applyAlignment="1">
      <alignment vertical="center"/>
    </xf>
    <xf numFmtId="14" fontId="22" fillId="0" borderId="6" xfId="0" applyNumberFormat="1" applyFont="1" applyBorder="1" applyAlignment="1">
      <alignment horizontal="right" vertical="center"/>
    </xf>
    <xf numFmtId="167" fontId="22" fillId="0" borderId="0" xfId="13" applyNumberFormat="1" applyFont="1" applyBorder="1" applyAlignment="1">
      <alignment horizontal="right" vertical="center"/>
    </xf>
    <xf numFmtId="167" fontId="2" fillId="0" borderId="30" xfId="11" applyNumberFormat="1" applyFont="1" applyBorder="1" applyAlignment="1">
      <alignment horizontal="right" vertical="center"/>
    </xf>
    <xf numFmtId="0" fontId="2" fillId="0" borderId="19" xfId="11" applyFont="1" applyBorder="1" applyAlignment="1">
      <alignment horizontal="center" vertical="center"/>
    </xf>
    <xf numFmtId="0" fontId="2" fillId="0" borderId="33" xfId="11" applyFont="1" applyBorder="1" applyAlignment="1">
      <alignment horizontal="center" vertical="center"/>
    </xf>
    <xf numFmtId="0" fontId="10" fillId="0" borderId="20" xfId="11" applyFont="1" applyBorder="1" applyAlignment="1">
      <alignment horizontal="center" vertical="center"/>
    </xf>
    <xf numFmtId="167" fontId="10" fillId="0" borderId="20" xfId="11" applyNumberFormat="1" applyFont="1" applyBorder="1" applyAlignment="1">
      <alignment horizontal="right" vertical="center"/>
    </xf>
    <xf numFmtId="0" fontId="23" fillId="0" borderId="5" xfId="0" applyFont="1" applyBorder="1" applyAlignment="1">
      <alignment vertical="center"/>
    </xf>
    <xf numFmtId="0" fontId="6" fillId="11" borderId="9" xfId="0" applyFont="1" applyFill="1" applyBorder="1"/>
    <xf numFmtId="0" fontId="6" fillId="11" borderId="46" xfId="0" applyFont="1" applyFill="1" applyBorder="1"/>
    <xf numFmtId="0" fontId="6" fillId="11" borderId="42" xfId="0" applyFont="1" applyFill="1" applyBorder="1"/>
    <xf numFmtId="167" fontId="6" fillId="11" borderId="42" xfId="0" applyNumberFormat="1" applyFont="1" applyFill="1" applyBorder="1"/>
    <xf numFmtId="167" fontId="8" fillId="11" borderId="47" xfId="0" applyNumberFormat="1" applyFont="1" applyFill="1" applyBorder="1"/>
    <xf numFmtId="0" fontId="6" fillId="11" borderId="4" xfId="0" applyFont="1" applyFill="1" applyBorder="1"/>
    <xf numFmtId="0" fontId="6" fillId="11" borderId="5" xfId="0" applyFont="1" applyFill="1" applyBorder="1"/>
    <xf numFmtId="4" fontId="6" fillId="11" borderId="6" xfId="0" applyNumberFormat="1" applyFont="1" applyFill="1" applyBorder="1"/>
    <xf numFmtId="0" fontId="12" fillId="3" borderId="0" xfId="5" applyFont="1" applyFill="1"/>
    <xf numFmtId="0" fontId="26" fillId="4" borderId="16" xfId="5" applyFont="1" applyFill="1" applyBorder="1" applyAlignment="1" applyProtection="1">
      <alignment horizontal="center" vertical="center"/>
      <protection hidden="1"/>
    </xf>
    <xf numFmtId="0" fontId="26" fillId="4" borderId="43" xfId="5" applyFont="1" applyFill="1" applyBorder="1" applyAlignment="1" applyProtection="1">
      <alignment horizontal="center" vertical="center"/>
      <protection hidden="1"/>
    </xf>
    <xf numFmtId="0" fontId="26" fillId="4" borderId="7" xfId="5" applyFont="1" applyFill="1" applyBorder="1" applyAlignment="1" applyProtection="1">
      <alignment horizontal="center" vertical="center"/>
      <protection hidden="1"/>
    </xf>
    <xf numFmtId="0" fontId="26" fillId="4" borderId="7" xfId="5" applyFont="1" applyFill="1" applyBorder="1" applyAlignment="1" applyProtection="1">
      <alignment horizontal="center" vertical="center" wrapText="1"/>
      <protection hidden="1"/>
    </xf>
    <xf numFmtId="14" fontId="26" fillId="4" borderId="7" xfId="5" applyNumberFormat="1" applyFont="1" applyFill="1" applyBorder="1" applyAlignment="1" applyProtection="1">
      <alignment horizontal="center" vertical="center" wrapText="1"/>
      <protection hidden="1"/>
    </xf>
    <xf numFmtId="14" fontId="26" fillId="4" borderId="7" xfId="5" applyNumberFormat="1" applyFont="1" applyFill="1" applyBorder="1" applyAlignment="1" applyProtection="1">
      <alignment horizontal="center" vertical="center"/>
      <protection hidden="1"/>
    </xf>
    <xf numFmtId="0" fontId="27" fillId="0" borderId="17" xfId="5" applyFont="1" applyBorder="1" applyAlignment="1" applyProtection="1">
      <alignment horizontal="center" vertical="center"/>
      <protection hidden="1"/>
    </xf>
    <xf numFmtId="0" fontId="22" fillId="0" borderId="17" xfId="0" applyFont="1" applyBorder="1" applyAlignment="1">
      <alignment horizontal="center" vertical="center"/>
    </xf>
    <xf numFmtId="0" fontId="6" fillId="0" borderId="17" xfId="5" applyFont="1" applyBorder="1" applyAlignment="1" applyProtection="1">
      <alignment horizontal="center" vertical="center"/>
      <protection locked="0" hidden="1"/>
    </xf>
    <xf numFmtId="0" fontId="6" fillId="0" borderId="44" xfId="5" applyFont="1" applyBorder="1" applyAlignment="1" applyProtection="1">
      <alignment vertical="center"/>
      <protection locked="0" hidden="1"/>
    </xf>
    <xf numFmtId="0" fontId="6" fillId="0" borderId="7" xfId="5" applyFont="1" applyBorder="1" applyAlignment="1" applyProtection="1">
      <alignment vertical="center"/>
      <protection locked="0" hidden="1"/>
    </xf>
    <xf numFmtId="0" fontId="6" fillId="0" borderId="7" xfId="5" applyFont="1" applyBorder="1" applyAlignment="1" applyProtection="1">
      <alignment horizontal="center" vertical="center"/>
      <protection locked="0" hidden="1"/>
    </xf>
    <xf numFmtId="0" fontId="6" fillId="0" borderId="7" xfId="5" applyFont="1" applyBorder="1" applyAlignment="1" applyProtection="1">
      <alignment wrapText="1"/>
      <protection locked="0" hidden="1"/>
    </xf>
    <xf numFmtId="167" fontId="6" fillId="0" borderId="7" xfId="6" applyNumberFormat="1" applyFont="1" applyFill="1" applyBorder="1" applyAlignment="1" applyProtection="1">
      <alignment horizontal="center" vertical="center"/>
      <protection locked="0" hidden="1"/>
    </xf>
    <xf numFmtId="1" fontId="6" fillId="0" borderId="17" xfId="5" applyNumberFormat="1" applyFont="1" applyBorder="1" applyAlignment="1" applyProtection="1">
      <alignment horizontal="center" vertical="center"/>
      <protection locked="0" hidden="1"/>
    </xf>
    <xf numFmtId="0" fontId="6" fillId="0" borderId="7" xfId="5" quotePrefix="1" applyFont="1" applyBorder="1" applyAlignment="1" applyProtection="1">
      <alignment horizontal="center" vertical="center"/>
      <protection locked="0" hidden="1"/>
    </xf>
    <xf numFmtId="1" fontId="6" fillId="0" borderId="17" xfId="7" applyNumberFormat="1" applyFont="1" applyBorder="1" applyAlignment="1" applyProtection="1">
      <alignment horizontal="center" vertical="center"/>
      <protection locked="0" hidden="1"/>
    </xf>
    <xf numFmtId="0" fontId="11" fillId="4" borderId="1" xfId="5" applyFont="1" applyFill="1" applyBorder="1"/>
    <xf numFmtId="0" fontId="11" fillId="4" borderId="2" xfId="5" applyFont="1" applyFill="1" applyBorder="1"/>
    <xf numFmtId="0" fontId="12" fillId="4" borderId="2" xfId="5" applyFont="1" applyFill="1" applyBorder="1"/>
    <xf numFmtId="0" fontId="12" fillId="4" borderId="7" xfId="5" applyFont="1" applyFill="1" applyBorder="1"/>
    <xf numFmtId="174" fontId="11" fillId="4" borderId="7" xfId="1" applyNumberFormat="1" applyFont="1" applyFill="1" applyBorder="1" applyAlignment="1">
      <alignment horizontal="center"/>
    </xf>
    <xf numFmtId="174" fontId="11" fillId="4" borderId="7" xfId="1" applyNumberFormat="1" applyFont="1" applyFill="1" applyBorder="1" applyAlignment="1">
      <alignment horizontal="center" vertical="center"/>
    </xf>
    <xf numFmtId="0" fontId="27" fillId="0" borderId="18" xfId="5" applyFont="1" applyBorder="1" applyAlignment="1" applyProtection="1">
      <alignment horizontal="center" vertical="center"/>
      <protection hidden="1"/>
    </xf>
    <xf numFmtId="0" fontId="6" fillId="0" borderId="18" xfId="5" applyFont="1" applyBorder="1" applyAlignment="1" applyProtection="1">
      <alignment horizontal="center" vertical="center"/>
      <protection locked="0" hidden="1"/>
    </xf>
    <xf numFmtId="0" fontId="6" fillId="0" borderId="45" xfId="5" applyFont="1" applyBorder="1" applyAlignment="1" applyProtection="1">
      <alignment vertical="center"/>
      <protection locked="0" hidden="1"/>
    </xf>
    <xf numFmtId="0" fontId="11" fillId="4" borderId="7" xfId="5" applyFont="1" applyFill="1" applyBorder="1" applyAlignment="1">
      <alignment horizontal="center"/>
    </xf>
    <xf numFmtId="167" fontId="11" fillId="4" borderId="7" xfId="5" applyNumberFormat="1" applyFont="1" applyFill="1" applyBorder="1" applyAlignment="1">
      <alignment horizontal="center" vertical="center"/>
    </xf>
    <xf numFmtId="0" fontId="2" fillId="0" borderId="4" xfId="11" applyFont="1" applyBorder="1" applyAlignment="1">
      <alignment vertical="center"/>
    </xf>
    <xf numFmtId="0" fontId="11" fillId="9" borderId="34" xfId="8" applyFont="1" applyFill="1" applyBorder="1" applyAlignment="1">
      <alignment horizontal="center" vertical="center" wrapText="1"/>
    </xf>
    <xf numFmtId="0" fontId="11" fillId="9" borderId="21" xfId="8" applyFont="1" applyFill="1" applyBorder="1" applyAlignment="1">
      <alignment horizontal="left" vertical="center" wrapText="1"/>
    </xf>
    <xf numFmtId="0" fontId="2" fillId="0" borderId="35" xfId="11" applyFont="1" applyBorder="1" applyAlignment="1">
      <alignment vertical="center"/>
    </xf>
    <xf numFmtId="0" fontId="2" fillId="0" borderId="15" xfId="11" applyFont="1" applyBorder="1" applyAlignment="1">
      <alignment vertical="center" wrapText="1"/>
    </xf>
    <xf numFmtId="165" fontId="2" fillId="0" borderId="25" xfId="14" applyNumberFormat="1" applyFont="1" applyBorder="1" applyAlignment="1">
      <alignment vertical="center"/>
    </xf>
    <xf numFmtId="165" fontId="2" fillId="0" borderId="30" xfId="11" applyNumberFormat="1" applyFont="1" applyBorder="1" applyAlignment="1">
      <alignment vertical="center"/>
    </xf>
    <xf numFmtId="165" fontId="2" fillId="0" borderId="36" xfId="14" applyNumberFormat="1" applyFont="1" applyBorder="1" applyAlignment="1">
      <alignment vertical="center"/>
    </xf>
    <xf numFmtId="165" fontId="10" fillId="0" borderId="15" xfId="11" applyNumberFormat="1" applyFont="1" applyBorder="1" applyAlignment="1">
      <alignment vertical="center"/>
    </xf>
    <xf numFmtId="168" fontId="8" fillId="12" borderId="14" xfId="0" applyNumberFormat="1" applyFont="1" applyFill="1" applyBorder="1" applyAlignment="1">
      <alignment vertical="center" wrapText="1"/>
    </xf>
    <xf numFmtId="43" fontId="6" fillId="0" borderId="0" xfId="1" applyFont="1" applyAlignment="1">
      <alignment vertical="center" wrapText="1"/>
    </xf>
    <xf numFmtId="174" fontId="6" fillId="0" borderId="0" xfId="1" applyNumberFormat="1" applyFont="1" applyAlignment="1">
      <alignment vertical="center" wrapText="1"/>
    </xf>
    <xf numFmtId="174" fontId="6" fillId="0" borderId="0" xfId="0" applyNumberFormat="1" applyFont="1" applyAlignment="1">
      <alignment vertical="center" wrapText="1"/>
    </xf>
    <xf numFmtId="165" fontId="12" fillId="0" borderId="39" xfId="10" applyNumberFormat="1" applyFont="1" applyFill="1" applyBorder="1" applyAlignment="1">
      <alignment vertical="center"/>
    </xf>
    <xf numFmtId="165" fontId="12" fillId="2" borderId="48" xfId="10" applyNumberFormat="1" applyFont="1" applyFill="1" applyBorder="1" applyAlignment="1">
      <alignment vertical="center"/>
    </xf>
    <xf numFmtId="165" fontId="12" fillId="13" borderId="28" xfId="10" applyNumberFormat="1" applyFont="1" applyFill="1" applyBorder="1" applyAlignment="1">
      <alignment vertical="center"/>
    </xf>
    <xf numFmtId="170" fontId="6" fillId="13" borderId="15" xfId="9" applyNumberFormat="1" applyFont="1" applyFill="1" applyBorder="1" applyAlignment="1">
      <alignment vertical="center" wrapText="1"/>
    </xf>
    <xf numFmtId="174" fontId="6" fillId="0" borderId="0" xfId="1" applyNumberFormat="1" applyFont="1" applyBorder="1" applyAlignment="1">
      <alignment vertical="center" wrapText="1"/>
    </xf>
    <xf numFmtId="174" fontId="10" fillId="0" borderId="0" xfId="0" applyNumberFormat="1" applyFont="1" applyAlignment="1">
      <alignment vertical="center"/>
    </xf>
    <xf numFmtId="165" fontId="10" fillId="0" borderId="12" xfId="0" applyNumberFormat="1" applyFont="1" applyBorder="1" applyAlignment="1">
      <alignment vertical="center"/>
    </xf>
    <xf numFmtId="165" fontId="10" fillId="0" borderId="9" xfId="0" applyNumberFormat="1" applyFont="1" applyBorder="1" applyAlignment="1">
      <alignment vertical="center"/>
    </xf>
    <xf numFmtId="168" fontId="20" fillId="14" borderId="22" xfId="0" applyNumberFormat="1" applyFont="1" applyFill="1" applyBorder="1" applyAlignment="1">
      <alignment vertical="center" wrapText="1"/>
    </xf>
    <xf numFmtId="165" fontId="20" fillId="14" borderId="38" xfId="0" applyNumberFormat="1" applyFont="1" applyFill="1" applyBorder="1" applyAlignment="1">
      <alignment vertical="center" wrapText="1"/>
    </xf>
    <xf numFmtId="168" fontId="20" fillId="14" borderId="14" xfId="0" applyNumberFormat="1" applyFont="1" applyFill="1" applyBorder="1" applyAlignment="1">
      <alignment vertical="center" wrapText="1"/>
    </xf>
    <xf numFmtId="0" fontId="4" fillId="3" borderId="0" xfId="5" applyFill="1"/>
    <xf numFmtId="0" fontId="31" fillId="4" borderId="16" xfId="5" applyFont="1" applyFill="1" applyBorder="1" applyAlignment="1" applyProtection="1">
      <alignment horizontal="center" vertical="center"/>
      <protection hidden="1"/>
    </xf>
    <xf numFmtId="0" fontId="31" fillId="4" borderId="16" xfId="5" applyFont="1" applyFill="1" applyBorder="1" applyAlignment="1" applyProtection="1">
      <alignment horizontal="center" vertical="center" wrapText="1"/>
      <protection hidden="1"/>
    </xf>
    <xf numFmtId="14" fontId="31" fillId="4" borderId="16" xfId="5" applyNumberFormat="1" applyFont="1" applyFill="1" applyBorder="1" applyAlignment="1" applyProtection="1">
      <alignment horizontal="center" vertical="center" wrapText="1"/>
      <protection hidden="1"/>
    </xf>
    <xf numFmtId="14" fontId="31" fillId="4" borderId="16" xfId="5" applyNumberFormat="1" applyFont="1" applyFill="1" applyBorder="1" applyAlignment="1" applyProtection="1">
      <alignment horizontal="center" vertical="center"/>
      <protection hidden="1"/>
    </xf>
    <xf numFmtId="0" fontId="32" fillId="4" borderId="16" xfId="0" applyFont="1" applyFill="1" applyBorder="1" applyAlignment="1">
      <alignment horizontal="center" vertical="center"/>
    </xf>
    <xf numFmtId="0" fontId="33" fillId="0" borderId="17" xfId="5" applyFont="1" applyBorder="1" applyAlignment="1" applyProtection="1">
      <alignment horizontal="center" vertical="center"/>
      <protection hidden="1"/>
    </xf>
    <xf numFmtId="0" fontId="34" fillId="0" borderId="6" xfId="0" applyFont="1" applyBorder="1" applyAlignment="1">
      <alignment horizontal="center" vertical="center"/>
    </xf>
    <xf numFmtId="0" fontId="35" fillId="0" borderId="17" xfId="5" applyFont="1" applyBorder="1" applyAlignment="1" applyProtection="1">
      <alignment horizontal="center" vertical="center"/>
      <protection locked="0" hidden="1"/>
    </xf>
    <xf numFmtId="0" fontId="35" fillId="0" borderId="17" xfId="5" applyFont="1" applyBorder="1" applyAlignment="1" applyProtection="1">
      <alignment vertical="center"/>
      <protection locked="0" hidden="1"/>
    </xf>
    <xf numFmtId="14" fontId="34" fillId="0" borderId="17" xfId="0" applyNumberFormat="1" applyFont="1" applyBorder="1" applyAlignment="1">
      <alignment horizontal="center" vertical="center"/>
    </xf>
    <xf numFmtId="0" fontId="35" fillId="0" borderId="17" xfId="5" applyFont="1" applyBorder="1" applyAlignment="1" applyProtection="1">
      <alignment wrapText="1"/>
      <protection locked="0" hidden="1"/>
    </xf>
    <xf numFmtId="175" fontId="34" fillId="0" borderId="17" xfId="7" applyNumberFormat="1" applyFont="1" applyFill="1" applyBorder="1" applyAlignment="1">
      <alignment horizontal="center" vertical="center"/>
    </xf>
    <xf numFmtId="0" fontId="35" fillId="0" borderId="18" xfId="5" applyFont="1" applyBorder="1" applyAlignment="1" applyProtection="1">
      <alignment horizontal="center" vertical="center"/>
      <protection locked="0" hidden="1"/>
    </xf>
    <xf numFmtId="0" fontId="35" fillId="0" borderId="18" xfId="5" applyFont="1" applyBorder="1" applyAlignment="1" applyProtection="1">
      <alignment vertical="center"/>
      <protection locked="0" hidden="1"/>
    </xf>
    <xf numFmtId="0" fontId="35" fillId="0" borderId="18" xfId="5" applyFont="1" applyBorder="1" applyAlignment="1" applyProtection="1">
      <alignment wrapText="1"/>
      <protection locked="0" hidden="1"/>
    </xf>
    <xf numFmtId="0" fontId="34" fillId="0" borderId="18" xfId="0" applyFont="1" applyBorder="1" applyAlignment="1">
      <alignment horizontal="center" vertical="center"/>
    </xf>
    <xf numFmtId="1" fontId="35" fillId="0" borderId="17" xfId="7" applyNumberFormat="1" applyFont="1" applyBorder="1" applyAlignment="1" applyProtection="1">
      <alignment horizontal="center" vertical="center"/>
      <protection locked="0" hidden="1"/>
    </xf>
    <xf numFmtId="0" fontId="35" fillId="0" borderId="44" xfId="5" applyFont="1" applyBorder="1" applyAlignment="1" applyProtection="1">
      <alignment vertical="center"/>
      <protection locked="0" hidden="1"/>
    </xf>
    <xf numFmtId="0" fontId="35" fillId="0" borderId="7" xfId="5" applyFont="1" applyBorder="1" applyAlignment="1" applyProtection="1">
      <alignment vertical="center"/>
      <protection locked="0" hidden="1"/>
    </xf>
    <xf numFmtId="0" fontId="35" fillId="0" borderId="7" xfId="5" applyFont="1" applyBorder="1" applyAlignment="1" applyProtection="1">
      <alignment horizontal="center" vertical="center"/>
      <protection locked="0" hidden="1"/>
    </xf>
    <xf numFmtId="14" fontId="34" fillId="0" borderId="7" xfId="0" applyNumberFormat="1" applyFont="1" applyBorder="1" applyAlignment="1">
      <alignment horizontal="center" vertical="center"/>
    </xf>
    <xf numFmtId="0" fontId="35" fillId="0" borderId="7" xfId="5" quotePrefix="1" applyFont="1" applyBorder="1" applyAlignment="1" applyProtection="1">
      <alignment horizontal="center" vertical="center"/>
      <protection locked="0" hidden="1"/>
    </xf>
    <xf numFmtId="167" fontId="35" fillId="0" borderId="7" xfId="6" applyNumberFormat="1" applyFont="1" applyFill="1" applyBorder="1" applyAlignment="1" applyProtection="1">
      <alignment horizontal="center" vertical="center"/>
      <protection locked="0" hidden="1"/>
    </xf>
    <xf numFmtId="0" fontId="31" fillId="0" borderId="16" xfId="5" applyFont="1" applyBorder="1" applyAlignment="1" applyProtection="1">
      <alignment horizontal="center" vertical="center"/>
      <protection hidden="1"/>
    </xf>
    <xf numFmtId="0" fontId="34" fillId="15" borderId="18" xfId="0" applyFont="1" applyFill="1" applyBorder="1" applyAlignment="1">
      <alignment horizontal="center" vertical="center"/>
    </xf>
    <xf numFmtId="1" fontId="35" fillId="0" borderId="17" xfId="5" applyNumberFormat="1" applyFont="1" applyBorder="1" applyAlignment="1" applyProtection="1">
      <alignment horizontal="center" vertical="center"/>
      <protection locked="0" hidden="1"/>
    </xf>
    <xf numFmtId="174" fontId="35" fillId="0" borderId="7" xfId="1" quotePrefix="1" applyNumberFormat="1" applyFont="1" applyFill="1" applyBorder="1" applyAlignment="1" applyProtection="1">
      <alignment horizontal="center" vertical="center"/>
      <protection locked="0" hidden="1"/>
    </xf>
    <xf numFmtId="0" fontId="36" fillId="4" borderId="1" xfId="5" applyFont="1" applyFill="1" applyBorder="1"/>
    <xf numFmtId="0" fontId="36" fillId="4" borderId="2" xfId="5" applyFont="1" applyFill="1" applyBorder="1"/>
    <xf numFmtId="0" fontId="4" fillId="4" borderId="2" xfId="5" applyFill="1" applyBorder="1"/>
    <xf numFmtId="0" fontId="37" fillId="4" borderId="3" xfId="5" applyFont="1" applyFill="1" applyBorder="1" applyAlignment="1">
      <alignment horizontal="center"/>
    </xf>
    <xf numFmtId="175" fontId="38" fillId="4" borderId="3" xfId="7" applyNumberFormat="1" applyFont="1" applyFill="1" applyBorder="1" applyAlignment="1">
      <alignment horizontal="center" vertical="center"/>
    </xf>
    <xf numFmtId="0" fontId="37" fillId="3" borderId="0" xfId="5" applyFont="1" applyFill="1"/>
    <xf numFmtId="174" fontId="37" fillId="3" borderId="0" xfId="1" applyNumberFormat="1" applyFont="1" applyFill="1"/>
    <xf numFmtId="174" fontId="4" fillId="3" borderId="0" xfId="1" applyNumberFormat="1" applyFont="1" applyFill="1"/>
    <xf numFmtId="175" fontId="38" fillId="0" borderId="6" xfId="7" applyNumberFormat="1" applyFont="1" applyFill="1" applyBorder="1" applyAlignment="1">
      <alignment horizontal="center" vertical="center"/>
    </xf>
    <xf numFmtId="170" fontId="6" fillId="16" borderId="15" xfId="9" applyNumberFormat="1" applyFont="1" applyFill="1" applyBorder="1" applyAlignment="1">
      <alignment vertical="center" wrapText="1"/>
    </xf>
    <xf numFmtId="165" fontId="20" fillId="16" borderId="39" xfId="0" applyNumberFormat="1" applyFont="1" applyFill="1" applyBorder="1" applyAlignment="1">
      <alignment vertical="center" wrapText="1"/>
    </xf>
    <xf numFmtId="167" fontId="10" fillId="16" borderId="20" xfId="11" applyNumberFormat="1" applyFont="1" applyFill="1" applyBorder="1" applyAlignment="1">
      <alignment horizontal="right" vertical="center"/>
    </xf>
    <xf numFmtId="165" fontId="10" fillId="16" borderId="30" xfId="11" applyNumberFormat="1" applyFont="1" applyFill="1" applyBorder="1" applyAlignment="1">
      <alignment vertical="center"/>
    </xf>
    <xf numFmtId="0" fontId="7" fillId="5" borderId="0" xfId="0" applyFont="1" applyFill="1" applyAlignment="1">
      <alignment horizontal="center" vertical="center" wrapText="1"/>
    </xf>
    <xf numFmtId="0" fontId="8" fillId="0" borderId="0" xfId="0" applyFont="1" applyAlignment="1">
      <alignment horizontal="center" vertical="center" wrapText="1"/>
    </xf>
    <xf numFmtId="0" fontId="9" fillId="6" borderId="0" xfId="0" applyFont="1" applyFill="1" applyAlignment="1">
      <alignment horizontal="center" vertical="center" wrapText="1"/>
    </xf>
    <xf numFmtId="0" fontId="8" fillId="6" borderId="0" xfId="0" applyFont="1" applyFill="1" applyAlignment="1">
      <alignment horizontal="center" vertical="center" wrapText="1"/>
    </xf>
    <xf numFmtId="0" fontId="14" fillId="5" borderId="0" xfId="0" applyFont="1" applyFill="1" applyAlignment="1">
      <alignment horizontal="center" vertical="center" wrapText="1"/>
    </xf>
    <xf numFmtId="0" fontId="15" fillId="0" borderId="0" xfId="11" applyFont="1" applyAlignment="1">
      <alignment horizontal="center"/>
    </xf>
    <xf numFmtId="0" fontId="15" fillId="10" borderId="0" xfId="12" applyFont="1" applyFill="1" applyAlignment="1">
      <alignment horizontal="center" vertical="center"/>
    </xf>
    <xf numFmtId="0" fontId="16" fillId="9" borderId="11" xfId="8" applyFont="1" applyFill="1" applyBorder="1" applyAlignment="1">
      <alignment horizontal="center" vertical="center" wrapText="1"/>
    </xf>
    <xf numFmtId="0" fontId="16" fillId="9" borderId="12" xfId="8" applyFont="1" applyFill="1" applyBorder="1" applyAlignment="1">
      <alignment horizontal="center" vertical="center" wrapText="1"/>
    </xf>
    <xf numFmtId="0" fontId="16" fillId="9" borderId="13" xfId="8" applyFont="1" applyFill="1" applyBorder="1" applyAlignment="1">
      <alignment horizontal="center" vertical="center" wrapText="1"/>
    </xf>
    <xf numFmtId="165" fontId="20" fillId="14" borderId="24" xfId="0" applyNumberFormat="1" applyFont="1" applyFill="1" applyBorder="1" applyAlignment="1">
      <alignment horizontal="center" vertical="center" wrapText="1"/>
    </xf>
    <xf numFmtId="165" fontId="20" fillId="14" borderId="37" xfId="0" applyNumberFormat="1" applyFont="1" applyFill="1" applyBorder="1" applyAlignment="1">
      <alignment horizontal="center" vertical="center" wrapText="1"/>
    </xf>
    <xf numFmtId="0" fontId="21" fillId="5" borderId="0" xfId="0" applyFont="1" applyFill="1" applyAlignment="1">
      <alignment horizontal="center" vertical="center" wrapText="1"/>
    </xf>
    <xf numFmtId="0" fontId="10" fillId="10" borderId="0" xfId="12" applyFont="1" applyFill="1" applyAlignment="1">
      <alignment horizontal="center" vertical="center"/>
    </xf>
    <xf numFmtId="0" fontId="10" fillId="0" borderId="0" xfId="11" applyFont="1" applyAlignment="1">
      <alignment horizontal="center" vertical="center"/>
    </xf>
    <xf numFmtId="0" fontId="11" fillId="9" borderId="11" xfId="8" applyFont="1" applyFill="1" applyBorder="1" applyAlignment="1">
      <alignment horizontal="center" vertical="center" wrapText="1"/>
    </xf>
    <xf numFmtId="0" fontId="11" fillId="9" borderId="12" xfId="8" applyFont="1" applyFill="1" applyBorder="1" applyAlignment="1">
      <alignment horizontal="center" vertical="center" wrapText="1"/>
    </xf>
    <xf numFmtId="0" fontId="11" fillId="9" borderId="13" xfId="8" applyFont="1" applyFill="1" applyBorder="1" applyAlignment="1">
      <alignment horizontal="center" vertical="center" wrapText="1"/>
    </xf>
    <xf numFmtId="168" fontId="8" fillId="12" borderId="24" xfId="0" applyNumberFormat="1" applyFont="1" applyFill="1" applyBorder="1" applyAlignment="1">
      <alignment horizontal="center" vertical="center" wrapText="1"/>
    </xf>
    <xf numFmtId="168" fontId="8" fillId="12" borderId="37" xfId="0" applyNumberFormat="1" applyFont="1" applyFill="1" applyBorder="1" applyAlignment="1">
      <alignment horizontal="center" vertical="center" wrapText="1"/>
    </xf>
    <xf numFmtId="0" fontId="11" fillId="4" borderId="7" xfId="5" applyFont="1" applyFill="1" applyBorder="1" applyAlignment="1">
      <alignment horizontal="center" vertical="center"/>
    </xf>
    <xf numFmtId="0" fontId="24" fillId="3" borderId="0" xfId="5" applyFont="1" applyFill="1" applyAlignment="1">
      <alignment horizontal="center"/>
    </xf>
    <xf numFmtId="0" fontId="25" fillId="3" borderId="0" xfId="5" applyFont="1" applyFill="1" applyAlignment="1">
      <alignment horizontal="center"/>
    </xf>
    <xf numFmtId="0" fontId="26" fillId="3" borderId="0" xfId="5" applyFont="1" applyFill="1" applyAlignment="1" applyProtection="1">
      <alignment horizontal="center"/>
      <protection hidden="1"/>
    </xf>
    <xf numFmtId="0" fontId="28" fillId="3" borderId="0" xfId="5" applyFont="1" applyFill="1" applyAlignment="1">
      <alignment horizontal="center"/>
    </xf>
    <xf numFmtId="0" fontId="29" fillId="3" borderId="0" xfId="5" applyFont="1" applyFill="1" applyAlignment="1">
      <alignment horizontal="center"/>
    </xf>
    <xf numFmtId="0" fontId="30" fillId="3" borderId="0" xfId="5" applyFont="1" applyFill="1" applyAlignment="1" applyProtection="1">
      <alignment horizontal="center"/>
      <protection hidden="1"/>
    </xf>
    <xf numFmtId="0" fontId="37" fillId="4" borderId="1" xfId="5" applyFont="1" applyFill="1" applyBorder="1" applyAlignment="1">
      <alignment horizontal="center"/>
    </xf>
    <xf numFmtId="0" fontId="37" fillId="4" borderId="2" xfId="5" applyFont="1" applyFill="1" applyBorder="1" applyAlignment="1">
      <alignment horizontal="center"/>
    </xf>
    <xf numFmtId="0" fontId="37" fillId="4" borderId="3" xfId="5" applyFont="1" applyFill="1" applyBorder="1" applyAlignment="1">
      <alignment horizontal="center"/>
    </xf>
  </cellXfs>
  <cellStyles count="17">
    <cellStyle name="Millares" xfId="1" builtinId="3"/>
    <cellStyle name="Millares 10 3" xfId="13" xr:uid="{C5F99307-C1F2-4AA5-AF96-C52F2136BC06}"/>
    <cellStyle name="Millares 2" xfId="6" xr:uid="{F01C5C54-6F1F-48D9-972C-CAB93DAC3B15}"/>
    <cellStyle name="Millares 39 2" xfId="10" xr:uid="{5E177048-6C67-4B88-BC18-E12175CAB086}"/>
    <cellStyle name="Moneda [0] 2" xfId="15" xr:uid="{C0E7EFF8-B020-4FC3-BF67-877BFE70AC11}"/>
    <cellStyle name="Moneda 15" xfId="14" xr:uid="{F8432900-D670-4944-A45B-09D7B6822EB1}"/>
    <cellStyle name="Moneda 15 2" xfId="7" xr:uid="{1939F9EC-ED7C-4CBF-927A-8679389343EA}"/>
    <cellStyle name="Moneda 2" xfId="4" xr:uid="{AFCDC127-41D0-4898-946C-44446087F280}"/>
    <cellStyle name="Moneda 3" xfId="9" xr:uid="{38857786-7149-4A31-BFBF-A7B7533E8402}"/>
    <cellStyle name="Normal" xfId="0" builtinId="0"/>
    <cellStyle name="Normal 10" xfId="2" xr:uid="{9ED5810A-6217-4D99-A60F-194F35CA2796}"/>
    <cellStyle name="Normal 2" xfId="3" xr:uid="{39E248A4-9838-4B75-B280-CF67CC4ED227}"/>
    <cellStyle name="Normal 2 69" xfId="5" xr:uid="{43D0B59A-2602-4BA5-9B19-B38DF87B6B7A}"/>
    <cellStyle name="Normal 3" xfId="16" xr:uid="{8DA4E8AF-8D7F-45DB-AE48-5420F619E445}"/>
    <cellStyle name="Normal 5 2" xfId="12" xr:uid="{85FFA42F-A618-42A2-A2C0-EC5E5E6B5EFD}"/>
    <cellStyle name="Normal 50" xfId="11" xr:uid="{DEFBCF50-21F0-4E37-B152-5B642A0F8542}"/>
    <cellStyle name="Normal 50 3" xfId="8" xr:uid="{B6CAE0CF-2CBD-4B1A-86B4-45D07B1D5478}"/>
  </cellStyles>
  <dxfs count="0"/>
  <tableStyles count="0" defaultTableStyle="TableStyleMedium2" defaultPivotStyle="PivotStyleLight16"/>
  <colors>
    <mruColors>
      <color rgb="FFDAF2D0"/>
      <color rgb="FFFFFF00"/>
      <color rgb="FFCCFFCC"/>
      <color rgb="FFB8D3E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3" Type="http://schemas.openxmlformats.org/officeDocument/2006/relationships/image" Target="../media/image5.svg"/><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571500</xdr:colOff>
      <xdr:row>0</xdr:row>
      <xdr:rowOff>71438</xdr:rowOff>
    </xdr:from>
    <xdr:to>
      <xdr:col>1</xdr:col>
      <xdr:colOff>1397635</xdr:colOff>
      <xdr:row>1</xdr:row>
      <xdr:rowOff>738822</xdr:rowOff>
    </xdr:to>
    <xdr:pic>
      <xdr:nvPicPr>
        <xdr:cNvPr id="3" name="Imagen 2" descr="Logotipo&#10;&#10;El contenido generado por IA puede ser incorrecto.">
          <a:extLst>
            <a:ext uri="{FF2B5EF4-FFF2-40B4-BE49-F238E27FC236}">
              <a16:creationId xmlns:a16="http://schemas.microsoft.com/office/drawing/2014/main" id="{C39C1D9D-0085-476F-94BF-DB29043439F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28688" y="71438"/>
          <a:ext cx="826135" cy="83407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4</xdr:col>
      <xdr:colOff>535781</xdr:colOff>
      <xdr:row>1</xdr:row>
      <xdr:rowOff>95250</xdr:rowOff>
    </xdr:from>
    <xdr:ext cx="1123950" cy="497182"/>
    <xdr:pic>
      <xdr:nvPicPr>
        <xdr:cNvPr id="2" name="image3.jpeg">
          <a:extLst>
            <a:ext uri="{FF2B5EF4-FFF2-40B4-BE49-F238E27FC236}">
              <a16:creationId xmlns:a16="http://schemas.microsoft.com/office/drawing/2014/main" id="{9653F08F-6AD4-46DE-8E74-95E5A908D3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241256" y="276225"/>
          <a:ext cx="1123950" cy="497182"/>
        </a:xfrm>
        <a:prstGeom prst="rect">
          <a:avLst/>
        </a:prstGeom>
      </xdr:spPr>
    </xdr:pic>
    <xdr:clientData/>
  </xdr:oneCellAnchor>
  <xdr:twoCellAnchor editAs="oneCell">
    <xdr:from>
      <xdr:col>2</xdr:col>
      <xdr:colOff>0</xdr:colOff>
      <xdr:row>1</xdr:row>
      <xdr:rowOff>0</xdr:rowOff>
    </xdr:from>
    <xdr:to>
      <xdr:col>2</xdr:col>
      <xdr:colOff>826135</xdr:colOff>
      <xdr:row>2</xdr:row>
      <xdr:rowOff>107791</xdr:rowOff>
    </xdr:to>
    <xdr:pic>
      <xdr:nvPicPr>
        <xdr:cNvPr id="3" name="Imagen 2" descr="Logotipo&#10;&#10;El contenido generado por IA puede ser incorrecto.">
          <a:extLst>
            <a:ext uri="{FF2B5EF4-FFF2-40B4-BE49-F238E27FC236}">
              <a16:creationId xmlns:a16="http://schemas.microsoft.com/office/drawing/2014/main" id="{2DA77690-B7B7-4D1E-9CA5-914951BCDB9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95325" y="180975"/>
          <a:ext cx="826135" cy="8293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976313</xdr:colOff>
      <xdr:row>0</xdr:row>
      <xdr:rowOff>1</xdr:rowOff>
    </xdr:from>
    <xdr:to>
      <xdr:col>3</xdr:col>
      <xdr:colOff>1802448</xdr:colOff>
      <xdr:row>5</xdr:row>
      <xdr:rowOff>635</xdr:rowOff>
    </xdr:to>
    <xdr:pic>
      <xdr:nvPicPr>
        <xdr:cNvPr id="3" name="Imagen 2" descr="Logotipo&#10;&#10;El contenido generado por IA puede ser incorrecto.">
          <a:extLst>
            <a:ext uri="{FF2B5EF4-FFF2-40B4-BE49-F238E27FC236}">
              <a16:creationId xmlns:a16="http://schemas.microsoft.com/office/drawing/2014/main" id="{402FAC19-0960-4F75-B89E-E507B990F96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24063" y="1"/>
          <a:ext cx="826135" cy="83407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2821780</xdr:colOff>
      <xdr:row>0</xdr:row>
      <xdr:rowOff>95250</xdr:rowOff>
    </xdr:from>
    <xdr:to>
      <xdr:col>2</xdr:col>
      <xdr:colOff>3647915</xdr:colOff>
      <xdr:row>3</xdr:row>
      <xdr:rowOff>95884</xdr:rowOff>
    </xdr:to>
    <xdr:pic>
      <xdr:nvPicPr>
        <xdr:cNvPr id="3" name="Imagen 2" descr="Logotipo&#10;&#10;El contenido generado por IA puede ser incorrecto.">
          <a:extLst>
            <a:ext uri="{FF2B5EF4-FFF2-40B4-BE49-F238E27FC236}">
              <a16:creationId xmlns:a16="http://schemas.microsoft.com/office/drawing/2014/main" id="{A40FB2AB-4787-4298-8E6F-EDEA6BA6728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12343" y="95250"/>
          <a:ext cx="826135" cy="83407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581550</xdr:colOff>
      <xdr:row>0</xdr:row>
      <xdr:rowOff>147638</xdr:rowOff>
    </xdr:from>
    <xdr:to>
      <xdr:col>15</xdr:col>
      <xdr:colOff>827640</xdr:colOff>
      <xdr:row>5</xdr:row>
      <xdr:rowOff>58102</xdr:rowOff>
    </xdr:to>
    <xdr:pic>
      <xdr:nvPicPr>
        <xdr:cNvPr id="2" name="Imagen 1" descr="jargu papel phaser c100 m30">
          <a:extLst>
            <a:ext uri="{FF2B5EF4-FFF2-40B4-BE49-F238E27FC236}">
              <a16:creationId xmlns:a16="http://schemas.microsoft.com/office/drawing/2014/main" id="{46E746D1-AF18-41D5-BC2D-462B66F46C7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274488" y="147638"/>
          <a:ext cx="1686746" cy="743902"/>
        </a:xfrm>
        <a:prstGeom prst="rect">
          <a:avLst/>
        </a:prstGeom>
        <a:noFill/>
      </xdr:spPr>
    </xdr:pic>
    <xdr:clientData/>
  </xdr:twoCellAnchor>
  <xdr:twoCellAnchor editAs="oneCell">
    <xdr:from>
      <xdr:col>1</xdr:col>
      <xdr:colOff>1154907</xdr:colOff>
      <xdr:row>0</xdr:row>
      <xdr:rowOff>0</xdr:rowOff>
    </xdr:from>
    <xdr:to>
      <xdr:col>2</xdr:col>
      <xdr:colOff>826136</xdr:colOff>
      <xdr:row>5</xdr:row>
      <xdr:rowOff>634</xdr:rowOff>
    </xdr:to>
    <xdr:pic>
      <xdr:nvPicPr>
        <xdr:cNvPr id="4" name="Imagen 3" descr="Logotipo&#10;&#10;El contenido generado por IA puede ser incorrecto.">
          <a:extLst>
            <a:ext uri="{FF2B5EF4-FFF2-40B4-BE49-F238E27FC236}">
              <a16:creationId xmlns:a16="http://schemas.microsoft.com/office/drawing/2014/main" id="{C07537EE-F05C-403B-B991-2960427D40B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88282" y="0"/>
          <a:ext cx="826135" cy="83407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19</xdr:col>
      <xdr:colOff>1169720</xdr:colOff>
      <xdr:row>2</xdr:row>
      <xdr:rowOff>0</xdr:rowOff>
    </xdr:from>
    <xdr:to>
      <xdr:col>21</xdr:col>
      <xdr:colOff>668098</xdr:colOff>
      <xdr:row>4</xdr:row>
      <xdr:rowOff>72390</xdr:rowOff>
    </xdr:to>
    <xdr:pic>
      <xdr:nvPicPr>
        <xdr:cNvPr id="2" name="Imagen 1" descr="jargu papel phaser c100 m30">
          <a:extLst>
            <a:ext uri="{FF2B5EF4-FFF2-40B4-BE49-F238E27FC236}">
              <a16:creationId xmlns:a16="http://schemas.microsoft.com/office/drawing/2014/main" id="{586F6E48-B4E9-49FF-B256-29921141E95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19095" y="561975"/>
          <a:ext cx="1689128" cy="748665"/>
        </a:xfrm>
        <a:prstGeom prst="rect">
          <a:avLst/>
        </a:prstGeom>
        <a:noFill/>
      </xdr:spPr>
    </xdr:pic>
    <xdr:clientData/>
  </xdr:twoCellAnchor>
  <xdr:twoCellAnchor editAs="oneCell">
    <xdr:from>
      <xdr:col>1</xdr:col>
      <xdr:colOff>400050</xdr:colOff>
      <xdr:row>1</xdr:row>
      <xdr:rowOff>228600</xdr:rowOff>
    </xdr:from>
    <xdr:to>
      <xdr:col>5</xdr:col>
      <xdr:colOff>746499</xdr:colOff>
      <xdr:row>3</xdr:row>
      <xdr:rowOff>200025</xdr:rowOff>
    </xdr:to>
    <xdr:pic>
      <xdr:nvPicPr>
        <xdr:cNvPr id="3" name="Gráfico 240724825">
          <a:extLst>
            <a:ext uri="{FF2B5EF4-FFF2-40B4-BE49-F238E27FC236}">
              <a16:creationId xmlns:a16="http://schemas.microsoft.com/office/drawing/2014/main" id="{B97B5A81-5DC8-4BD4-B8ED-6432CF746F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733425" y="419100"/>
          <a:ext cx="3070599" cy="7620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DIANA%20CHIA/Downloads/simulador_amp_segurosvehiculos2g_v18_31-10-2022%20(SIC).xlsm" TargetMode="External"/><Relationship Id="rId1" Type="http://schemas.openxmlformats.org/officeDocument/2006/relationships/externalLinkPath" Target="/Users/DIANA%20CHIA/Downloads/simulador_amp_segurosvehiculos2g_v18_31-10-2022%20(SIC).xlsm"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10.17.11.13/tecnico/Users/DIANA%20CHIA/Downloads/simulador_amp_segurosvehiculos2g_v18_31-10-2022%20(SIC).xlsm" TargetMode="External"/><Relationship Id="rId1" Type="http://schemas.openxmlformats.org/officeDocument/2006/relationships/externalLinkPath" Target="/10.17.11.13/tecnico/Users/DIANA%20CHIA/Downloads/simulador_amp_segurosvehiculos2g_v18_31-10-2022%20(SIC).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tFasecolda"/>
      <sheetName val="Guia"/>
      <sheetName val="SolCotizacion"/>
      <sheetName val="Accesorios"/>
      <sheetName val="Fasecolda"/>
      <sheetName val="TablaDinamica"/>
      <sheetName val="ResumenCotizacion"/>
      <sheetName val="Cotizacion"/>
      <sheetName val="solCotizacionCSV"/>
      <sheetName val="Listas"/>
      <sheetName val="ConsolidadoAmparos"/>
      <sheetName val="AmparosFiltrados"/>
    </sheetNames>
    <sheetDataSet>
      <sheetData sheetId="0"/>
      <sheetData sheetId="1"/>
      <sheetData sheetId="2"/>
      <sheetData sheetId="3"/>
      <sheetData sheetId="4">
        <row r="1">
          <cell r="A1" t="str">
            <v>Codigo</v>
          </cell>
        </row>
      </sheetData>
      <sheetData sheetId="5"/>
      <sheetData sheetId="6"/>
      <sheetData sheetId="7"/>
      <sheetData sheetId="8"/>
      <sheetData sheetId="9">
        <row r="2">
          <cell r="A2" t="str">
            <v>Propio</v>
          </cell>
          <cell r="C2" t="str">
            <v>Automóvil</v>
          </cell>
          <cell r="G2" t="str">
            <v>Uniformado</v>
          </cell>
        </row>
        <row r="3">
          <cell r="C3" t="str">
            <v>Buses y busetas de servicio público urbano</v>
          </cell>
          <cell r="G3" t="str">
            <v>Blindado</v>
          </cell>
        </row>
        <row r="4">
          <cell r="C4" t="str">
            <v>Camión</v>
          </cell>
          <cell r="G4" t="str">
            <v>Publico Urbano</v>
          </cell>
        </row>
        <row r="5">
          <cell r="C5" t="str">
            <v>Camionetas</v>
          </cell>
          <cell r="G5" t="str">
            <v>Publico Intermunicipal</v>
          </cell>
        </row>
        <row r="6">
          <cell r="C6" t="str">
            <v>Camperos</v>
          </cell>
          <cell r="G6" t="str">
            <v>Particular</v>
          </cell>
        </row>
        <row r="7">
          <cell r="C7" t="str">
            <v>Microbus</v>
          </cell>
          <cell r="G7" t="str">
            <v>Diplomaticos</v>
          </cell>
        </row>
        <row r="8">
          <cell r="C8" t="str">
            <v>Motocicletas</v>
          </cell>
          <cell r="G8" t="str">
            <v>Trabajo Agroindustrial</v>
          </cell>
        </row>
        <row r="9">
          <cell r="C9" t="str">
            <v>Tractocamión</v>
          </cell>
          <cell r="G9" t="str">
            <v>Ensenanza Automotriz</v>
          </cell>
        </row>
        <row r="10">
          <cell r="C10" t="str">
            <v>Volqueta y maquinaria industrial</v>
          </cell>
          <cell r="G10" t="str">
            <v>Carro Funebre</v>
          </cell>
        </row>
        <row r="11">
          <cell r="G11" t="str">
            <v>Ambulancia</v>
          </cell>
        </row>
        <row r="12">
          <cell r="G12" t="str">
            <v>Bomberos</v>
          </cell>
        </row>
        <row r="13">
          <cell r="G13" t="str">
            <v>Transporte De Valores</v>
          </cell>
        </row>
        <row r="14">
          <cell r="G14" t="str">
            <v>Fuerzas Militares Especiales</v>
          </cell>
        </row>
        <row r="15">
          <cell r="G15" t="str">
            <v>Oficiales</v>
          </cell>
        </row>
        <row r="16">
          <cell r="G16" t="str">
            <v>Particular Escolar</v>
          </cell>
        </row>
        <row r="17">
          <cell r="G17" t="str">
            <v>Oficial Escolar</v>
          </cell>
        </row>
      </sheetData>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stas"/>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3FCE9-2669-4B43-A6FC-2134D6D34BD2}">
  <sheetPr>
    <tabColor theme="9"/>
  </sheetPr>
  <dimension ref="B2:G62"/>
  <sheetViews>
    <sheetView showGridLines="0" tabSelected="1" view="pageBreakPreview" topLeftCell="B5" zoomScale="80" zoomScaleNormal="70" zoomScaleSheetLayoutView="80" workbookViewId="0">
      <selection activeCell="C21" sqref="C21"/>
    </sheetView>
  </sheetViews>
  <sheetFormatPr baseColWidth="10" defaultColWidth="11.42578125" defaultRowHeight="12.75" x14ac:dyDescent="0.25"/>
  <cols>
    <col min="1" max="1" width="5.28515625" style="1" customWidth="1"/>
    <col min="2" max="2" width="95.7109375" style="1" bestFit="1" customWidth="1"/>
    <col min="3" max="3" width="31" style="1" bestFit="1" customWidth="1"/>
    <col min="4" max="4" width="2.5703125" style="1" customWidth="1"/>
    <col min="5" max="5" width="27" style="1" hidden="1" customWidth="1"/>
    <col min="6" max="6" width="19.7109375" style="1" customWidth="1"/>
    <col min="7" max="7" width="22.5703125" style="1" customWidth="1"/>
    <col min="8" max="16384" width="11.42578125" style="1"/>
  </cols>
  <sheetData>
    <row r="2" spans="2:7" ht="62.25" customHeight="1" x14ac:dyDescent="0.25"/>
    <row r="3" spans="2:7" ht="23.25" x14ac:dyDescent="0.25">
      <c r="B3" s="190" t="s">
        <v>45</v>
      </c>
      <c r="C3" s="190"/>
    </row>
    <row r="4" spans="2:7" x14ac:dyDescent="0.25">
      <c r="B4" s="191" t="s">
        <v>46</v>
      </c>
      <c r="C4" s="191"/>
    </row>
    <row r="5" spans="2:7" x14ac:dyDescent="0.25">
      <c r="B5" s="192" t="s">
        <v>47</v>
      </c>
      <c r="C5" s="192"/>
    </row>
    <row r="6" spans="2:7" x14ac:dyDescent="0.25">
      <c r="B6" s="193" t="s">
        <v>48</v>
      </c>
      <c r="C6" s="193"/>
    </row>
    <row r="7" spans="2:7" ht="38.25" x14ac:dyDescent="0.25">
      <c r="B7" s="2" t="s">
        <v>49</v>
      </c>
      <c r="C7" s="3" t="s">
        <v>172</v>
      </c>
    </row>
    <row r="8" spans="2:7" x14ac:dyDescent="0.25">
      <c r="B8" s="29" t="s">
        <v>50</v>
      </c>
      <c r="C8" s="141">
        <f>C24+C25</f>
        <v>13410919357.271589</v>
      </c>
      <c r="F8" s="135"/>
    </row>
    <row r="9" spans="2:7" x14ac:dyDescent="0.25">
      <c r="B9" s="4" t="s">
        <v>51</v>
      </c>
      <c r="C9" s="5">
        <f>C26+C27+C28+C29+C30+C31+C32+C33+C34+C35+C36+C37+C38+C39+C40+C41+C42+C43+C44+C45+C46+C47+C48+C49+C50+C51+C52+C53+C54+C55+C56+C57+C58</f>
        <v>6583360528.2769842</v>
      </c>
      <c r="F9" s="135"/>
    </row>
    <row r="10" spans="2:7" x14ac:dyDescent="0.25">
      <c r="B10" s="6" t="s">
        <v>171</v>
      </c>
      <c r="C10" s="7">
        <f>SUM(C8:C9)</f>
        <v>19994279885.548573</v>
      </c>
      <c r="F10" s="136"/>
    </row>
    <row r="11" spans="2:7" x14ac:dyDescent="0.25">
      <c r="B11" s="8" t="s">
        <v>205</v>
      </c>
      <c r="C11" s="9">
        <v>2064658353.6738601</v>
      </c>
      <c r="D11" s="23"/>
      <c r="E11" s="10"/>
      <c r="F11" s="136"/>
      <c r="G11" s="137"/>
    </row>
    <row r="12" spans="2:7" ht="38.25" x14ac:dyDescent="0.25">
      <c r="B12" s="4" t="s">
        <v>177</v>
      </c>
      <c r="C12" s="5">
        <v>2783427967.6843128</v>
      </c>
      <c r="D12" s="23"/>
      <c r="E12" s="10"/>
      <c r="F12" s="136"/>
      <c r="G12" s="137"/>
    </row>
    <row r="13" spans="2:7" ht="38.25" x14ac:dyDescent="0.25">
      <c r="B13" s="8" t="s">
        <v>178</v>
      </c>
      <c r="C13" s="5">
        <v>7929820597</v>
      </c>
      <c r="E13" s="10"/>
      <c r="F13" s="137"/>
    </row>
    <row r="14" spans="2:7" x14ac:dyDescent="0.25">
      <c r="B14" s="8" t="s">
        <v>52</v>
      </c>
      <c r="C14" s="5">
        <v>4878718781.4461308</v>
      </c>
      <c r="D14" s="23"/>
      <c r="E14" s="10"/>
      <c r="F14" s="136"/>
      <c r="G14" s="137"/>
    </row>
    <row r="15" spans="2:7" x14ac:dyDescent="0.25">
      <c r="B15" s="8" t="s">
        <v>53</v>
      </c>
      <c r="C15" s="5">
        <v>31000000</v>
      </c>
      <c r="E15" s="10"/>
      <c r="F15" s="137"/>
    </row>
    <row r="16" spans="2:7" x14ac:dyDescent="0.25">
      <c r="B16" s="8" t="s">
        <v>54</v>
      </c>
      <c r="C16" s="5">
        <v>4266077960.7599998</v>
      </c>
      <c r="E16" s="10"/>
    </row>
    <row r="17" spans="2:7" x14ac:dyDescent="0.25">
      <c r="B17" s="4" t="s">
        <v>234</v>
      </c>
      <c r="C17" s="9">
        <f>C10*10/100</f>
        <v>1999427988.5548573</v>
      </c>
      <c r="E17" s="10"/>
    </row>
    <row r="18" spans="2:7" x14ac:dyDescent="0.25">
      <c r="B18" s="4" t="s">
        <v>206</v>
      </c>
      <c r="C18" s="9">
        <f>C10*5/100</f>
        <v>999713994.27742863</v>
      </c>
      <c r="E18" s="10"/>
    </row>
    <row r="19" spans="2:7" x14ac:dyDescent="0.25">
      <c r="B19" s="11" t="s">
        <v>55</v>
      </c>
      <c r="C19" s="12">
        <f>C10+C11+C12+C13+C14+C15+C16+C17+C18</f>
        <v>44947125528.94516</v>
      </c>
    </row>
    <row r="20" spans="2:7" x14ac:dyDescent="0.25">
      <c r="B20" s="6" t="s">
        <v>201</v>
      </c>
      <c r="C20" s="186">
        <f>((C10+C11+C12+C14)*5%)/365*82</f>
        <v>333853283.43081313</v>
      </c>
    </row>
    <row r="21" spans="2:7" x14ac:dyDescent="0.25">
      <c r="B21" s="13" t="s">
        <v>56</v>
      </c>
      <c r="C21" s="14">
        <f>C19+C20</f>
        <v>45280978812.375977</v>
      </c>
    </row>
    <row r="23" spans="2:7" ht="13.5" thickBot="1" x14ac:dyDescent="0.3">
      <c r="B23" s="15" t="s">
        <v>57</v>
      </c>
      <c r="C23" s="16" t="s">
        <v>0</v>
      </c>
    </row>
    <row r="24" spans="2:7" x14ac:dyDescent="0.25">
      <c r="B24" s="27" t="s">
        <v>58</v>
      </c>
      <c r="C24" s="140">
        <v>13117374847.941359</v>
      </c>
      <c r="D24" s="24"/>
      <c r="E24" s="10"/>
      <c r="F24" s="136"/>
      <c r="G24" s="137"/>
    </row>
    <row r="25" spans="2:7" ht="13.5" thickBot="1" x14ac:dyDescent="0.3">
      <c r="B25" s="28" t="s">
        <v>59</v>
      </c>
      <c r="C25" s="139">
        <v>293544509.33023119</v>
      </c>
      <c r="D25" s="24"/>
      <c r="E25" s="10"/>
      <c r="F25" s="136"/>
      <c r="G25" s="137"/>
    </row>
    <row r="26" spans="2:7" ht="13.5" thickTop="1" x14ac:dyDescent="0.25">
      <c r="B26" s="4" t="s">
        <v>60</v>
      </c>
      <c r="C26" s="138">
        <v>211415734.34130451</v>
      </c>
      <c r="D26" s="24"/>
      <c r="E26" s="10"/>
      <c r="F26" s="136"/>
      <c r="G26" s="137"/>
    </row>
    <row r="27" spans="2:7" x14ac:dyDescent="0.25">
      <c r="B27" s="4" t="s">
        <v>61</v>
      </c>
      <c r="C27" s="17">
        <v>235777685.82000452</v>
      </c>
      <c r="D27" s="24"/>
      <c r="E27" s="10"/>
      <c r="F27" s="136"/>
      <c r="G27" s="137"/>
    </row>
    <row r="28" spans="2:7" x14ac:dyDescent="0.25">
      <c r="B28" s="4" t="s">
        <v>62</v>
      </c>
      <c r="C28" s="17">
        <v>158788342.54771793</v>
      </c>
      <c r="D28" s="24"/>
      <c r="E28" s="10"/>
      <c r="F28" s="136"/>
      <c r="G28" s="137"/>
    </row>
    <row r="29" spans="2:7" x14ac:dyDescent="0.25">
      <c r="B29" s="4" t="s">
        <v>63</v>
      </c>
      <c r="C29" s="17">
        <v>158788342.54771793</v>
      </c>
      <c r="D29" s="24"/>
      <c r="E29" s="10"/>
      <c r="F29" s="136"/>
      <c r="G29" s="137"/>
    </row>
    <row r="30" spans="2:7" x14ac:dyDescent="0.25">
      <c r="B30" s="4" t="s">
        <v>64</v>
      </c>
      <c r="C30" s="17">
        <v>166072531.04277802</v>
      </c>
      <c r="D30" s="24"/>
      <c r="E30" s="10"/>
      <c r="F30" s="136"/>
      <c r="G30" s="137"/>
    </row>
    <row r="31" spans="2:7" x14ac:dyDescent="0.25">
      <c r="B31" s="4" t="s">
        <v>65</v>
      </c>
      <c r="C31" s="17">
        <v>157463944.51140022</v>
      </c>
      <c r="D31" s="24"/>
      <c r="E31" s="10"/>
      <c r="F31" s="136"/>
      <c r="G31" s="137"/>
    </row>
    <row r="32" spans="2:7" x14ac:dyDescent="0.25">
      <c r="B32" s="4" t="s">
        <v>66</v>
      </c>
      <c r="C32" s="17">
        <v>193584024.32438546</v>
      </c>
      <c r="D32" s="24"/>
      <c r="E32" s="10"/>
      <c r="F32" s="136"/>
      <c r="G32" s="137"/>
    </row>
    <row r="33" spans="2:7" x14ac:dyDescent="0.25">
      <c r="B33" s="4" t="s">
        <v>67</v>
      </c>
      <c r="C33" s="17">
        <v>204198464.39187568</v>
      </c>
      <c r="D33" s="24"/>
      <c r="E33" s="10"/>
      <c r="F33" s="136"/>
      <c r="G33" s="137"/>
    </row>
    <row r="34" spans="2:7" x14ac:dyDescent="0.25">
      <c r="B34" s="4" t="s">
        <v>68</v>
      </c>
      <c r="C34" s="17">
        <v>75279588.387623072</v>
      </c>
      <c r="D34" s="24"/>
      <c r="E34" s="10"/>
      <c r="F34" s="136"/>
      <c r="G34" s="137"/>
    </row>
    <row r="35" spans="2:7" x14ac:dyDescent="0.25">
      <c r="B35" s="4" t="s">
        <v>69</v>
      </c>
      <c r="C35" s="17">
        <v>76121583.072907031</v>
      </c>
      <c r="D35" s="24"/>
      <c r="E35" s="10"/>
      <c r="F35" s="136"/>
      <c r="G35" s="137"/>
    </row>
    <row r="36" spans="2:7" x14ac:dyDescent="0.25">
      <c r="B36" s="4" t="s">
        <v>70</v>
      </c>
      <c r="C36" s="17">
        <v>76121583.072907031</v>
      </c>
      <c r="D36" s="24"/>
      <c r="E36" s="10"/>
      <c r="F36" s="136"/>
      <c r="G36" s="137"/>
    </row>
    <row r="37" spans="2:7" x14ac:dyDescent="0.25">
      <c r="B37" s="4" t="s">
        <v>71</v>
      </c>
      <c r="C37" s="17">
        <v>97934508.085708916</v>
      </c>
      <c r="D37" s="24"/>
      <c r="E37" s="10"/>
      <c r="F37" s="136"/>
      <c r="G37" s="137"/>
    </row>
    <row r="38" spans="2:7" x14ac:dyDescent="0.25">
      <c r="B38" s="4" t="s">
        <v>72</v>
      </c>
      <c r="C38" s="17">
        <v>93198287.909379154</v>
      </c>
      <c r="D38" s="24"/>
      <c r="E38" s="10"/>
      <c r="F38" s="136"/>
      <c r="G38" s="137"/>
    </row>
    <row r="39" spans="2:7" x14ac:dyDescent="0.25">
      <c r="B39" s="4" t="s">
        <v>73</v>
      </c>
      <c r="C39" s="17">
        <v>76489955.806969926</v>
      </c>
      <c r="D39" s="24"/>
      <c r="E39" s="10"/>
      <c r="F39" s="136"/>
      <c r="G39" s="137"/>
    </row>
    <row r="40" spans="2:7" x14ac:dyDescent="0.25">
      <c r="B40" s="4" t="s">
        <v>74</v>
      </c>
      <c r="C40" s="17">
        <v>76489955.806969926</v>
      </c>
      <c r="D40" s="24"/>
      <c r="E40" s="10"/>
      <c r="F40" s="136"/>
      <c r="G40" s="137"/>
    </row>
    <row r="41" spans="2:7" x14ac:dyDescent="0.25">
      <c r="B41" s="4" t="s">
        <v>75</v>
      </c>
      <c r="C41" s="17">
        <v>75463774.612704784</v>
      </c>
      <c r="D41" s="24"/>
      <c r="E41" s="10"/>
      <c r="F41" s="136"/>
      <c r="G41" s="137"/>
    </row>
    <row r="42" spans="2:7" x14ac:dyDescent="0.25">
      <c r="B42" s="4" t="s">
        <v>76</v>
      </c>
      <c r="C42" s="17">
        <v>75279588.387623072</v>
      </c>
      <c r="D42" s="24"/>
      <c r="E42" s="10"/>
      <c r="F42" s="136"/>
      <c r="G42" s="137"/>
    </row>
    <row r="43" spans="2:7" x14ac:dyDescent="0.25">
      <c r="B43" s="4" t="s">
        <v>77</v>
      </c>
      <c r="C43" s="17">
        <v>76121583.072907031</v>
      </c>
      <c r="D43" s="24"/>
      <c r="E43" s="10"/>
      <c r="F43" s="136"/>
      <c r="G43" s="137"/>
    </row>
    <row r="44" spans="2:7" x14ac:dyDescent="0.25">
      <c r="B44" s="4" t="s">
        <v>78</v>
      </c>
      <c r="C44" s="17">
        <v>76121583.072907031</v>
      </c>
      <c r="D44" s="24"/>
      <c r="E44" s="10"/>
      <c r="F44" s="136"/>
      <c r="G44" s="137"/>
    </row>
    <row r="45" spans="2:7" x14ac:dyDescent="0.25">
      <c r="B45" s="4" t="s">
        <v>79</v>
      </c>
      <c r="C45" s="17">
        <v>97934508.085708916</v>
      </c>
      <c r="D45" s="24"/>
      <c r="E45" s="10"/>
      <c r="F45" s="136"/>
      <c r="G45" s="137"/>
    </row>
    <row r="46" spans="2:7" x14ac:dyDescent="0.25">
      <c r="B46" s="4" t="s">
        <v>80</v>
      </c>
      <c r="C46" s="17">
        <v>93198287.909379154</v>
      </c>
      <c r="D46" s="24"/>
      <c r="E46" s="10"/>
      <c r="F46" s="136"/>
      <c r="G46" s="137"/>
    </row>
    <row r="47" spans="2:7" x14ac:dyDescent="0.25">
      <c r="B47" s="4" t="s">
        <v>81</v>
      </c>
      <c r="C47" s="17">
        <v>76489955.806969926</v>
      </c>
      <c r="D47" s="24"/>
      <c r="E47" s="10"/>
      <c r="F47" s="136"/>
      <c r="G47" s="137"/>
    </row>
    <row r="48" spans="2:7" x14ac:dyDescent="0.25">
      <c r="B48" s="4" t="s">
        <v>82</v>
      </c>
      <c r="C48" s="17">
        <v>76489955.806969926</v>
      </c>
      <c r="D48" s="24"/>
      <c r="E48" s="10"/>
      <c r="F48" s="136"/>
      <c r="G48" s="137"/>
    </row>
    <row r="49" spans="2:7" x14ac:dyDescent="0.25">
      <c r="B49" s="4" t="s">
        <v>83</v>
      </c>
      <c r="C49" s="17">
        <v>75463774.612704784</v>
      </c>
      <c r="D49" s="24"/>
      <c r="E49" s="10"/>
      <c r="F49" s="136"/>
      <c r="G49" s="137"/>
    </row>
    <row r="50" spans="2:7" x14ac:dyDescent="0.25">
      <c r="B50" s="4" t="s">
        <v>84</v>
      </c>
      <c r="C50" s="17">
        <v>8609069.1458866689</v>
      </c>
      <c r="D50" s="24"/>
      <c r="E50" s="10"/>
      <c r="F50" s="136"/>
      <c r="G50" s="137"/>
    </row>
    <row r="51" spans="2:7" x14ac:dyDescent="0.25">
      <c r="B51" s="4" t="s">
        <v>85</v>
      </c>
      <c r="C51" s="17">
        <v>8609069.1458866689</v>
      </c>
      <c r="D51" s="24"/>
      <c r="E51" s="10"/>
      <c r="F51" s="136"/>
      <c r="G51" s="137"/>
    </row>
    <row r="52" spans="2:7" x14ac:dyDescent="0.25">
      <c r="B52" s="4" t="s">
        <v>86</v>
      </c>
      <c r="C52" s="17">
        <v>740056945.47277999</v>
      </c>
      <c r="D52" s="24"/>
      <c r="E52" s="10"/>
      <c r="F52" s="136"/>
      <c r="G52" s="137"/>
    </row>
    <row r="53" spans="2:7" x14ac:dyDescent="0.25">
      <c r="B53" s="4" t="s">
        <v>87</v>
      </c>
      <c r="C53" s="17">
        <v>1217817789.6654198</v>
      </c>
      <c r="D53" s="24"/>
      <c r="E53" s="10"/>
      <c r="F53" s="136"/>
      <c r="G53" s="137"/>
    </row>
    <row r="54" spans="2:7" x14ac:dyDescent="0.25">
      <c r="B54" s="4" t="s">
        <v>88</v>
      </c>
      <c r="C54" s="17">
        <v>740056945.04468977</v>
      </c>
      <c r="D54" s="24"/>
      <c r="E54" s="10"/>
      <c r="F54" s="136"/>
      <c r="G54" s="137"/>
    </row>
    <row r="55" spans="2:7" x14ac:dyDescent="0.25">
      <c r="B55" s="4" t="s">
        <v>89</v>
      </c>
      <c r="C55" s="17">
        <v>239127960.20667034</v>
      </c>
      <c r="D55" s="24"/>
      <c r="E55" s="10"/>
      <c r="F55" s="136"/>
      <c r="G55" s="137"/>
    </row>
    <row r="56" spans="2:7" x14ac:dyDescent="0.25">
      <c r="B56" s="4" t="s">
        <v>90</v>
      </c>
      <c r="C56" s="17">
        <v>329735905.05727905</v>
      </c>
      <c r="D56" s="24"/>
      <c r="E56" s="10"/>
      <c r="F56" s="136"/>
      <c r="G56" s="137"/>
    </row>
    <row r="57" spans="2:7" x14ac:dyDescent="0.25">
      <c r="B57" s="18" t="s">
        <v>91</v>
      </c>
      <c r="C57" s="19">
        <v>432236482.34253246</v>
      </c>
      <c r="D57" s="24"/>
      <c r="E57" s="10"/>
      <c r="F57" s="136"/>
      <c r="G57" s="137"/>
    </row>
    <row r="58" spans="2:7" ht="13.5" thickBot="1" x14ac:dyDescent="0.3">
      <c r="B58" s="4" t="s">
        <v>92</v>
      </c>
      <c r="C58" s="17">
        <v>86822819.158314794</v>
      </c>
      <c r="D58" s="24"/>
      <c r="E58" s="10"/>
      <c r="G58" s="137"/>
    </row>
    <row r="59" spans="2:7" ht="13.5" thickBot="1" x14ac:dyDescent="0.3">
      <c r="B59" s="20" t="s">
        <v>26</v>
      </c>
      <c r="C59" s="25">
        <f>SUM(C24:C58)</f>
        <v>19994279885.548573</v>
      </c>
      <c r="D59" s="145"/>
      <c r="E59" s="144"/>
      <c r="F59" s="142"/>
      <c r="G59" s="137"/>
    </row>
    <row r="60" spans="2:7" x14ac:dyDescent="0.25">
      <c r="B60" s="26" t="s">
        <v>211</v>
      </c>
      <c r="C60" s="21"/>
      <c r="F60" s="143"/>
    </row>
    <row r="61" spans="2:7" x14ac:dyDescent="0.2">
      <c r="B61" s="22"/>
      <c r="C61" s="22"/>
    </row>
    <row r="62" spans="2:7" x14ac:dyDescent="0.2">
      <c r="B62" s="22"/>
      <c r="C62" s="22"/>
    </row>
  </sheetData>
  <mergeCells count="4">
    <mergeCell ref="B3:C3"/>
    <mergeCell ref="B4:C4"/>
    <mergeCell ref="B5:C5"/>
    <mergeCell ref="B6:C6"/>
  </mergeCells>
  <printOptions horizontalCentered="1" verticalCentered="1"/>
  <pageMargins left="0.11811023622047245" right="0.19685039370078741" top="0.19685039370078741" bottom="0.19685039370078741" header="0" footer="0.31496062992125984"/>
  <pageSetup scale="58" orientation="portrait" r:id="rId1"/>
  <rowBreaks count="1" manualBreakCount="1">
    <brk id="22" max="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8DFA7-5A5F-46A0-A822-36CA82174DDB}">
  <dimension ref="B2:E32"/>
  <sheetViews>
    <sheetView showGridLines="0" view="pageBreakPreview" topLeftCell="A2" zoomScale="80" zoomScaleNormal="100" zoomScaleSheetLayoutView="80" workbookViewId="0">
      <selection activeCell="D31" sqref="D31:E31"/>
    </sheetView>
  </sheetViews>
  <sheetFormatPr baseColWidth="10" defaultColWidth="11.42578125" defaultRowHeight="12.75" x14ac:dyDescent="0.2"/>
  <cols>
    <col min="1" max="1" width="3.42578125" style="31" customWidth="1"/>
    <col min="2" max="2" width="23.85546875" style="30" customWidth="1"/>
    <col min="3" max="3" width="46.85546875" style="31" customWidth="1"/>
    <col min="4" max="4" width="28.42578125" style="31" customWidth="1"/>
    <col min="5" max="5" width="26.42578125" style="31" customWidth="1"/>
    <col min="6" max="6" width="4.140625" style="31" customWidth="1"/>
    <col min="7" max="7" width="2.7109375" style="31" customWidth="1"/>
    <col min="8" max="251" width="11.42578125" style="31"/>
    <col min="252" max="252" width="20.7109375" style="31" customWidth="1"/>
    <col min="253" max="253" width="66.85546875" style="31" customWidth="1"/>
    <col min="254" max="254" width="19.42578125" style="31" customWidth="1"/>
    <col min="255" max="255" width="21.28515625" style="31" customWidth="1"/>
    <col min="256" max="507" width="11.42578125" style="31"/>
    <col min="508" max="508" width="20.7109375" style="31" customWidth="1"/>
    <col min="509" max="509" width="66.85546875" style="31" customWidth="1"/>
    <col min="510" max="510" width="19.42578125" style="31" customWidth="1"/>
    <col min="511" max="511" width="21.28515625" style="31" customWidth="1"/>
    <col min="512" max="763" width="11.42578125" style="31"/>
    <col min="764" max="764" width="20.7109375" style="31" customWidth="1"/>
    <col min="765" max="765" width="66.85546875" style="31" customWidth="1"/>
    <col min="766" max="766" width="19.42578125" style="31" customWidth="1"/>
    <col min="767" max="767" width="21.28515625" style="31" customWidth="1"/>
    <col min="768" max="1019" width="11.42578125" style="31"/>
    <col min="1020" max="1020" width="20.7109375" style="31" customWidth="1"/>
    <col min="1021" max="1021" width="66.85546875" style="31" customWidth="1"/>
    <col min="1022" max="1022" width="19.42578125" style="31" customWidth="1"/>
    <col min="1023" max="1023" width="21.28515625" style="31" customWidth="1"/>
    <col min="1024" max="1275" width="11.42578125" style="31"/>
    <col min="1276" max="1276" width="20.7109375" style="31" customWidth="1"/>
    <col min="1277" max="1277" width="66.85546875" style="31" customWidth="1"/>
    <col min="1278" max="1278" width="19.42578125" style="31" customWidth="1"/>
    <col min="1279" max="1279" width="21.28515625" style="31" customWidth="1"/>
    <col min="1280" max="1531" width="11.42578125" style="31"/>
    <col min="1532" max="1532" width="20.7109375" style="31" customWidth="1"/>
    <col min="1533" max="1533" width="66.85546875" style="31" customWidth="1"/>
    <col min="1534" max="1534" width="19.42578125" style="31" customWidth="1"/>
    <col min="1535" max="1535" width="21.28515625" style="31" customWidth="1"/>
    <col min="1536" max="1787" width="11.42578125" style="31"/>
    <col min="1788" max="1788" width="20.7109375" style="31" customWidth="1"/>
    <col min="1789" max="1789" width="66.85546875" style="31" customWidth="1"/>
    <col min="1790" max="1790" width="19.42578125" style="31" customWidth="1"/>
    <col min="1791" max="1791" width="21.28515625" style="31" customWidth="1"/>
    <col min="1792" max="2043" width="11.42578125" style="31"/>
    <col min="2044" max="2044" width="20.7109375" style="31" customWidth="1"/>
    <col min="2045" max="2045" width="66.85546875" style="31" customWidth="1"/>
    <col min="2046" max="2046" width="19.42578125" style="31" customWidth="1"/>
    <col min="2047" max="2047" width="21.28515625" style="31" customWidth="1"/>
    <col min="2048" max="2299" width="11.42578125" style="31"/>
    <col min="2300" max="2300" width="20.7109375" style="31" customWidth="1"/>
    <col min="2301" max="2301" width="66.85546875" style="31" customWidth="1"/>
    <col min="2302" max="2302" width="19.42578125" style="31" customWidth="1"/>
    <col min="2303" max="2303" width="21.28515625" style="31" customWidth="1"/>
    <col min="2304" max="2555" width="11.42578125" style="31"/>
    <col min="2556" max="2556" width="20.7109375" style="31" customWidth="1"/>
    <col min="2557" max="2557" width="66.85546875" style="31" customWidth="1"/>
    <col min="2558" max="2558" width="19.42578125" style="31" customWidth="1"/>
    <col min="2559" max="2559" width="21.28515625" style="31" customWidth="1"/>
    <col min="2560" max="2811" width="11.42578125" style="31"/>
    <col min="2812" max="2812" width="20.7109375" style="31" customWidth="1"/>
    <col min="2813" max="2813" width="66.85546875" style="31" customWidth="1"/>
    <col min="2814" max="2814" width="19.42578125" style="31" customWidth="1"/>
    <col min="2815" max="2815" width="21.28515625" style="31" customWidth="1"/>
    <col min="2816" max="3067" width="11.42578125" style="31"/>
    <col min="3068" max="3068" width="20.7109375" style="31" customWidth="1"/>
    <col min="3069" max="3069" width="66.85546875" style="31" customWidth="1"/>
    <col min="3070" max="3070" width="19.42578125" style="31" customWidth="1"/>
    <col min="3071" max="3071" width="21.28515625" style="31" customWidth="1"/>
    <col min="3072" max="3323" width="11.42578125" style="31"/>
    <col min="3324" max="3324" width="20.7109375" style="31" customWidth="1"/>
    <col min="3325" max="3325" width="66.85546875" style="31" customWidth="1"/>
    <col min="3326" max="3326" width="19.42578125" style="31" customWidth="1"/>
    <col min="3327" max="3327" width="21.28515625" style="31" customWidth="1"/>
    <col min="3328" max="3579" width="11.42578125" style="31"/>
    <col min="3580" max="3580" width="20.7109375" style="31" customWidth="1"/>
    <col min="3581" max="3581" width="66.85546875" style="31" customWidth="1"/>
    <col min="3582" max="3582" width="19.42578125" style="31" customWidth="1"/>
    <col min="3583" max="3583" width="21.28515625" style="31" customWidth="1"/>
    <col min="3584" max="3835" width="11.42578125" style="31"/>
    <col min="3836" max="3836" width="20.7109375" style="31" customWidth="1"/>
    <col min="3837" max="3837" width="66.85546875" style="31" customWidth="1"/>
    <col min="3838" max="3838" width="19.42578125" style="31" customWidth="1"/>
    <col min="3839" max="3839" width="21.28515625" style="31" customWidth="1"/>
    <col min="3840" max="4091" width="11.42578125" style="31"/>
    <col min="4092" max="4092" width="20.7109375" style="31" customWidth="1"/>
    <col min="4093" max="4093" width="66.85546875" style="31" customWidth="1"/>
    <col min="4094" max="4094" width="19.42578125" style="31" customWidth="1"/>
    <col min="4095" max="4095" width="21.28515625" style="31" customWidth="1"/>
    <col min="4096" max="4347" width="11.42578125" style="31"/>
    <col min="4348" max="4348" width="20.7109375" style="31" customWidth="1"/>
    <col min="4349" max="4349" width="66.85546875" style="31" customWidth="1"/>
    <col min="4350" max="4350" width="19.42578125" style="31" customWidth="1"/>
    <col min="4351" max="4351" width="21.28515625" style="31" customWidth="1"/>
    <col min="4352" max="4603" width="11.42578125" style="31"/>
    <col min="4604" max="4604" width="20.7109375" style="31" customWidth="1"/>
    <col min="4605" max="4605" width="66.85546875" style="31" customWidth="1"/>
    <col min="4606" max="4606" width="19.42578125" style="31" customWidth="1"/>
    <col min="4607" max="4607" width="21.28515625" style="31" customWidth="1"/>
    <col min="4608" max="4859" width="11.42578125" style="31"/>
    <col min="4860" max="4860" width="20.7109375" style="31" customWidth="1"/>
    <col min="4861" max="4861" width="66.85546875" style="31" customWidth="1"/>
    <col min="4862" max="4862" width="19.42578125" style="31" customWidth="1"/>
    <col min="4863" max="4863" width="21.28515625" style="31" customWidth="1"/>
    <col min="4864" max="5115" width="11.42578125" style="31"/>
    <col min="5116" max="5116" width="20.7109375" style="31" customWidth="1"/>
    <col min="5117" max="5117" width="66.85546875" style="31" customWidth="1"/>
    <col min="5118" max="5118" width="19.42578125" style="31" customWidth="1"/>
    <col min="5119" max="5119" width="21.28515625" style="31" customWidth="1"/>
    <col min="5120" max="5371" width="11.42578125" style="31"/>
    <col min="5372" max="5372" width="20.7109375" style="31" customWidth="1"/>
    <col min="5373" max="5373" width="66.85546875" style="31" customWidth="1"/>
    <col min="5374" max="5374" width="19.42578125" style="31" customWidth="1"/>
    <col min="5375" max="5375" width="21.28515625" style="31" customWidth="1"/>
    <col min="5376" max="5627" width="11.42578125" style="31"/>
    <col min="5628" max="5628" width="20.7109375" style="31" customWidth="1"/>
    <col min="5629" max="5629" width="66.85546875" style="31" customWidth="1"/>
    <col min="5630" max="5630" width="19.42578125" style="31" customWidth="1"/>
    <col min="5631" max="5631" width="21.28515625" style="31" customWidth="1"/>
    <col min="5632" max="5883" width="11.42578125" style="31"/>
    <col min="5884" max="5884" width="20.7109375" style="31" customWidth="1"/>
    <col min="5885" max="5885" width="66.85546875" style="31" customWidth="1"/>
    <col min="5886" max="5886" width="19.42578125" style="31" customWidth="1"/>
    <col min="5887" max="5887" width="21.28515625" style="31" customWidth="1"/>
    <col min="5888" max="6139" width="11.42578125" style="31"/>
    <col min="6140" max="6140" width="20.7109375" style="31" customWidth="1"/>
    <col min="6141" max="6141" width="66.85546875" style="31" customWidth="1"/>
    <col min="6142" max="6142" width="19.42578125" style="31" customWidth="1"/>
    <col min="6143" max="6143" width="21.28515625" style="31" customWidth="1"/>
    <col min="6144" max="6395" width="11.42578125" style="31"/>
    <col min="6396" max="6396" width="20.7109375" style="31" customWidth="1"/>
    <col min="6397" max="6397" width="66.85546875" style="31" customWidth="1"/>
    <col min="6398" max="6398" width="19.42578125" style="31" customWidth="1"/>
    <col min="6399" max="6399" width="21.28515625" style="31" customWidth="1"/>
    <col min="6400" max="6651" width="11.42578125" style="31"/>
    <col min="6652" max="6652" width="20.7109375" style="31" customWidth="1"/>
    <col min="6653" max="6653" width="66.85546875" style="31" customWidth="1"/>
    <col min="6654" max="6654" width="19.42578125" style="31" customWidth="1"/>
    <col min="6655" max="6655" width="21.28515625" style="31" customWidth="1"/>
    <col min="6656" max="6907" width="11.42578125" style="31"/>
    <col min="6908" max="6908" width="20.7109375" style="31" customWidth="1"/>
    <col min="6909" max="6909" width="66.85546875" style="31" customWidth="1"/>
    <col min="6910" max="6910" width="19.42578125" style="31" customWidth="1"/>
    <col min="6911" max="6911" width="21.28515625" style="31" customWidth="1"/>
    <col min="6912" max="7163" width="11.42578125" style="31"/>
    <col min="7164" max="7164" width="20.7109375" style="31" customWidth="1"/>
    <col min="7165" max="7165" width="66.85546875" style="31" customWidth="1"/>
    <col min="7166" max="7166" width="19.42578125" style="31" customWidth="1"/>
    <col min="7167" max="7167" width="21.28515625" style="31" customWidth="1"/>
    <col min="7168" max="7419" width="11.42578125" style="31"/>
    <col min="7420" max="7420" width="20.7109375" style="31" customWidth="1"/>
    <col min="7421" max="7421" width="66.85546875" style="31" customWidth="1"/>
    <col min="7422" max="7422" width="19.42578125" style="31" customWidth="1"/>
    <col min="7423" max="7423" width="21.28515625" style="31" customWidth="1"/>
    <col min="7424" max="7675" width="11.42578125" style="31"/>
    <col min="7676" max="7676" width="20.7109375" style="31" customWidth="1"/>
    <col min="7677" max="7677" width="66.85546875" style="31" customWidth="1"/>
    <col min="7678" max="7678" width="19.42578125" style="31" customWidth="1"/>
    <col min="7679" max="7679" width="21.28515625" style="31" customWidth="1"/>
    <col min="7680" max="7931" width="11.42578125" style="31"/>
    <col min="7932" max="7932" width="20.7109375" style="31" customWidth="1"/>
    <col min="7933" max="7933" width="66.85546875" style="31" customWidth="1"/>
    <col min="7934" max="7934" width="19.42578125" style="31" customWidth="1"/>
    <col min="7935" max="7935" width="21.28515625" style="31" customWidth="1"/>
    <col min="7936" max="8187" width="11.42578125" style="31"/>
    <col min="8188" max="8188" width="20.7109375" style="31" customWidth="1"/>
    <col min="8189" max="8189" width="66.85546875" style="31" customWidth="1"/>
    <col min="8190" max="8190" width="19.42578125" style="31" customWidth="1"/>
    <col min="8191" max="8191" width="21.28515625" style="31" customWidth="1"/>
    <col min="8192" max="8443" width="11.42578125" style="31"/>
    <col min="8444" max="8444" width="20.7109375" style="31" customWidth="1"/>
    <col min="8445" max="8445" width="66.85546875" style="31" customWidth="1"/>
    <col min="8446" max="8446" width="19.42578125" style="31" customWidth="1"/>
    <col min="8447" max="8447" width="21.28515625" style="31" customWidth="1"/>
    <col min="8448" max="8699" width="11.42578125" style="31"/>
    <col min="8700" max="8700" width="20.7109375" style="31" customWidth="1"/>
    <col min="8701" max="8701" width="66.85546875" style="31" customWidth="1"/>
    <col min="8702" max="8702" width="19.42578125" style="31" customWidth="1"/>
    <col min="8703" max="8703" width="21.28515625" style="31" customWidth="1"/>
    <col min="8704" max="8955" width="11.42578125" style="31"/>
    <col min="8956" max="8956" width="20.7109375" style="31" customWidth="1"/>
    <col min="8957" max="8957" width="66.85546875" style="31" customWidth="1"/>
    <col min="8958" max="8958" width="19.42578125" style="31" customWidth="1"/>
    <col min="8959" max="8959" width="21.28515625" style="31" customWidth="1"/>
    <col min="8960" max="9211" width="11.42578125" style="31"/>
    <col min="9212" max="9212" width="20.7109375" style="31" customWidth="1"/>
    <col min="9213" max="9213" width="66.85546875" style="31" customWidth="1"/>
    <col min="9214" max="9214" width="19.42578125" style="31" customWidth="1"/>
    <col min="9215" max="9215" width="21.28515625" style="31" customWidth="1"/>
    <col min="9216" max="9467" width="11.42578125" style="31"/>
    <col min="9468" max="9468" width="20.7109375" style="31" customWidth="1"/>
    <col min="9469" max="9469" width="66.85546875" style="31" customWidth="1"/>
    <col min="9470" max="9470" width="19.42578125" style="31" customWidth="1"/>
    <col min="9471" max="9471" width="21.28515625" style="31" customWidth="1"/>
    <col min="9472" max="9723" width="11.42578125" style="31"/>
    <col min="9724" max="9724" width="20.7109375" style="31" customWidth="1"/>
    <col min="9725" max="9725" width="66.85546875" style="31" customWidth="1"/>
    <col min="9726" max="9726" width="19.42578125" style="31" customWidth="1"/>
    <col min="9727" max="9727" width="21.28515625" style="31" customWidth="1"/>
    <col min="9728" max="9979" width="11.42578125" style="31"/>
    <col min="9980" max="9980" width="20.7109375" style="31" customWidth="1"/>
    <col min="9981" max="9981" width="66.85546875" style="31" customWidth="1"/>
    <col min="9982" max="9982" width="19.42578125" style="31" customWidth="1"/>
    <col min="9983" max="9983" width="21.28515625" style="31" customWidth="1"/>
    <col min="9984" max="10235" width="11.42578125" style="31"/>
    <col min="10236" max="10236" width="20.7109375" style="31" customWidth="1"/>
    <col min="10237" max="10237" width="66.85546875" style="31" customWidth="1"/>
    <col min="10238" max="10238" width="19.42578125" style="31" customWidth="1"/>
    <col min="10239" max="10239" width="21.28515625" style="31" customWidth="1"/>
    <col min="10240" max="10491" width="11.42578125" style="31"/>
    <col min="10492" max="10492" width="20.7109375" style="31" customWidth="1"/>
    <col min="10493" max="10493" width="66.85546875" style="31" customWidth="1"/>
    <col min="10494" max="10494" width="19.42578125" style="31" customWidth="1"/>
    <col min="10495" max="10495" width="21.28515625" style="31" customWidth="1"/>
    <col min="10496" max="10747" width="11.42578125" style="31"/>
    <col min="10748" max="10748" width="20.7109375" style="31" customWidth="1"/>
    <col min="10749" max="10749" width="66.85546875" style="31" customWidth="1"/>
    <col min="10750" max="10750" width="19.42578125" style="31" customWidth="1"/>
    <col min="10751" max="10751" width="21.28515625" style="31" customWidth="1"/>
    <col min="10752" max="11003" width="11.42578125" style="31"/>
    <col min="11004" max="11004" width="20.7109375" style="31" customWidth="1"/>
    <col min="11005" max="11005" width="66.85546875" style="31" customWidth="1"/>
    <col min="11006" max="11006" width="19.42578125" style="31" customWidth="1"/>
    <col min="11007" max="11007" width="21.28515625" style="31" customWidth="1"/>
    <col min="11008" max="11259" width="11.42578125" style="31"/>
    <col min="11260" max="11260" width="20.7109375" style="31" customWidth="1"/>
    <col min="11261" max="11261" width="66.85546875" style="31" customWidth="1"/>
    <col min="11262" max="11262" width="19.42578125" style="31" customWidth="1"/>
    <col min="11263" max="11263" width="21.28515625" style="31" customWidth="1"/>
    <col min="11264" max="11515" width="11.42578125" style="31"/>
    <col min="11516" max="11516" width="20.7109375" style="31" customWidth="1"/>
    <col min="11517" max="11517" width="66.85546875" style="31" customWidth="1"/>
    <col min="11518" max="11518" width="19.42578125" style="31" customWidth="1"/>
    <col min="11519" max="11519" width="21.28515625" style="31" customWidth="1"/>
    <col min="11520" max="11771" width="11.42578125" style="31"/>
    <col min="11772" max="11772" width="20.7109375" style="31" customWidth="1"/>
    <col min="11773" max="11773" width="66.85546875" style="31" customWidth="1"/>
    <col min="11774" max="11774" width="19.42578125" style="31" customWidth="1"/>
    <col min="11775" max="11775" width="21.28515625" style="31" customWidth="1"/>
    <col min="11776" max="12027" width="11.42578125" style="31"/>
    <col min="12028" max="12028" width="20.7109375" style="31" customWidth="1"/>
    <col min="12029" max="12029" width="66.85546875" style="31" customWidth="1"/>
    <col min="12030" max="12030" width="19.42578125" style="31" customWidth="1"/>
    <col min="12031" max="12031" width="21.28515625" style="31" customWidth="1"/>
    <col min="12032" max="12283" width="11.42578125" style="31"/>
    <col min="12284" max="12284" width="20.7109375" style="31" customWidth="1"/>
    <col min="12285" max="12285" width="66.85546875" style="31" customWidth="1"/>
    <col min="12286" max="12286" width="19.42578125" style="31" customWidth="1"/>
    <col min="12287" max="12287" width="21.28515625" style="31" customWidth="1"/>
    <col min="12288" max="12539" width="11.42578125" style="31"/>
    <col min="12540" max="12540" width="20.7109375" style="31" customWidth="1"/>
    <col min="12541" max="12541" width="66.85546875" style="31" customWidth="1"/>
    <col min="12542" max="12542" width="19.42578125" style="31" customWidth="1"/>
    <col min="12543" max="12543" width="21.28515625" style="31" customWidth="1"/>
    <col min="12544" max="12795" width="11.42578125" style="31"/>
    <col min="12796" max="12796" width="20.7109375" style="31" customWidth="1"/>
    <col min="12797" max="12797" width="66.85546875" style="31" customWidth="1"/>
    <col min="12798" max="12798" width="19.42578125" style="31" customWidth="1"/>
    <col min="12799" max="12799" width="21.28515625" style="31" customWidth="1"/>
    <col min="12800" max="13051" width="11.42578125" style="31"/>
    <col min="13052" max="13052" width="20.7109375" style="31" customWidth="1"/>
    <col min="13053" max="13053" width="66.85546875" style="31" customWidth="1"/>
    <col min="13054" max="13054" width="19.42578125" style="31" customWidth="1"/>
    <col min="13055" max="13055" width="21.28515625" style="31" customWidth="1"/>
    <col min="13056" max="13307" width="11.42578125" style="31"/>
    <col min="13308" max="13308" width="20.7109375" style="31" customWidth="1"/>
    <col min="13309" max="13309" width="66.85546875" style="31" customWidth="1"/>
    <col min="13310" max="13310" width="19.42578125" style="31" customWidth="1"/>
    <col min="13311" max="13311" width="21.28515625" style="31" customWidth="1"/>
    <col min="13312" max="13563" width="11.42578125" style="31"/>
    <col min="13564" max="13564" width="20.7109375" style="31" customWidth="1"/>
    <col min="13565" max="13565" width="66.85546875" style="31" customWidth="1"/>
    <col min="13566" max="13566" width="19.42578125" style="31" customWidth="1"/>
    <col min="13567" max="13567" width="21.28515625" style="31" customWidth="1"/>
    <col min="13568" max="13819" width="11.42578125" style="31"/>
    <col min="13820" max="13820" width="20.7109375" style="31" customWidth="1"/>
    <col min="13821" max="13821" width="66.85546875" style="31" customWidth="1"/>
    <col min="13822" max="13822" width="19.42578125" style="31" customWidth="1"/>
    <col min="13823" max="13823" width="21.28515625" style="31" customWidth="1"/>
    <col min="13824" max="14075" width="11.42578125" style="31"/>
    <col min="14076" max="14076" width="20.7109375" style="31" customWidth="1"/>
    <col min="14077" max="14077" width="66.85546875" style="31" customWidth="1"/>
    <col min="14078" max="14078" width="19.42578125" style="31" customWidth="1"/>
    <col min="14079" max="14079" width="21.28515625" style="31" customWidth="1"/>
    <col min="14080" max="14331" width="11.42578125" style="31"/>
    <col min="14332" max="14332" width="20.7109375" style="31" customWidth="1"/>
    <col min="14333" max="14333" width="66.85546875" style="31" customWidth="1"/>
    <col min="14334" max="14334" width="19.42578125" style="31" customWidth="1"/>
    <col min="14335" max="14335" width="21.28515625" style="31" customWidth="1"/>
    <col min="14336" max="14587" width="11.42578125" style="31"/>
    <col min="14588" max="14588" width="20.7109375" style="31" customWidth="1"/>
    <col min="14589" max="14589" width="66.85546875" style="31" customWidth="1"/>
    <col min="14590" max="14590" width="19.42578125" style="31" customWidth="1"/>
    <col min="14591" max="14591" width="21.28515625" style="31" customWidth="1"/>
    <col min="14592" max="14843" width="11.42578125" style="31"/>
    <col min="14844" max="14844" width="20.7109375" style="31" customWidth="1"/>
    <col min="14845" max="14845" width="66.85546875" style="31" customWidth="1"/>
    <col min="14846" max="14846" width="19.42578125" style="31" customWidth="1"/>
    <col min="14847" max="14847" width="21.28515625" style="31" customWidth="1"/>
    <col min="14848" max="15099" width="11.42578125" style="31"/>
    <col min="15100" max="15100" width="20.7109375" style="31" customWidth="1"/>
    <col min="15101" max="15101" width="66.85546875" style="31" customWidth="1"/>
    <col min="15102" max="15102" width="19.42578125" style="31" customWidth="1"/>
    <col min="15103" max="15103" width="21.28515625" style="31" customWidth="1"/>
    <col min="15104" max="15355" width="11.42578125" style="31"/>
    <col min="15356" max="15356" width="20.7109375" style="31" customWidth="1"/>
    <col min="15357" max="15357" width="66.85546875" style="31" customWidth="1"/>
    <col min="15358" max="15358" width="19.42578125" style="31" customWidth="1"/>
    <col min="15359" max="15359" width="21.28515625" style="31" customWidth="1"/>
    <col min="15360" max="15611" width="11.42578125" style="31"/>
    <col min="15612" max="15612" width="20.7109375" style="31" customWidth="1"/>
    <col min="15613" max="15613" width="66.85546875" style="31" customWidth="1"/>
    <col min="15614" max="15614" width="19.42578125" style="31" customWidth="1"/>
    <col min="15615" max="15615" width="21.28515625" style="31" customWidth="1"/>
    <col min="15616" max="15867" width="11.42578125" style="31"/>
    <col min="15868" max="15868" width="20.7109375" style="31" customWidth="1"/>
    <col min="15869" max="15869" width="66.85546875" style="31" customWidth="1"/>
    <col min="15870" max="15870" width="19.42578125" style="31" customWidth="1"/>
    <col min="15871" max="15871" width="21.28515625" style="31" customWidth="1"/>
    <col min="15872" max="16123" width="11.42578125" style="31"/>
    <col min="16124" max="16124" width="20.7109375" style="31" customWidth="1"/>
    <col min="16125" max="16125" width="66.85546875" style="31" customWidth="1"/>
    <col min="16126" max="16126" width="19.42578125" style="31" customWidth="1"/>
    <col min="16127" max="16127" width="21.28515625" style="31" customWidth="1"/>
    <col min="16128" max="16384" width="11.42578125" style="31"/>
  </cols>
  <sheetData>
    <row r="2" spans="2:5" ht="57" customHeight="1" x14ac:dyDescent="0.2"/>
    <row r="4" spans="2:5" ht="15" x14ac:dyDescent="0.25">
      <c r="B4" s="194" t="s">
        <v>45</v>
      </c>
      <c r="C4" s="194"/>
      <c r="D4" s="194"/>
      <c r="E4" s="194"/>
    </row>
    <row r="5" spans="2:5" ht="15" x14ac:dyDescent="0.25">
      <c r="B5" s="195" t="s">
        <v>46</v>
      </c>
      <c r="C5" s="195"/>
      <c r="D5" s="195"/>
      <c r="E5" s="195"/>
    </row>
    <row r="6" spans="2:5" ht="15.75" thickBot="1" x14ac:dyDescent="0.3">
      <c r="B6" s="196" t="s">
        <v>144</v>
      </c>
      <c r="C6" s="196"/>
      <c r="D6" s="196"/>
      <c r="E6" s="196"/>
    </row>
    <row r="7" spans="2:5" ht="15.75" thickBot="1" x14ac:dyDescent="0.3">
      <c r="B7" s="197" t="s">
        <v>145</v>
      </c>
      <c r="C7" s="198"/>
      <c r="D7" s="198"/>
      <c r="E7" s="199"/>
    </row>
    <row r="8" spans="2:5" ht="15" x14ac:dyDescent="0.25">
      <c r="B8" s="32" t="s">
        <v>146</v>
      </c>
      <c r="C8" s="33" t="s">
        <v>147</v>
      </c>
      <c r="D8" s="34" t="s">
        <v>0</v>
      </c>
      <c r="E8" s="34" t="s">
        <v>202</v>
      </c>
    </row>
    <row r="9" spans="2:5" ht="14.25" x14ac:dyDescent="0.2">
      <c r="B9" s="35">
        <v>1</v>
      </c>
      <c r="C9" s="36" t="s">
        <v>148</v>
      </c>
      <c r="D9" s="37">
        <v>69104863889.83078</v>
      </c>
      <c r="E9" s="38">
        <f>(D9*5/100)</f>
        <v>3455243194.4915395</v>
      </c>
    </row>
    <row r="10" spans="2:5" ht="14.25" x14ac:dyDescent="0.2">
      <c r="B10" s="35">
        <v>2</v>
      </c>
      <c r="C10" s="36" t="s">
        <v>149</v>
      </c>
      <c r="D10" s="37">
        <v>7270607825.8938408</v>
      </c>
      <c r="E10" s="38">
        <f t="shared" ref="E10:E12" si="0">(D10*5/100)</f>
        <v>363530391.2946921</v>
      </c>
    </row>
    <row r="11" spans="2:5" ht="14.25" x14ac:dyDescent="0.2">
      <c r="B11" s="35">
        <v>3</v>
      </c>
      <c r="C11" s="36" t="s">
        <v>150</v>
      </c>
      <c r="D11" s="37">
        <v>9955531536.1864376</v>
      </c>
      <c r="E11" s="38">
        <f t="shared" si="0"/>
        <v>497776576.80932188</v>
      </c>
    </row>
    <row r="12" spans="2:5" ht="15" thickBot="1" x14ac:dyDescent="0.25">
      <c r="B12" s="35">
        <v>4</v>
      </c>
      <c r="C12" s="39" t="s">
        <v>151</v>
      </c>
      <c r="D12" s="37">
        <v>7462861199.9586945</v>
      </c>
      <c r="E12" s="38">
        <f t="shared" si="0"/>
        <v>373143059.9979347</v>
      </c>
    </row>
    <row r="13" spans="2:5" ht="15.75" thickBot="1" x14ac:dyDescent="0.25">
      <c r="B13" s="40"/>
      <c r="C13" s="41" t="s">
        <v>152</v>
      </c>
      <c r="D13" s="42">
        <f>SUM(D9:D12)</f>
        <v>93793864451.869751</v>
      </c>
      <c r="E13" s="43">
        <f>SUM(E9:E12)</f>
        <v>4689693222.5934877</v>
      </c>
    </row>
    <row r="14" spans="2:5" ht="15" x14ac:dyDescent="0.25">
      <c r="B14" s="32" t="s">
        <v>153</v>
      </c>
      <c r="C14" s="33" t="s">
        <v>154</v>
      </c>
      <c r="D14" s="44" t="s">
        <v>0</v>
      </c>
      <c r="E14" s="34" t="s">
        <v>202</v>
      </c>
    </row>
    <row r="15" spans="2:5" ht="15.75" thickBot="1" x14ac:dyDescent="0.25">
      <c r="B15" s="35">
        <v>1</v>
      </c>
      <c r="C15" s="45" t="s">
        <v>155</v>
      </c>
      <c r="D15" s="46">
        <v>28964706872</v>
      </c>
      <c r="E15" s="47">
        <f>(D15*5/100)</f>
        <v>1448235343.5999999</v>
      </c>
    </row>
    <row r="16" spans="2:5" ht="15" x14ac:dyDescent="0.25">
      <c r="B16" s="32" t="s">
        <v>156</v>
      </c>
      <c r="C16" s="33" t="s">
        <v>157</v>
      </c>
      <c r="D16" s="48" t="s">
        <v>0</v>
      </c>
      <c r="E16" s="34" t="s">
        <v>202</v>
      </c>
    </row>
    <row r="17" spans="2:5" ht="14.25" x14ac:dyDescent="0.2">
      <c r="B17" s="35">
        <v>1</v>
      </c>
      <c r="C17" s="39" t="s">
        <v>158</v>
      </c>
      <c r="D17" s="37">
        <v>40261678433.524979</v>
      </c>
      <c r="E17" s="38">
        <f t="shared" ref="E17:E20" si="1">(D17*5/100)</f>
        <v>2013083921.6762488</v>
      </c>
    </row>
    <row r="18" spans="2:5" ht="14.25" x14ac:dyDescent="0.2">
      <c r="B18" s="35">
        <v>2</v>
      </c>
      <c r="C18" s="39" t="s">
        <v>159</v>
      </c>
      <c r="D18" s="37">
        <v>77195766309.618469</v>
      </c>
      <c r="E18" s="38">
        <f t="shared" si="1"/>
        <v>3859788315.4809237</v>
      </c>
    </row>
    <row r="19" spans="2:5" ht="14.25" x14ac:dyDescent="0.2">
      <c r="B19" s="35">
        <v>3</v>
      </c>
      <c r="C19" s="39" t="s">
        <v>160</v>
      </c>
      <c r="D19" s="37">
        <v>71961944211.63356</v>
      </c>
      <c r="E19" s="38">
        <f t="shared" si="1"/>
        <v>3598097210.5816779</v>
      </c>
    </row>
    <row r="20" spans="2:5" ht="15" thickBot="1" x14ac:dyDescent="0.25">
      <c r="B20" s="35">
        <v>4</v>
      </c>
      <c r="C20" s="39" t="s">
        <v>161</v>
      </c>
      <c r="D20" s="49">
        <v>31090960897.828579</v>
      </c>
      <c r="E20" s="38">
        <f t="shared" si="1"/>
        <v>1554548044.8914289</v>
      </c>
    </row>
    <row r="21" spans="2:5" ht="15.75" thickBot="1" x14ac:dyDescent="0.25">
      <c r="B21" s="40"/>
      <c r="C21" s="41" t="s">
        <v>162</v>
      </c>
      <c r="D21" s="42">
        <f>SUM(D17:D20)</f>
        <v>220510349852.60559</v>
      </c>
      <c r="E21" s="43">
        <f>SUM(E17:E20)</f>
        <v>11025517492.63028</v>
      </c>
    </row>
    <row r="22" spans="2:5" ht="15.75" thickBot="1" x14ac:dyDescent="0.25">
      <c r="B22" s="50"/>
      <c r="C22" s="51" t="s">
        <v>163</v>
      </c>
      <c r="D22" s="52">
        <f>D13+D15+D21</f>
        <v>343268921176.47534</v>
      </c>
      <c r="E22" s="52">
        <f>E13+E15+E21</f>
        <v>17163446058.823767</v>
      </c>
    </row>
    <row r="23" spans="2:5" ht="30" x14ac:dyDescent="0.25">
      <c r="B23" s="32" t="s">
        <v>153</v>
      </c>
      <c r="C23" s="33" t="s">
        <v>164</v>
      </c>
      <c r="D23" s="48" t="s">
        <v>0</v>
      </c>
      <c r="E23" s="34" t="s">
        <v>202</v>
      </c>
    </row>
    <row r="24" spans="2:5" ht="15" thickBot="1" x14ac:dyDescent="0.25">
      <c r="B24" s="50"/>
      <c r="C24" s="53" t="s">
        <v>165</v>
      </c>
      <c r="D24" s="54">
        <v>1444766725.4809108</v>
      </c>
      <c r="E24" s="38">
        <f>(D24*5/100)</f>
        <v>72238336.274045542</v>
      </c>
    </row>
    <row r="25" spans="2:5" ht="15.75" thickBot="1" x14ac:dyDescent="0.25">
      <c r="B25" s="50"/>
      <c r="C25" s="55" t="s">
        <v>166</v>
      </c>
      <c r="D25" s="43">
        <f>SUM(D24)</f>
        <v>1444766725.4809108</v>
      </c>
      <c r="E25" s="43">
        <f>SUM(E24)</f>
        <v>72238336.274045542</v>
      </c>
    </row>
    <row r="26" spans="2:5" ht="15.75" thickBot="1" x14ac:dyDescent="0.25">
      <c r="B26" s="50"/>
      <c r="C26" s="51" t="s">
        <v>167</v>
      </c>
      <c r="D26" s="56">
        <f>D22+D25</f>
        <v>344713687901.95624</v>
      </c>
      <c r="E26" s="57">
        <f>E22+E25</f>
        <v>17235684395.097813</v>
      </c>
    </row>
    <row r="27" spans="2:5" ht="45.75" thickBot="1" x14ac:dyDescent="0.25">
      <c r="B27" s="50"/>
      <c r="C27" s="58" t="s">
        <v>168</v>
      </c>
      <c r="D27" s="59">
        <f>D22*10/100</f>
        <v>34326892117.647533</v>
      </c>
      <c r="E27" s="60"/>
    </row>
    <row r="28" spans="2:5" ht="30.75" thickBot="1" x14ac:dyDescent="0.25">
      <c r="B28" s="50"/>
      <c r="C28" s="58" t="s">
        <v>169</v>
      </c>
      <c r="D28" s="59">
        <f>D22*5/100</f>
        <v>17163446058.823767</v>
      </c>
      <c r="E28" s="60"/>
    </row>
    <row r="29" spans="2:5" ht="15.75" thickBot="1" x14ac:dyDescent="0.25">
      <c r="B29" s="40"/>
      <c r="C29" s="55" t="s">
        <v>170</v>
      </c>
      <c r="D29" s="57">
        <f>SUM(D27:D28)</f>
        <v>51490338176.471298</v>
      </c>
      <c r="E29" s="61"/>
    </row>
    <row r="30" spans="2:5" ht="16.5" thickBot="1" x14ac:dyDescent="0.25">
      <c r="B30" s="40"/>
      <c r="C30" s="146" t="s">
        <v>55</v>
      </c>
      <c r="D30" s="147">
        <f>D26+D29</f>
        <v>396204026078.42755</v>
      </c>
      <c r="E30" s="187">
        <f>(E13+E15+E21+E25+E29)/365*82</f>
        <v>3872126357.2548513</v>
      </c>
    </row>
    <row r="31" spans="2:5" ht="16.5" thickBot="1" x14ac:dyDescent="0.25">
      <c r="B31" s="40"/>
      <c r="C31" s="148" t="s">
        <v>143</v>
      </c>
      <c r="D31" s="200">
        <f>D30+E30</f>
        <v>400076152435.68237</v>
      </c>
      <c r="E31" s="201"/>
    </row>
    <row r="32" spans="2:5" x14ac:dyDescent="0.25">
      <c r="B32" s="26" t="s">
        <v>212</v>
      </c>
    </row>
  </sheetData>
  <mergeCells count="5">
    <mergeCell ref="B4:E4"/>
    <mergeCell ref="B5:E5"/>
    <mergeCell ref="B6:E6"/>
    <mergeCell ref="B7:E7"/>
    <mergeCell ref="D31:E31"/>
  </mergeCells>
  <printOptions horizontalCentered="1" verticalCentered="1"/>
  <pageMargins left="0.31496062992125984" right="0.31496062992125984" top="0.35433070866141736" bottom="0.35433070866141736" header="0.31496062992125984" footer="0.31496062992125984"/>
  <pageSetup scale="5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300A1-4C9B-4C02-B926-0A916714B242}">
  <dimension ref="B6:J35"/>
  <sheetViews>
    <sheetView showGridLines="0" view="pageBreakPreview" zoomScale="80" zoomScaleNormal="82" zoomScaleSheetLayoutView="80" workbookViewId="0">
      <selection activeCell="J30" sqref="J30"/>
    </sheetView>
  </sheetViews>
  <sheetFormatPr baseColWidth="10" defaultColWidth="11.42578125" defaultRowHeight="12.75" x14ac:dyDescent="0.25"/>
  <cols>
    <col min="1" max="1" width="2.85546875" style="31" customWidth="1"/>
    <col min="2" max="2" width="5.28515625" style="31" bestFit="1" customWidth="1"/>
    <col min="3" max="3" width="7.42578125" style="31" bestFit="1" customWidth="1"/>
    <col min="4" max="4" width="49.140625" style="31" bestFit="1" customWidth="1"/>
    <col min="5" max="5" width="81" style="31" bestFit="1" customWidth="1"/>
    <col min="6" max="6" width="10.85546875" style="31" bestFit="1" customWidth="1"/>
    <col min="7" max="7" width="14.28515625" style="31" bestFit="1" customWidth="1"/>
    <col min="8" max="8" width="16.85546875" style="31" bestFit="1" customWidth="1"/>
    <col min="9" max="9" width="16.7109375" style="31" bestFit="1" customWidth="1"/>
    <col min="10" max="10" width="16" style="31" bestFit="1" customWidth="1"/>
    <col min="11" max="256" width="11.42578125" style="31"/>
    <col min="257" max="257" width="20.7109375" style="31" customWidth="1"/>
    <col min="258" max="258" width="66.85546875" style="31" customWidth="1"/>
    <col min="259" max="259" width="19.5703125" style="31" customWidth="1"/>
    <col min="260" max="260" width="21.28515625" style="31" customWidth="1"/>
    <col min="261" max="512" width="11.42578125" style="31"/>
    <col min="513" max="513" width="20.7109375" style="31" customWidth="1"/>
    <col min="514" max="514" width="66.85546875" style="31" customWidth="1"/>
    <col min="515" max="515" width="19.5703125" style="31" customWidth="1"/>
    <col min="516" max="516" width="21.28515625" style="31" customWidth="1"/>
    <col min="517" max="768" width="11.42578125" style="31"/>
    <col min="769" max="769" width="20.7109375" style="31" customWidth="1"/>
    <col min="770" max="770" width="66.85546875" style="31" customWidth="1"/>
    <col min="771" max="771" width="19.5703125" style="31" customWidth="1"/>
    <col min="772" max="772" width="21.28515625" style="31" customWidth="1"/>
    <col min="773" max="1024" width="11.42578125" style="31"/>
    <col min="1025" max="1025" width="20.7109375" style="31" customWidth="1"/>
    <col min="1026" max="1026" width="66.85546875" style="31" customWidth="1"/>
    <col min="1027" max="1027" width="19.5703125" style="31" customWidth="1"/>
    <col min="1028" max="1028" width="21.28515625" style="31" customWidth="1"/>
    <col min="1029" max="1280" width="11.42578125" style="31"/>
    <col min="1281" max="1281" width="20.7109375" style="31" customWidth="1"/>
    <col min="1282" max="1282" width="66.85546875" style="31" customWidth="1"/>
    <col min="1283" max="1283" width="19.5703125" style="31" customWidth="1"/>
    <col min="1284" max="1284" width="21.28515625" style="31" customWidth="1"/>
    <col min="1285" max="1536" width="11.42578125" style="31"/>
    <col min="1537" max="1537" width="20.7109375" style="31" customWidth="1"/>
    <col min="1538" max="1538" width="66.85546875" style="31" customWidth="1"/>
    <col min="1539" max="1539" width="19.5703125" style="31" customWidth="1"/>
    <col min="1540" max="1540" width="21.28515625" style="31" customWidth="1"/>
    <col min="1541" max="1792" width="11.42578125" style="31"/>
    <col min="1793" max="1793" width="20.7109375" style="31" customWidth="1"/>
    <col min="1794" max="1794" width="66.85546875" style="31" customWidth="1"/>
    <col min="1795" max="1795" width="19.5703125" style="31" customWidth="1"/>
    <col min="1796" max="1796" width="21.28515625" style="31" customWidth="1"/>
    <col min="1797" max="2048" width="11.42578125" style="31"/>
    <col min="2049" max="2049" width="20.7109375" style="31" customWidth="1"/>
    <col min="2050" max="2050" width="66.85546875" style="31" customWidth="1"/>
    <col min="2051" max="2051" width="19.5703125" style="31" customWidth="1"/>
    <col min="2052" max="2052" width="21.28515625" style="31" customWidth="1"/>
    <col min="2053" max="2304" width="11.42578125" style="31"/>
    <col min="2305" max="2305" width="20.7109375" style="31" customWidth="1"/>
    <col min="2306" max="2306" width="66.85546875" style="31" customWidth="1"/>
    <col min="2307" max="2307" width="19.5703125" style="31" customWidth="1"/>
    <col min="2308" max="2308" width="21.28515625" style="31" customWidth="1"/>
    <col min="2309" max="2560" width="11.42578125" style="31"/>
    <col min="2561" max="2561" width="20.7109375" style="31" customWidth="1"/>
    <col min="2562" max="2562" width="66.85546875" style="31" customWidth="1"/>
    <col min="2563" max="2563" width="19.5703125" style="31" customWidth="1"/>
    <col min="2564" max="2564" width="21.28515625" style="31" customWidth="1"/>
    <col min="2565" max="2816" width="11.42578125" style="31"/>
    <col min="2817" max="2817" width="20.7109375" style="31" customWidth="1"/>
    <col min="2818" max="2818" width="66.85546875" style="31" customWidth="1"/>
    <col min="2819" max="2819" width="19.5703125" style="31" customWidth="1"/>
    <col min="2820" max="2820" width="21.28515625" style="31" customWidth="1"/>
    <col min="2821" max="3072" width="11.42578125" style="31"/>
    <col min="3073" max="3073" width="20.7109375" style="31" customWidth="1"/>
    <col min="3074" max="3074" width="66.85546875" style="31" customWidth="1"/>
    <col min="3075" max="3075" width="19.5703125" style="31" customWidth="1"/>
    <col min="3076" max="3076" width="21.28515625" style="31" customWidth="1"/>
    <col min="3077" max="3328" width="11.42578125" style="31"/>
    <col min="3329" max="3329" width="20.7109375" style="31" customWidth="1"/>
    <col min="3330" max="3330" width="66.85546875" style="31" customWidth="1"/>
    <col min="3331" max="3331" width="19.5703125" style="31" customWidth="1"/>
    <col min="3332" max="3332" width="21.28515625" style="31" customWidth="1"/>
    <col min="3333" max="3584" width="11.42578125" style="31"/>
    <col min="3585" max="3585" width="20.7109375" style="31" customWidth="1"/>
    <col min="3586" max="3586" width="66.85546875" style="31" customWidth="1"/>
    <col min="3587" max="3587" width="19.5703125" style="31" customWidth="1"/>
    <col min="3588" max="3588" width="21.28515625" style="31" customWidth="1"/>
    <col min="3589" max="3840" width="11.42578125" style="31"/>
    <col min="3841" max="3841" width="20.7109375" style="31" customWidth="1"/>
    <col min="3842" max="3842" width="66.85546875" style="31" customWidth="1"/>
    <col min="3843" max="3843" width="19.5703125" style="31" customWidth="1"/>
    <col min="3844" max="3844" width="21.28515625" style="31" customWidth="1"/>
    <col min="3845" max="4096" width="11.42578125" style="31"/>
    <col min="4097" max="4097" width="20.7109375" style="31" customWidth="1"/>
    <col min="4098" max="4098" width="66.85546875" style="31" customWidth="1"/>
    <col min="4099" max="4099" width="19.5703125" style="31" customWidth="1"/>
    <col min="4100" max="4100" width="21.28515625" style="31" customWidth="1"/>
    <col min="4101" max="4352" width="11.42578125" style="31"/>
    <col min="4353" max="4353" width="20.7109375" style="31" customWidth="1"/>
    <col min="4354" max="4354" width="66.85546875" style="31" customWidth="1"/>
    <col min="4355" max="4355" width="19.5703125" style="31" customWidth="1"/>
    <col min="4356" max="4356" width="21.28515625" style="31" customWidth="1"/>
    <col min="4357" max="4608" width="11.42578125" style="31"/>
    <col min="4609" max="4609" width="20.7109375" style="31" customWidth="1"/>
    <col min="4610" max="4610" width="66.85546875" style="31" customWidth="1"/>
    <col min="4611" max="4611" width="19.5703125" style="31" customWidth="1"/>
    <col min="4612" max="4612" width="21.28515625" style="31" customWidth="1"/>
    <col min="4613" max="4864" width="11.42578125" style="31"/>
    <col min="4865" max="4865" width="20.7109375" style="31" customWidth="1"/>
    <col min="4866" max="4866" width="66.85546875" style="31" customWidth="1"/>
    <col min="4867" max="4867" width="19.5703125" style="31" customWidth="1"/>
    <col min="4868" max="4868" width="21.28515625" style="31" customWidth="1"/>
    <col min="4869" max="5120" width="11.42578125" style="31"/>
    <col min="5121" max="5121" width="20.7109375" style="31" customWidth="1"/>
    <col min="5122" max="5122" width="66.85546875" style="31" customWidth="1"/>
    <col min="5123" max="5123" width="19.5703125" style="31" customWidth="1"/>
    <col min="5124" max="5124" width="21.28515625" style="31" customWidth="1"/>
    <col min="5125" max="5376" width="11.42578125" style="31"/>
    <col min="5377" max="5377" width="20.7109375" style="31" customWidth="1"/>
    <col min="5378" max="5378" width="66.85546875" style="31" customWidth="1"/>
    <col min="5379" max="5379" width="19.5703125" style="31" customWidth="1"/>
    <col min="5380" max="5380" width="21.28515625" style="31" customWidth="1"/>
    <col min="5381" max="5632" width="11.42578125" style="31"/>
    <col min="5633" max="5633" width="20.7109375" style="31" customWidth="1"/>
    <col min="5634" max="5634" width="66.85546875" style="31" customWidth="1"/>
    <col min="5635" max="5635" width="19.5703125" style="31" customWidth="1"/>
    <col min="5636" max="5636" width="21.28515625" style="31" customWidth="1"/>
    <col min="5637" max="5888" width="11.42578125" style="31"/>
    <col min="5889" max="5889" width="20.7109375" style="31" customWidth="1"/>
    <col min="5890" max="5890" width="66.85546875" style="31" customWidth="1"/>
    <col min="5891" max="5891" width="19.5703125" style="31" customWidth="1"/>
    <col min="5892" max="5892" width="21.28515625" style="31" customWidth="1"/>
    <col min="5893" max="6144" width="11.42578125" style="31"/>
    <col min="6145" max="6145" width="20.7109375" style="31" customWidth="1"/>
    <col min="6146" max="6146" width="66.85546875" style="31" customWidth="1"/>
    <col min="6147" max="6147" width="19.5703125" style="31" customWidth="1"/>
    <col min="6148" max="6148" width="21.28515625" style="31" customWidth="1"/>
    <col min="6149" max="6400" width="11.42578125" style="31"/>
    <col min="6401" max="6401" width="20.7109375" style="31" customWidth="1"/>
    <col min="6402" max="6402" width="66.85546875" style="31" customWidth="1"/>
    <col min="6403" max="6403" width="19.5703125" style="31" customWidth="1"/>
    <col min="6404" max="6404" width="21.28515625" style="31" customWidth="1"/>
    <col min="6405" max="6656" width="11.42578125" style="31"/>
    <col min="6657" max="6657" width="20.7109375" style="31" customWidth="1"/>
    <col min="6658" max="6658" width="66.85546875" style="31" customWidth="1"/>
    <col min="6659" max="6659" width="19.5703125" style="31" customWidth="1"/>
    <col min="6660" max="6660" width="21.28515625" style="31" customWidth="1"/>
    <col min="6661" max="6912" width="11.42578125" style="31"/>
    <col min="6913" max="6913" width="20.7109375" style="31" customWidth="1"/>
    <col min="6914" max="6914" width="66.85546875" style="31" customWidth="1"/>
    <col min="6915" max="6915" width="19.5703125" style="31" customWidth="1"/>
    <col min="6916" max="6916" width="21.28515625" style="31" customWidth="1"/>
    <col min="6917" max="7168" width="11.42578125" style="31"/>
    <col min="7169" max="7169" width="20.7109375" style="31" customWidth="1"/>
    <col min="7170" max="7170" width="66.85546875" style="31" customWidth="1"/>
    <col min="7171" max="7171" width="19.5703125" style="31" customWidth="1"/>
    <col min="7172" max="7172" width="21.28515625" style="31" customWidth="1"/>
    <col min="7173" max="7424" width="11.42578125" style="31"/>
    <col min="7425" max="7425" width="20.7109375" style="31" customWidth="1"/>
    <col min="7426" max="7426" width="66.85546875" style="31" customWidth="1"/>
    <col min="7427" max="7427" width="19.5703125" style="31" customWidth="1"/>
    <col min="7428" max="7428" width="21.28515625" style="31" customWidth="1"/>
    <col min="7429" max="7680" width="11.42578125" style="31"/>
    <col min="7681" max="7681" width="20.7109375" style="31" customWidth="1"/>
    <col min="7682" max="7682" width="66.85546875" style="31" customWidth="1"/>
    <col min="7683" max="7683" width="19.5703125" style="31" customWidth="1"/>
    <col min="7684" max="7684" width="21.28515625" style="31" customWidth="1"/>
    <col min="7685" max="7936" width="11.42578125" style="31"/>
    <col min="7937" max="7937" width="20.7109375" style="31" customWidth="1"/>
    <col min="7938" max="7938" width="66.85546875" style="31" customWidth="1"/>
    <col min="7939" max="7939" width="19.5703125" style="31" customWidth="1"/>
    <col min="7940" max="7940" width="21.28515625" style="31" customWidth="1"/>
    <col min="7941" max="8192" width="11.42578125" style="31"/>
    <col min="8193" max="8193" width="20.7109375" style="31" customWidth="1"/>
    <col min="8194" max="8194" width="66.85546875" style="31" customWidth="1"/>
    <col min="8195" max="8195" width="19.5703125" style="31" customWidth="1"/>
    <col min="8196" max="8196" width="21.28515625" style="31" customWidth="1"/>
    <col min="8197" max="8448" width="11.42578125" style="31"/>
    <col min="8449" max="8449" width="20.7109375" style="31" customWidth="1"/>
    <col min="8450" max="8450" width="66.85546875" style="31" customWidth="1"/>
    <col min="8451" max="8451" width="19.5703125" style="31" customWidth="1"/>
    <col min="8452" max="8452" width="21.28515625" style="31" customWidth="1"/>
    <col min="8453" max="8704" width="11.42578125" style="31"/>
    <col min="8705" max="8705" width="20.7109375" style="31" customWidth="1"/>
    <col min="8706" max="8706" width="66.85546875" style="31" customWidth="1"/>
    <col min="8707" max="8707" width="19.5703125" style="31" customWidth="1"/>
    <col min="8708" max="8708" width="21.28515625" style="31" customWidth="1"/>
    <col min="8709" max="8960" width="11.42578125" style="31"/>
    <col min="8961" max="8961" width="20.7109375" style="31" customWidth="1"/>
    <col min="8962" max="8962" width="66.85546875" style="31" customWidth="1"/>
    <col min="8963" max="8963" width="19.5703125" style="31" customWidth="1"/>
    <col min="8964" max="8964" width="21.28515625" style="31" customWidth="1"/>
    <col min="8965" max="9216" width="11.42578125" style="31"/>
    <col min="9217" max="9217" width="20.7109375" style="31" customWidth="1"/>
    <col min="9218" max="9218" width="66.85546875" style="31" customWidth="1"/>
    <col min="9219" max="9219" width="19.5703125" style="31" customWidth="1"/>
    <col min="9220" max="9220" width="21.28515625" style="31" customWidth="1"/>
    <col min="9221" max="9472" width="11.42578125" style="31"/>
    <col min="9473" max="9473" width="20.7109375" style="31" customWidth="1"/>
    <col min="9474" max="9474" width="66.85546875" style="31" customWidth="1"/>
    <col min="9475" max="9475" width="19.5703125" style="31" customWidth="1"/>
    <col min="9476" max="9476" width="21.28515625" style="31" customWidth="1"/>
    <col min="9477" max="9728" width="11.42578125" style="31"/>
    <col min="9729" max="9729" width="20.7109375" style="31" customWidth="1"/>
    <col min="9730" max="9730" width="66.85546875" style="31" customWidth="1"/>
    <col min="9731" max="9731" width="19.5703125" style="31" customWidth="1"/>
    <col min="9732" max="9732" width="21.28515625" style="31" customWidth="1"/>
    <col min="9733" max="9984" width="11.42578125" style="31"/>
    <col min="9985" max="9985" width="20.7109375" style="31" customWidth="1"/>
    <col min="9986" max="9986" width="66.85546875" style="31" customWidth="1"/>
    <col min="9987" max="9987" width="19.5703125" style="31" customWidth="1"/>
    <col min="9988" max="9988" width="21.28515625" style="31" customWidth="1"/>
    <col min="9989" max="10240" width="11.42578125" style="31"/>
    <col min="10241" max="10241" width="20.7109375" style="31" customWidth="1"/>
    <col min="10242" max="10242" width="66.85546875" style="31" customWidth="1"/>
    <col min="10243" max="10243" width="19.5703125" style="31" customWidth="1"/>
    <col min="10244" max="10244" width="21.28515625" style="31" customWidth="1"/>
    <col min="10245" max="10496" width="11.42578125" style="31"/>
    <col min="10497" max="10497" width="20.7109375" style="31" customWidth="1"/>
    <col min="10498" max="10498" width="66.85546875" style="31" customWidth="1"/>
    <col min="10499" max="10499" width="19.5703125" style="31" customWidth="1"/>
    <col min="10500" max="10500" width="21.28515625" style="31" customWidth="1"/>
    <col min="10501" max="10752" width="11.42578125" style="31"/>
    <col min="10753" max="10753" width="20.7109375" style="31" customWidth="1"/>
    <col min="10754" max="10754" width="66.85546875" style="31" customWidth="1"/>
    <col min="10755" max="10755" width="19.5703125" style="31" customWidth="1"/>
    <col min="10756" max="10756" width="21.28515625" style="31" customWidth="1"/>
    <col min="10757" max="11008" width="11.42578125" style="31"/>
    <col min="11009" max="11009" width="20.7109375" style="31" customWidth="1"/>
    <col min="11010" max="11010" width="66.85546875" style="31" customWidth="1"/>
    <col min="11011" max="11011" width="19.5703125" style="31" customWidth="1"/>
    <col min="11012" max="11012" width="21.28515625" style="31" customWidth="1"/>
    <col min="11013" max="11264" width="11.42578125" style="31"/>
    <col min="11265" max="11265" width="20.7109375" style="31" customWidth="1"/>
    <col min="11266" max="11266" width="66.85546875" style="31" customWidth="1"/>
    <col min="11267" max="11267" width="19.5703125" style="31" customWidth="1"/>
    <col min="11268" max="11268" width="21.28515625" style="31" customWidth="1"/>
    <col min="11269" max="11520" width="11.42578125" style="31"/>
    <col min="11521" max="11521" width="20.7109375" style="31" customWidth="1"/>
    <col min="11522" max="11522" width="66.85546875" style="31" customWidth="1"/>
    <col min="11523" max="11523" width="19.5703125" style="31" customWidth="1"/>
    <col min="11524" max="11524" width="21.28515625" style="31" customWidth="1"/>
    <col min="11525" max="11776" width="11.42578125" style="31"/>
    <col min="11777" max="11777" width="20.7109375" style="31" customWidth="1"/>
    <col min="11778" max="11778" width="66.85546875" style="31" customWidth="1"/>
    <col min="11779" max="11779" width="19.5703125" style="31" customWidth="1"/>
    <col min="11780" max="11780" width="21.28515625" style="31" customWidth="1"/>
    <col min="11781" max="12032" width="11.42578125" style="31"/>
    <col min="12033" max="12033" width="20.7109375" style="31" customWidth="1"/>
    <col min="12034" max="12034" width="66.85546875" style="31" customWidth="1"/>
    <col min="12035" max="12035" width="19.5703125" style="31" customWidth="1"/>
    <col min="12036" max="12036" width="21.28515625" style="31" customWidth="1"/>
    <col min="12037" max="12288" width="11.42578125" style="31"/>
    <col min="12289" max="12289" width="20.7109375" style="31" customWidth="1"/>
    <col min="12290" max="12290" width="66.85546875" style="31" customWidth="1"/>
    <col min="12291" max="12291" width="19.5703125" style="31" customWidth="1"/>
    <col min="12292" max="12292" width="21.28515625" style="31" customWidth="1"/>
    <col min="12293" max="12544" width="11.42578125" style="31"/>
    <col min="12545" max="12545" width="20.7109375" style="31" customWidth="1"/>
    <col min="12546" max="12546" width="66.85546875" style="31" customWidth="1"/>
    <col min="12547" max="12547" width="19.5703125" style="31" customWidth="1"/>
    <col min="12548" max="12548" width="21.28515625" style="31" customWidth="1"/>
    <col min="12549" max="12800" width="11.42578125" style="31"/>
    <col min="12801" max="12801" width="20.7109375" style="31" customWidth="1"/>
    <col min="12802" max="12802" width="66.85546875" style="31" customWidth="1"/>
    <col min="12803" max="12803" width="19.5703125" style="31" customWidth="1"/>
    <col min="12804" max="12804" width="21.28515625" style="31" customWidth="1"/>
    <col min="12805" max="13056" width="11.42578125" style="31"/>
    <col min="13057" max="13057" width="20.7109375" style="31" customWidth="1"/>
    <col min="13058" max="13058" width="66.85546875" style="31" customWidth="1"/>
    <col min="13059" max="13059" width="19.5703125" style="31" customWidth="1"/>
    <col min="13060" max="13060" width="21.28515625" style="31" customWidth="1"/>
    <col min="13061" max="13312" width="11.42578125" style="31"/>
    <col min="13313" max="13313" width="20.7109375" style="31" customWidth="1"/>
    <col min="13314" max="13314" width="66.85546875" style="31" customWidth="1"/>
    <col min="13315" max="13315" width="19.5703125" style="31" customWidth="1"/>
    <col min="13316" max="13316" width="21.28515625" style="31" customWidth="1"/>
    <col min="13317" max="13568" width="11.42578125" style="31"/>
    <col min="13569" max="13569" width="20.7109375" style="31" customWidth="1"/>
    <col min="13570" max="13570" width="66.85546875" style="31" customWidth="1"/>
    <col min="13571" max="13571" width="19.5703125" style="31" customWidth="1"/>
    <col min="13572" max="13572" width="21.28515625" style="31" customWidth="1"/>
    <col min="13573" max="13824" width="11.42578125" style="31"/>
    <col min="13825" max="13825" width="20.7109375" style="31" customWidth="1"/>
    <col min="13826" max="13826" width="66.85546875" style="31" customWidth="1"/>
    <col min="13827" max="13827" width="19.5703125" style="31" customWidth="1"/>
    <col min="13828" max="13828" width="21.28515625" style="31" customWidth="1"/>
    <col min="13829" max="14080" width="11.42578125" style="31"/>
    <col min="14081" max="14081" width="20.7109375" style="31" customWidth="1"/>
    <col min="14082" max="14082" width="66.85546875" style="31" customWidth="1"/>
    <col min="14083" max="14083" width="19.5703125" style="31" customWidth="1"/>
    <col min="14084" max="14084" width="21.28515625" style="31" customWidth="1"/>
    <col min="14085" max="14336" width="11.42578125" style="31"/>
    <col min="14337" max="14337" width="20.7109375" style="31" customWidth="1"/>
    <col min="14338" max="14338" width="66.85546875" style="31" customWidth="1"/>
    <col min="14339" max="14339" width="19.5703125" style="31" customWidth="1"/>
    <col min="14340" max="14340" width="21.28515625" style="31" customWidth="1"/>
    <col min="14341" max="14592" width="11.42578125" style="31"/>
    <col min="14593" max="14593" width="20.7109375" style="31" customWidth="1"/>
    <col min="14594" max="14594" width="66.85546875" style="31" customWidth="1"/>
    <col min="14595" max="14595" width="19.5703125" style="31" customWidth="1"/>
    <col min="14596" max="14596" width="21.28515625" style="31" customWidth="1"/>
    <col min="14597" max="14848" width="11.42578125" style="31"/>
    <col min="14849" max="14849" width="20.7109375" style="31" customWidth="1"/>
    <col min="14850" max="14850" width="66.85546875" style="31" customWidth="1"/>
    <col min="14851" max="14851" width="19.5703125" style="31" customWidth="1"/>
    <col min="14852" max="14852" width="21.28515625" style="31" customWidth="1"/>
    <col min="14853" max="15104" width="11.42578125" style="31"/>
    <col min="15105" max="15105" width="20.7109375" style="31" customWidth="1"/>
    <col min="15106" max="15106" width="66.85546875" style="31" customWidth="1"/>
    <col min="15107" max="15107" width="19.5703125" style="31" customWidth="1"/>
    <col min="15108" max="15108" width="21.28515625" style="31" customWidth="1"/>
    <col min="15109" max="15360" width="11.42578125" style="31"/>
    <col min="15361" max="15361" width="20.7109375" style="31" customWidth="1"/>
    <col min="15362" max="15362" width="66.85546875" style="31" customWidth="1"/>
    <col min="15363" max="15363" width="19.5703125" style="31" customWidth="1"/>
    <col min="15364" max="15364" width="21.28515625" style="31" customWidth="1"/>
    <col min="15365" max="15616" width="11.42578125" style="31"/>
    <col min="15617" max="15617" width="20.7109375" style="31" customWidth="1"/>
    <col min="15618" max="15618" width="66.85546875" style="31" customWidth="1"/>
    <col min="15619" max="15619" width="19.5703125" style="31" customWidth="1"/>
    <col min="15620" max="15620" width="21.28515625" style="31" customWidth="1"/>
    <col min="15621" max="15872" width="11.42578125" style="31"/>
    <col min="15873" max="15873" width="20.7109375" style="31" customWidth="1"/>
    <col min="15874" max="15874" width="66.85546875" style="31" customWidth="1"/>
    <col min="15875" max="15875" width="19.5703125" style="31" customWidth="1"/>
    <col min="15876" max="15876" width="21.28515625" style="31" customWidth="1"/>
    <col min="15877" max="16128" width="11.42578125" style="31"/>
    <col min="16129" max="16129" width="20.7109375" style="31" customWidth="1"/>
    <col min="16130" max="16130" width="66.85546875" style="31" customWidth="1"/>
    <col min="16131" max="16131" width="19.5703125" style="31" customWidth="1"/>
    <col min="16132" max="16132" width="21.28515625" style="31" customWidth="1"/>
    <col min="16133" max="16384" width="11.42578125" style="31"/>
  </cols>
  <sheetData>
    <row r="6" spans="2:10" x14ac:dyDescent="0.25">
      <c r="B6" s="202" t="s">
        <v>93</v>
      </c>
      <c r="C6" s="202"/>
      <c r="D6" s="202"/>
      <c r="E6" s="202"/>
      <c r="F6" s="202"/>
      <c r="G6" s="202"/>
      <c r="H6" s="202"/>
      <c r="I6" s="202"/>
      <c r="J6" s="202"/>
    </row>
    <row r="7" spans="2:10" x14ac:dyDescent="0.25">
      <c r="E7" s="62"/>
      <c r="F7" s="62"/>
      <c r="G7" s="62"/>
      <c r="H7" s="62"/>
      <c r="I7" s="62"/>
      <c r="J7" s="62"/>
    </row>
    <row r="8" spans="2:10" x14ac:dyDescent="0.25">
      <c r="B8" s="203" t="s">
        <v>132</v>
      </c>
      <c r="C8" s="203"/>
      <c r="D8" s="203"/>
      <c r="E8" s="203"/>
      <c r="F8" s="203"/>
      <c r="G8" s="203"/>
      <c r="H8" s="203"/>
      <c r="I8" s="203"/>
      <c r="J8" s="203"/>
    </row>
    <row r="9" spans="2:10" x14ac:dyDescent="0.25">
      <c r="E9" s="63"/>
      <c r="F9" s="63"/>
      <c r="G9" s="63"/>
      <c r="H9" s="63"/>
      <c r="I9" s="63"/>
      <c r="J9" s="63"/>
    </row>
    <row r="10" spans="2:10" ht="13.5" thickBot="1" x14ac:dyDescent="0.3">
      <c r="E10" s="64"/>
      <c r="F10" s="64"/>
      <c r="G10" s="64"/>
      <c r="H10" s="64"/>
      <c r="I10" s="64"/>
      <c r="J10" s="64"/>
    </row>
    <row r="11" spans="2:10" ht="26.25" thickBot="1" x14ac:dyDescent="0.3">
      <c r="B11" s="74" t="s">
        <v>94</v>
      </c>
      <c r="C11" s="75" t="s">
        <v>95</v>
      </c>
      <c r="D11" s="75" t="s">
        <v>96</v>
      </c>
      <c r="E11" s="75" t="s">
        <v>97</v>
      </c>
      <c r="F11" s="75" t="s">
        <v>98</v>
      </c>
      <c r="G11" s="75" t="s">
        <v>99</v>
      </c>
      <c r="H11" s="75" t="s">
        <v>100</v>
      </c>
      <c r="I11" s="75" t="s">
        <v>210</v>
      </c>
      <c r="J11" s="76" t="s">
        <v>203</v>
      </c>
    </row>
    <row r="12" spans="2:10" ht="13.5" thickBot="1" x14ac:dyDescent="0.3">
      <c r="B12" s="77">
        <v>1</v>
      </c>
      <c r="C12" s="78">
        <v>15841</v>
      </c>
      <c r="D12" s="79" t="s">
        <v>101</v>
      </c>
      <c r="E12" s="79" t="s">
        <v>102</v>
      </c>
      <c r="F12" s="78">
        <v>830004993</v>
      </c>
      <c r="G12" s="79" t="s">
        <v>103</v>
      </c>
      <c r="H12" s="80">
        <v>45291</v>
      </c>
      <c r="I12" s="81">
        <v>1003806848.2670219</v>
      </c>
      <c r="J12" s="82">
        <f>ROUND((I12*10%),0)</f>
        <v>100380685</v>
      </c>
    </row>
    <row r="13" spans="2:10" ht="13.5" thickBot="1" x14ac:dyDescent="0.3">
      <c r="B13" s="77">
        <v>2</v>
      </c>
      <c r="C13" s="78">
        <v>15847</v>
      </c>
      <c r="D13" s="79" t="s">
        <v>101</v>
      </c>
      <c r="E13" s="79" t="s">
        <v>102</v>
      </c>
      <c r="F13" s="78">
        <v>830004993</v>
      </c>
      <c r="G13" s="79" t="s">
        <v>104</v>
      </c>
      <c r="H13" s="80">
        <v>45291</v>
      </c>
      <c r="I13" s="81">
        <v>1003806848.2670219</v>
      </c>
      <c r="J13" s="82">
        <f t="shared" ref="J13:J28" si="0">ROUND((I13*10%),0)</f>
        <v>100380685</v>
      </c>
    </row>
    <row r="14" spans="2:10" ht="13.5" thickBot="1" x14ac:dyDescent="0.3">
      <c r="B14" s="77">
        <v>3</v>
      </c>
      <c r="C14" s="78">
        <v>15842</v>
      </c>
      <c r="D14" s="79" t="s">
        <v>101</v>
      </c>
      <c r="E14" s="79" t="s">
        <v>102</v>
      </c>
      <c r="F14" s="78">
        <v>830004993</v>
      </c>
      <c r="G14" s="79" t="s">
        <v>105</v>
      </c>
      <c r="H14" s="80">
        <v>45291</v>
      </c>
      <c r="I14" s="81">
        <v>1003806848.2670219</v>
      </c>
      <c r="J14" s="82">
        <f t="shared" si="0"/>
        <v>100380685</v>
      </c>
    </row>
    <row r="15" spans="2:10" ht="13.5" thickBot="1" x14ac:dyDescent="0.3">
      <c r="B15" s="77">
        <v>4</v>
      </c>
      <c r="C15" s="78">
        <v>15855</v>
      </c>
      <c r="D15" s="79" t="s">
        <v>106</v>
      </c>
      <c r="E15" s="79" t="s">
        <v>102</v>
      </c>
      <c r="F15" s="78">
        <v>830004993</v>
      </c>
      <c r="G15" s="79" t="s">
        <v>107</v>
      </c>
      <c r="H15" s="80">
        <v>45291</v>
      </c>
      <c r="I15" s="81">
        <v>506835129.99243385</v>
      </c>
      <c r="J15" s="82">
        <f t="shared" si="0"/>
        <v>50683513</v>
      </c>
    </row>
    <row r="16" spans="2:10" ht="13.5" thickBot="1" x14ac:dyDescent="0.3">
      <c r="B16" s="77">
        <v>5</v>
      </c>
      <c r="C16" s="78">
        <v>15858</v>
      </c>
      <c r="D16" s="79" t="s">
        <v>101</v>
      </c>
      <c r="E16" s="79" t="s">
        <v>108</v>
      </c>
      <c r="F16" s="78">
        <v>890903024</v>
      </c>
      <c r="G16" s="79" t="s">
        <v>109</v>
      </c>
      <c r="H16" s="80">
        <v>45291</v>
      </c>
      <c r="I16" s="81">
        <v>969489239.54308867</v>
      </c>
      <c r="J16" s="82">
        <f t="shared" si="0"/>
        <v>96948924</v>
      </c>
    </row>
    <row r="17" spans="2:10" ht="13.5" thickBot="1" x14ac:dyDescent="0.3">
      <c r="B17" s="77">
        <v>6</v>
      </c>
      <c r="C17" s="78">
        <v>15913</v>
      </c>
      <c r="D17" s="79" t="s">
        <v>110</v>
      </c>
      <c r="E17" s="79" t="s">
        <v>111</v>
      </c>
      <c r="F17" s="78">
        <v>860001307</v>
      </c>
      <c r="G17" s="79" t="s">
        <v>112</v>
      </c>
      <c r="H17" s="80">
        <v>45291</v>
      </c>
      <c r="I17" s="81">
        <v>1231868367.4276602</v>
      </c>
      <c r="J17" s="82">
        <f t="shared" si="0"/>
        <v>123186837</v>
      </c>
    </row>
    <row r="18" spans="2:10" ht="13.5" thickBot="1" x14ac:dyDescent="0.3">
      <c r="B18" s="77">
        <v>7</v>
      </c>
      <c r="C18" s="78">
        <v>15939</v>
      </c>
      <c r="D18" s="79" t="s">
        <v>113</v>
      </c>
      <c r="E18" s="79" t="s">
        <v>111</v>
      </c>
      <c r="F18" s="78">
        <v>860001307</v>
      </c>
      <c r="G18" s="79" t="s">
        <v>114</v>
      </c>
      <c r="H18" s="80">
        <v>45291</v>
      </c>
      <c r="I18" s="81">
        <v>494536176.91659975</v>
      </c>
      <c r="J18" s="82">
        <f t="shared" si="0"/>
        <v>49453618</v>
      </c>
    </row>
    <row r="19" spans="2:10" ht="13.5" thickBot="1" x14ac:dyDescent="0.3">
      <c r="B19" s="77">
        <v>8</v>
      </c>
      <c r="C19" s="78">
        <v>15943</v>
      </c>
      <c r="D19" s="79" t="s">
        <v>113</v>
      </c>
      <c r="E19" s="79" t="s">
        <v>111</v>
      </c>
      <c r="F19" s="78">
        <v>860001307</v>
      </c>
      <c r="G19" s="79" t="s">
        <v>115</v>
      </c>
      <c r="H19" s="80">
        <v>45291</v>
      </c>
      <c r="I19" s="81">
        <v>496888088.69674611</v>
      </c>
      <c r="J19" s="82">
        <f t="shared" si="0"/>
        <v>49688809</v>
      </c>
    </row>
    <row r="20" spans="2:10" ht="13.5" thickBot="1" x14ac:dyDescent="0.3">
      <c r="B20" s="77">
        <v>9</v>
      </c>
      <c r="C20" s="78">
        <v>16003</v>
      </c>
      <c r="D20" s="79" t="s">
        <v>113</v>
      </c>
      <c r="E20" s="79" t="s">
        <v>116</v>
      </c>
      <c r="F20" s="78">
        <v>830060331</v>
      </c>
      <c r="G20" s="79" t="s">
        <v>117</v>
      </c>
      <c r="H20" s="80">
        <v>45291</v>
      </c>
      <c r="I20" s="81">
        <v>487960474.14982927</v>
      </c>
      <c r="J20" s="82">
        <f t="shared" si="0"/>
        <v>48796047</v>
      </c>
    </row>
    <row r="21" spans="2:10" ht="13.5" thickBot="1" x14ac:dyDescent="0.3">
      <c r="B21" s="77">
        <v>10</v>
      </c>
      <c r="C21" s="78">
        <v>16004</v>
      </c>
      <c r="D21" s="79" t="s">
        <v>118</v>
      </c>
      <c r="E21" s="79" t="s">
        <v>116</v>
      </c>
      <c r="F21" s="78">
        <v>830060331</v>
      </c>
      <c r="G21" s="79" t="s">
        <v>119</v>
      </c>
      <c r="H21" s="80">
        <v>45291</v>
      </c>
      <c r="I21" s="81">
        <v>512588545.92734849</v>
      </c>
      <c r="J21" s="82">
        <f t="shared" si="0"/>
        <v>51258855</v>
      </c>
    </row>
    <row r="22" spans="2:10" ht="13.5" thickBot="1" x14ac:dyDescent="0.3">
      <c r="B22" s="77">
        <v>11</v>
      </c>
      <c r="C22" s="78">
        <v>16010</v>
      </c>
      <c r="D22" s="79" t="s">
        <v>110</v>
      </c>
      <c r="E22" s="79" t="s">
        <v>116</v>
      </c>
      <c r="F22" s="78">
        <v>830060331</v>
      </c>
      <c r="G22" s="79" t="s">
        <v>120</v>
      </c>
      <c r="H22" s="80">
        <v>45291</v>
      </c>
      <c r="I22" s="81">
        <v>1324584875.8228412</v>
      </c>
      <c r="J22" s="82">
        <f t="shared" si="0"/>
        <v>132458488</v>
      </c>
    </row>
    <row r="23" spans="2:10" ht="13.5" thickBot="1" x14ac:dyDescent="0.3">
      <c r="B23" s="77">
        <v>12</v>
      </c>
      <c r="C23" s="78">
        <v>16094</v>
      </c>
      <c r="D23" s="79" t="s">
        <v>101</v>
      </c>
      <c r="E23" s="79" t="s">
        <v>111</v>
      </c>
      <c r="F23" s="78">
        <v>860001307</v>
      </c>
      <c r="G23" s="79" t="s">
        <v>121</v>
      </c>
      <c r="H23" s="80">
        <v>45385</v>
      </c>
      <c r="I23" s="81">
        <v>922210709.12403834</v>
      </c>
      <c r="J23" s="82">
        <f t="shared" si="0"/>
        <v>92221071</v>
      </c>
    </row>
    <row r="24" spans="2:10" ht="13.5" thickBot="1" x14ac:dyDescent="0.3">
      <c r="B24" s="77">
        <v>13</v>
      </c>
      <c r="C24" s="78">
        <v>9561</v>
      </c>
      <c r="D24" s="79" t="s">
        <v>122</v>
      </c>
      <c r="E24" s="79" t="s">
        <v>123</v>
      </c>
      <c r="F24" s="78">
        <v>830116807</v>
      </c>
      <c r="G24" s="79" t="s">
        <v>124</v>
      </c>
      <c r="H24" s="80">
        <v>45291</v>
      </c>
      <c r="I24" s="81">
        <v>782523515.8619628</v>
      </c>
      <c r="J24" s="82">
        <f t="shared" si="0"/>
        <v>78252352</v>
      </c>
    </row>
    <row r="25" spans="2:10" ht="13.5" thickBot="1" x14ac:dyDescent="0.3">
      <c r="B25" s="77">
        <v>14</v>
      </c>
      <c r="C25" s="78">
        <v>9562</v>
      </c>
      <c r="D25" s="79" t="s">
        <v>125</v>
      </c>
      <c r="E25" s="79" t="s">
        <v>123</v>
      </c>
      <c r="F25" s="78">
        <v>830116807</v>
      </c>
      <c r="G25" s="79" t="s">
        <v>126</v>
      </c>
      <c r="H25" s="80">
        <v>45291</v>
      </c>
      <c r="I25" s="81">
        <v>782523515.34963405</v>
      </c>
      <c r="J25" s="82">
        <f t="shared" si="0"/>
        <v>78252352</v>
      </c>
    </row>
    <row r="26" spans="2:10" ht="13.5" thickBot="1" x14ac:dyDescent="0.3">
      <c r="B26" s="77">
        <v>15</v>
      </c>
      <c r="C26" s="78">
        <v>9563</v>
      </c>
      <c r="D26" s="79" t="s">
        <v>127</v>
      </c>
      <c r="E26" s="79" t="s">
        <v>123</v>
      </c>
      <c r="F26" s="78">
        <v>830116807</v>
      </c>
      <c r="G26" s="79" t="s">
        <v>128</v>
      </c>
      <c r="H26" s="80">
        <v>45291</v>
      </c>
      <c r="I26" s="81">
        <v>635333819.34005785</v>
      </c>
      <c r="J26" s="82">
        <f t="shared" si="0"/>
        <v>63533382</v>
      </c>
    </row>
    <row r="27" spans="2:10" ht="13.5" thickBot="1" x14ac:dyDescent="0.3">
      <c r="B27" s="77">
        <v>16</v>
      </c>
      <c r="C27" s="78">
        <v>16013</v>
      </c>
      <c r="D27" s="79" t="s">
        <v>113</v>
      </c>
      <c r="E27" s="79" t="s">
        <v>111</v>
      </c>
      <c r="F27" s="78">
        <v>860001307</v>
      </c>
      <c r="G27" s="79" t="s">
        <v>129</v>
      </c>
      <c r="H27" s="80">
        <v>45280</v>
      </c>
      <c r="I27" s="81">
        <v>495901129.56663543</v>
      </c>
      <c r="J27" s="82">
        <f t="shared" si="0"/>
        <v>49590113</v>
      </c>
    </row>
    <row r="28" spans="2:10" ht="13.5" thickBot="1" x14ac:dyDescent="0.3">
      <c r="B28" s="77">
        <v>17</v>
      </c>
      <c r="C28" s="78"/>
      <c r="D28" s="79" t="s">
        <v>207</v>
      </c>
      <c r="E28" s="79" t="s">
        <v>111</v>
      </c>
      <c r="F28" s="78"/>
      <c r="G28" s="79"/>
      <c r="H28" s="80"/>
      <c r="I28" s="81">
        <v>849826598.69589043</v>
      </c>
      <c r="J28" s="82">
        <f t="shared" si="0"/>
        <v>84982660</v>
      </c>
    </row>
    <row r="29" spans="2:10" ht="13.5" thickBot="1" x14ac:dyDescent="0.3">
      <c r="B29" s="83"/>
      <c r="C29" s="84"/>
      <c r="D29" s="84"/>
      <c r="E29" s="85" t="s">
        <v>130</v>
      </c>
      <c r="F29" s="85"/>
      <c r="G29" s="85"/>
      <c r="H29" s="85"/>
      <c r="I29" s="86">
        <f>SUM(I12:I28)</f>
        <v>13504490731.21583</v>
      </c>
      <c r="J29" s="188">
        <f>SUM(J12:J28)/365*82</f>
        <v>303388559.53972602</v>
      </c>
    </row>
    <row r="30" spans="2:10" ht="13.5" thickBot="1" x14ac:dyDescent="0.3">
      <c r="D30" s="87"/>
      <c r="I30" s="65"/>
      <c r="J30" s="65"/>
    </row>
    <row r="31" spans="2:10" x14ac:dyDescent="0.25">
      <c r="E31" s="66"/>
      <c r="F31" s="67"/>
      <c r="G31" s="68"/>
      <c r="H31" s="68"/>
      <c r="I31" s="69"/>
      <c r="J31" s="70"/>
    </row>
    <row r="32" spans="2:10" x14ac:dyDescent="0.2">
      <c r="E32" s="88" t="s">
        <v>131</v>
      </c>
      <c r="F32" s="89"/>
      <c r="G32" s="90"/>
      <c r="H32" s="90"/>
      <c r="I32" s="91"/>
      <c r="J32" s="92">
        <f>I29+J29</f>
        <v>13807879290.755556</v>
      </c>
    </row>
    <row r="33" spans="5:10" ht="13.5" thickBot="1" x14ac:dyDescent="0.25">
      <c r="E33" s="93"/>
      <c r="F33" s="93"/>
      <c r="G33" s="94"/>
      <c r="H33" s="94"/>
      <c r="I33" s="94"/>
      <c r="J33" s="95"/>
    </row>
    <row r="34" spans="5:10" ht="13.5" thickBot="1" x14ac:dyDescent="0.3">
      <c r="E34" s="71" t="s">
        <v>176</v>
      </c>
      <c r="F34" s="72"/>
      <c r="G34" s="73"/>
    </row>
    <row r="35" spans="5:10" x14ac:dyDescent="0.25">
      <c r="E35" s="26" t="s">
        <v>211</v>
      </c>
    </row>
  </sheetData>
  <mergeCells count="2">
    <mergeCell ref="B6:J6"/>
    <mergeCell ref="B8:J8"/>
  </mergeCells>
  <printOptions horizontalCentered="1" verticalCentered="1"/>
  <pageMargins left="0.31496062992125984" right="0.31496062992125984" top="0.35433070866141736" bottom="0.35433070866141736" header="0" footer="0.31496062992125984"/>
  <pageSetup scale="4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59DB9E-FB09-4DF2-8C7F-EF02DF147B09}">
  <dimension ref="B2:E16"/>
  <sheetViews>
    <sheetView showGridLines="0" view="pageBreakPreview" zoomScale="80" zoomScaleNormal="100" zoomScaleSheetLayoutView="80" workbookViewId="0">
      <selection activeCell="D14" sqref="D14:E14"/>
    </sheetView>
  </sheetViews>
  <sheetFormatPr baseColWidth="10" defaultColWidth="11.42578125" defaultRowHeight="12.75" x14ac:dyDescent="0.25"/>
  <cols>
    <col min="1" max="1" width="2.28515625" style="31" customWidth="1"/>
    <col min="2" max="2" width="8" style="31" bestFit="1" customWidth="1"/>
    <col min="3" max="3" width="79.5703125" style="31" bestFit="1" customWidth="1"/>
    <col min="4" max="4" width="20.5703125" style="31" bestFit="1" customWidth="1"/>
    <col min="5" max="5" width="20.85546875" style="31" bestFit="1" customWidth="1"/>
    <col min="6" max="6" width="2" style="31" customWidth="1"/>
    <col min="7" max="253" width="11.42578125" style="31"/>
    <col min="254" max="254" width="20.7109375" style="31" customWidth="1"/>
    <col min="255" max="255" width="66.85546875" style="31" customWidth="1"/>
    <col min="256" max="256" width="19.5703125" style="31" customWidth="1"/>
    <col min="257" max="257" width="21.28515625" style="31" customWidth="1"/>
    <col min="258" max="509" width="11.42578125" style="31"/>
    <col min="510" max="510" width="20.7109375" style="31" customWidth="1"/>
    <col min="511" max="511" width="66.85546875" style="31" customWidth="1"/>
    <col min="512" max="512" width="19.5703125" style="31" customWidth="1"/>
    <col min="513" max="513" width="21.28515625" style="31" customWidth="1"/>
    <col min="514" max="765" width="11.42578125" style="31"/>
    <col min="766" max="766" width="20.7109375" style="31" customWidth="1"/>
    <col min="767" max="767" width="66.85546875" style="31" customWidth="1"/>
    <col min="768" max="768" width="19.5703125" style="31" customWidth="1"/>
    <col min="769" max="769" width="21.28515625" style="31" customWidth="1"/>
    <col min="770" max="1021" width="11.42578125" style="31"/>
    <col min="1022" max="1022" width="20.7109375" style="31" customWidth="1"/>
    <col min="1023" max="1023" width="66.85546875" style="31" customWidth="1"/>
    <col min="1024" max="1024" width="19.5703125" style="31" customWidth="1"/>
    <col min="1025" max="1025" width="21.28515625" style="31" customWidth="1"/>
    <col min="1026" max="1277" width="11.42578125" style="31"/>
    <col min="1278" max="1278" width="20.7109375" style="31" customWidth="1"/>
    <col min="1279" max="1279" width="66.85546875" style="31" customWidth="1"/>
    <col min="1280" max="1280" width="19.5703125" style="31" customWidth="1"/>
    <col min="1281" max="1281" width="21.28515625" style="31" customWidth="1"/>
    <col min="1282" max="1533" width="11.42578125" style="31"/>
    <col min="1534" max="1534" width="20.7109375" style="31" customWidth="1"/>
    <col min="1535" max="1535" width="66.85546875" style="31" customWidth="1"/>
    <col min="1536" max="1536" width="19.5703125" style="31" customWidth="1"/>
    <col min="1537" max="1537" width="21.28515625" style="31" customWidth="1"/>
    <col min="1538" max="1789" width="11.42578125" style="31"/>
    <col min="1790" max="1790" width="20.7109375" style="31" customWidth="1"/>
    <col min="1791" max="1791" width="66.85546875" style="31" customWidth="1"/>
    <col min="1792" max="1792" width="19.5703125" style="31" customWidth="1"/>
    <col min="1793" max="1793" width="21.28515625" style="31" customWidth="1"/>
    <col min="1794" max="2045" width="11.42578125" style="31"/>
    <col min="2046" max="2046" width="20.7109375" style="31" customWidth="1"/>
    <col min="2047" max="2047" width="66.85546875" style="31" customWidth="1"/>
    <col min="2048" max="2048" width="19.5703125" style="31" customWidth="1"/>
    <col min="2049" max="2049" width="21.28515625" style="31" customWidth="1"/>
    <col min="2050" max="2301" width="11.42578125" style="31"/>
    <col min="2302" max="2302" width="20.7109375" style="31" customWidth="1"/>
    <col min="2303" max="2303" width="66.85546875" style="31" customWidth="1"/>
    <col min="2304" max="2304" width="19.5703125" style="31" customWidth="1"/>
    <col min="2305" max="2305" width="21.28515625" style="31" customWidth="1"/>
    <col min="2306" max="2557" width="11.42578125" style="31"/>
    <col min="2558" max="2558" width="20.7109375" style="31" customWidth="1"/>
    <col min="2559" max="2559" width="66.85546875" style="31" customWidth="1"/>
    <col min="2560" max="2560" width="19.5703125" style="31" customWidth="1"/>
    <col min="2561" max="2561" width="21.28515625" style="31" customWidth="1"/>
    <col min="2562" max="2813" width="11.42578125" style="31"/>
    <col min="2814" max="2814" width="20.7109375" style="31" customWidth="1"/>
    <col min="2815" max="2815" width="66.85546875" style="31" customWidth="1"/>
    <col min="2816" max="2816" width="19.5703125" style="31" customWidth="1"/>
    <col min="2817" max="2817" width="21.28515625" style="31" customWidth="1"/>
    <col min="2818" max="3069" width="11.42578125" style="31"/>
    <col min="3070" max="3070" width="20.7109375" style="31" customWidth="1"/>
    <col min="3071" max="3071" width="66.85546875" style="31" customWidth="1"/>
    <col min="3072" max="3072" width="19.5703125" style="31" customWidth="1"/>
    <col min="3073" max="3073" width="21.28515625" style="31" customWidth="1"/>
    <col min="3074" max="3325" width="11.42578125" style="31"/>
    <col min="3326" max="3326" width="20.7109375" style="31" customWidth="1"/>
    <col min="3327" max="3327" width="66.85546875" style="31" customWidth="1"/>
    <col min="3328" max="3328" width="19.5703125" style="31" customWidth="1"/>
    <col min="3329" max="3329" width="21.28515625" style="31" customWidth="1"/>
    <col min="3330" max="3581" width="11.42578125" style="31"/>
    <col min="3582" max="3582" width="20.7109375" style="31" customWidth="1"/>
    <col min="3583" max="3583" width="66.85546875" style="31" customWidth="1"/>
    <col min="3584" max="3584" width="19.5703125" style="31" customWidth="1"/>
    <col min="3585" max="3585" width="21.28515625" style="31" customWidth="1"/>
    <col min="3586" max="3837" width="11.42578125" style="31"/>
    <col min="3838" max="3838" width="20.7109375" style="31" customWidth="1"/>
    <col min="3839" max="3839" width="66.85546875" style="31" customWidth="1"/>
    <col min="3840" max="3840" width="19.5703125" style="31" customWidth="1"/>
    <col min="3841" max="3841" width="21.28515625" style="31" customWidth="1"/>
    <col min="3842" max="4093" width="11.42578125" style="31"/>
    <col min="4094" max="4094" width="20.7109375" style="31" customWidth="1"/>
    <col min="4095" max="4095" width="66.85546875" style="31" customWidth="1"/>
    <col min="4096" max="4096" width="19.5703125" style="31" customWidth="1"/>
    <col min="4097" max="4097" width="21.28515625" style="31" customWidth="1"/>
    <col min="4098" max="4349" width="11.42578125" style="31"/>
    <col min="4350" max="4350" width="20.7109375" style="31" customWidth="1"/>
    <col min="4351" max="4351" width="66.85546875" style="31" customWidth="1"/>
    <col min="4352" max="4352" width="19.5703125" style="31" customWidth="1"/>
    <col min="4353" max="4353" width="21.28515625" style="31" customWidth="1"/>
    <col min="4354" max="4605" width="11.42578125" style="31"/>
    <col min="4606" max="4606" width="20.7109375" style="31" customWidth="1"/>
    <col min="4607" max="4607" width="66.85546875" style="31" customWidth="1"/>
    <col min="4608" max="4608" width="19.5703125" style="31" customWidth="1"/>
    <col min="4609" max="4609" width="21.28515625" style="31" customWidth="1"/>
    <col min="4610" max="4861" width="11.42578125" style="31"/>
    <col min="4862" max="4862" width="20.7109375" style="31" customWidth="1"/>
    <col min="4863" max="4863" width="66.85546875" style="31" customWidth="1"/>
    <col min="4864" max="4864" width="19.5703125" style="31" customWidth="1"/>
    <col min="4865" max="4865" width="21.28515625" style="31" customWidth="1"/>
    <col min="4866" max="5117" width="11.42578125" style="31"/>
    <col min="5118" max="5118" width="20.7109375" style="31" customWidth="1"/>
    <col min="5119" max="5119" width="66.85546875" style="31" customWidth="1"/>
    <col min="5120" max="5120" width="19.5703125" style="31" customWidth="1"/>
    <col min="5121" max="5121" width="21.28515625" style="31" customWidth="1"/>
    <col min="5122" max="5373" width="11.42578125" style="31"/>
    <col min="5374" max="5374" width="20.7109375" style="31" customWidth="1"/>
    <col min="5375" max="5375" width="66.85546875" style="31" customWidth="1"/>
    <col min="5376" max="5376" width="19.5703125" style="31" customWidth="1"/>
    <col min="5377" max="5377" width="21.28515625" style="31" customWidth="1"/>
    <col min="5378" max="5629" width="11.42578125" style="31"/>
    <col min="5630" max="5630" width="20.7109375" style="31" customWidth="1"/>
    <col min="5631" max="5631" width="66.85546875" style="31" customWidth="1"/>
    <col min="5632" max="5632" width="19.5703125" style="31" customWidth="1"/>
    <col min="5633" max="5633" width="21.28515625" style="31" customWidth="1"/>
    <col min="5634" max="5885" width="11.42578125" style="31"/>
    <col min="5886" max="5886" width="20.7109375" style="31" customWidth="1"/>
    <col min="5887" max="5887" width="66.85546875" style="31" customWidth="1"/>
    <col min="5888" max="5888" width="19.5703125" style="31" customWidth="1"/>
    <col min="5889" max="5889" width="21.28515625" style="31" customWidth="1"/>
    <col min="5890" max="6141" width="11.42578125" style="31"/>
    <col min="6142" max="6142" width="20.7109375" style="31" customWidth="1"/>
    <col min="6143" max="6143" width="66.85546875" style="31" customWidth="1"/>
    <col min="6144" max="6144" width="19.5703125" style="31" customWidth="1"/>
    <col min="6145" max="6145" width="21.28515625" style="31" customWidth="1"/>
    <col min="6146" max="6397" width="11.42578125" style="31"/>
    <col min="6398" max="6398" width="20.7109375" style="31" customWidth="1"/>
    <col min="6399" max="6399" width="66.85546875" style="31" customWidth="1"/>
    <col min="6400" max="6400" width="19.5703125" style="31" customWidth="1"/>
    <col min="6401" max="6401" width="21.28515625" style="31" customWidth="1"/>
    <col min="6402" max="6653" width="11.42578125" style="31"/>
    <col min="6654" max="6654" width="20.7109375" style="31" customWidth="1"/>
    <col min="6655" max="6655" width="66.85546875" style="31" customWidth="1"/>
    <col min="6656" max="6656" width="19.5703125" style="31" customWidth="1"/>
    <col min="6657" max="6657" width="21.28515625" style="31" customWidth="1"/>
    <col min="6658" max="6909" width="11.42578125" style="31"/>
    <col min="6910" max="6910" width="20.7109375" style="31" customWidth="1"/>
    <col min="6911" max="6911" width="66.85546875" style="31" customWidth="1"/>
    <col min="6912" max="6912" width="19.5703125" style="31" customWidth="1"/>
    <col min="6913" max="6913" width="21.28515625" style="31" customWidth="1"/>
    <col min="6914" max="7165" width="11.42578125" style="31"/>
    <col min="7166" max="7166" width="20.7109375" style="31" customWidth="1"/>
    <col min="7167" max="7167" width="66.85546875" style="31" customWidth="1"/>
    <col min="7168" max="7168" width="19.5703125" style="31" customWidth="1"/>
    <col min="7169" max="7169" width="21.28515625" style="31" customWidth="1"/>
    <col min="7170" max="7421" width="11.42578125" style="31"/>
    <col min="7422" max="7422" width="20.7109375" style="31" customWidth="1"/>
    <col min="7423" max="7423" width="66.85546875" style="31" customWidth="1"/>
    <col min="7424" max="7424" width="19.5703125" style="31" customWidth="1"/>
    <col min="7425" max="7425" width="21.28515625" style="31" customWidth="1"/>
    <col min="7426" max="7677" width="11.42578125" style="31"/>
    <col min="7678" max="7678" width="20.7109375" style="31" customWidth="1"/>
    <col min="7679" max="7679" width="66.85546875" style="31" customWidth="1"/>
    <col min="7680" max="7680" width="19.5703125" style="31" customWidth="1"/>
    <col min="7681" max="7681" width="21.28515625" style="31" customWidth="1"/>
    <col min="7682" max="7933" width="11.42578125" style="31"/>
    <col min="7934" max="7934" width="20.7109375" style="31" customWidth="1"/>
    <col min="7935" max="7935" width="66.85546875" style="31" customWidth="1"/>
    <col min="7936" max="7936" width="19.5703125" style="31" customWidth="1"/>
    <col min="7937" max="7937" width="21.28515625" style="31" customWidth="1"/>
    <col min="7938" max="8189" width="11.42578125" style="31"/>
    <col min="8190" max="8190" width="20.7109375" style="31" customWidth="1"/>
    <col min="8191" max="8191" width="66.85546875" style="31" customWidth="1"/>
    <col min="8192" max="8192" width="19.5703125" style="31" customWidth="1"/>
    <col min="8193" max="8193" width="21.28515625" style="31" customWidth="1"/>
    <col min="8194" max="8445" width="11.42578125" style="31"/>
    <col min="8446" max="8446" width="20.7109375" style="31" customWidth="1"/>
    <col min="8447" max="8447" width="66.85546875" style="31" customWidth="1"/>
    <col min="8448" max="8448" width="19.5703125" style="31" customWidth="1"/>
    <col min="8449" max="8449" width="21.28515625" style="31" customWidth="1"/>
    <col min="8450" max="8701" width="11.42578125" style="31"/>
    <col min="8702" max="8702" width="20.7109375" style="31" customWidth="1"/>
    <col min="8703" max="8703" width="66.85546875" style="31" customWidth="1"/>
    <col min="8704" max="8704" width="19.5703125" style="31" customWidth="1"/>
    <col min="8705" max="8705" width="21.28515625" style="31" customWidth="1"/>
    <col min="8706" max="8957" width="11.42578125" style="31"/>
    <col min="8958" max="8958" width="20.7109375" style="31" customWidth="1"/>
    <col min="8959" max="8959" width="66.85546875" style="31" customWidth="1"/>
    <col min="8960" max="8960" width="19.5703125" style="31" customWidth="1"/>
    <col min="8961" max="8961" width="21.28515625" style="31" customWidth="1"/>
    <col min="8962" max="9213" width="11.42578125" style="31"/>
    <col min="9214" max="9214" width="20.7109375" style="31" customWidth="1"/>
    <col min="9215" max="9215" width="66.85546875" style="31" customWidth="1"/>
    <col min="9216" max="9216" width="19.5703125" style="31" customWidth="1"/>
    <col min="9217" max="9217" width="21.28515625" style="31" customWidth="1"/>
    <col min="9218" max="9469" width="11.42578125" style="31"/>
    <col min="9470" max="9470" width="20.7109375" style="31" customWidth="1"/>
    <col min="9471" max="9471" width="66.85546875" style="31" customWidth="1"/>
    <col min="9472" max="9472" width="19.5703125" style="31" customWidth="1"/>
    <col min="9473" max="9473" width="21.28515625" style="31" customWidth="1"/>
    <col min="9474" max="9725" width="11.42578125" style="31"/>
    <col min="9726" max="9726" width="20.7109375" style="31" customWidth="1"/>
    <col min="9727" max="9727" width="66.85546875" style="31" customWidth="1"/>
    <col min="9728" max="9728" width="19.5703125" style="31" customWidth="1"/>
    <col min="9729" max="9729" width="21.28515625" style="31" customWidth="1"/>
    <col min="9730" max="9981" width="11.42578125" style="31"/>
    <col min="9982" max="9982" width="20.7109375" style="31" customWidth="1"/>
    <col min="9983" max="9983" width="66.85546875" style="31" customWidth="1"/>
    <col min="9984" max="9984" width="19.5703125" style="31" customWidth="1"/>
    <col min="9985" max="9985" width="21.28515625" style="31" customWidth="1"/>
    <col min="9986" max="10237" width="11.42578125" style="31"/>
    <col min="10238" max="10238" width="20.7109375" style="31" customWidth="1"/>
    <col min="10239" max="10239" width="66.85546875" style="31" customWidth="1"/>
    <col min="10240" max="10240" width="19.5703125" style="31" customWidth="1"/>
    <col min="10241" max="10241" width="21.28515625" style="31" customWidth="1"/>
    <col min="10242" max="10493" width="11.42578125" style="31"/>
    <col min="10494" max="10494" width="20.7109375" style="31" customWidth="1"/>
    <col min="10495" max="10495" width="66.85546875" style="31" customWidth="1"/>
    <col min="10496" max="10496" width="19.5703125" style="31" customWidth="1"/>
    <col min="10497" max="10497" width="21.28515625" style="31" customWidth="1"/>
    <col min="10498" max="10749" width="11.42578125" style="31"/>
    <col min="10750" max="10750" width="20.7109375" style="31" customWidth="1"/>
    <col min="10751" max="10751" width="66.85546875" style="31" customWidth="1"/>
    <col min="10752" max="10752" width="19.5703125" style="31" customWidth="1"/>
    <col min="10753" max="10753" width="21.28515625" style="31" customWidth="1"/>
    <col min="10754" max="11005" width="11.42578125" style="31"/>
    <col min="11006" max="11006" width="20.7109375" style="31" customWidth="1"/>
    <col min="11007" max="11007" width="66.85546875" style="31" customWidth="1"/>
    <col min="11008" max="11008" width="19.5703125" style="31" customWidth="1"/>
    <col min="11009" max="11009" width="21.28515625" style="31" customWidth="1"/>
    <col min="11010" max="11261" width="11.42578125" style="31"/>
    <col min="11262" max="11262" width="20.7109375" style="31" customWidth="1"/>
    <col min="11263" max="11263" width="66.85546875" style="31" customWidth="1"/>
    <col min="11264" max="11264" width="19.5703125" style="31" customWidth="1"/>
    <col min="11265" max="11265" width="21.28515625" style="31" customWidth="1"/>
    <col min="11266" max="11517" width="11.42578125" style="31"/>
    <col min="11518" max="11518" width="20.7109375" style="31" customWidth="1"/>
    <col min="11519" max="11519" width="66.85546875" style="31" customWidth="1"/>
    <col min="11520" max="11520" width="19.5703125" style="31" customWidth="1"/>
    <col min="11521" max="11521" width="21.28515625" style="31" customWidth="1"/>
    <col min="11522" max="11773" width="11.42578125" style="31"/>
    <col min="11774" max="11774" width="20.7109375" style="31" customWidth="1"/>
    <col min="11775" max="11775" width="66.85546875" style="31" customWidth="1"/>
    <col min="11776" max="11776" width="19.5703125" style="31" customWidth="1"/>
    <col min="11777" max="11777" width="21.28515625" style="31" customWidth="1"/>
    <col min="11778" max="12029" width="11.42578125" style="31"/>
    <col min="12030" max="12030" width="20.7109375" style="31" customWidth="1"/>
    <col min="12031" max="12031" width="66.85546875" style="31" customWidth="1"/>
    <col min="12032" max="12032" width="19.5703125" style="31" customWidth="1"/>
    <col min="12033" max="12033" width="21.28515625" style="31" customWidth="1"/>
    <col min="12034" max="12285" width="11.42578125" style="31"/>
    <col min="12286" max="12286" width="20.7109375" style="31" customWidth="1"/>
    <col min="12287" max="12287" width="66.85546875" style="31" customWidth="1"/>
    <col min="12288" max="12288" width="19.5703125" style="31" customWidth="1"/>
    <col min="12289" max="12289" width="21.28515625" style="31" customWidth="1"/>
    <col min="12290" max="12541" width="11.42578125" style="31"/>
    <col min="12542" max="12542" width="20.7109375" style="31" customWidth="1"/>
    <col min="12543" max="12543" width="66.85546875" style="31" customWidth="1"/>
    <col min="12544" max="12544" width="19.5703125" style="31" customWidth="1"/>
    <col min="12545" max="12545" width="21.28515625" style="31" customWidth="1"/>
    <col min="12546" max="12797" width="11.42578125" style="31"/>
    <col min="12798" max="12798" width="20.7109375" style="31" customWidth="1"/>
    <col min="12799" max="12799" width="66.85546875" style="31" customWidth="1"/>
    <col min="12800" max="12800" width="19.5703125" style="31" customWidth="1"/>
    <col min="12801" max="12801" width="21.28515625" style="31" customWidth="1"/>
    <col min="12802" max="13053" width="11.42578125" style="31"/>
    <col min="13054" max="13054" width="20.7109375" style="31" customWidth="1"/>
    <col min="13055" max="13055" width="66.85546875" style="31" customWidth="1"/>
    <col min="13056" max="13056" width="19.5703125" style="31" customWidth="1"/>
    <col min="13057" max="13057" width="21.28515625" style="31" customWidth="1"/>
    <col min="13058" max="13309" width="11.42578125" style="31"/>
    <col min="13310" max="13310" width="20.7109375" style="31" customWidth="1"/>
    <col min="13311" max="13311" width="66.85546875" style="31" customWidth="1"/>
    <col min="13312" max="13312" width="19.5703125" style="31" customWidth="1"/>
    <col min="13313" max="13313" width="21.28515625" style="31" customWidth="1"/>
    <col min="13314" max="13565" width="11.42578125" style="31"/>
    <col min="13566" max="13566" width="20.7109375" style="31" customWidth="1"/>
    <col min="13567" max="13567" width="66.85546875" style="31" customWidth="1"/>
    <col min="13568" max="13568" width="19.5703125" style="31" customWidth="1"/>
    <col min="13569" max="13569" width="21.28515625" style="31" customWidth="1"/>
    <col min="13570" max="13821" width="11.42578125" style="31"/>
    <col min="13822" max="13822" width="20.7109375" style="31" customWidth="1"/>
    <col min="13823" max="13823" width="66.85546875" style="31" customWidth="1"/>
    <col min="13824" max="13824" width="19.5703125" style="31" customWidth="1"/>
    <col min="13825" max="13825" width="21.28515625" style="31" customWidth="1"/>
    <col min="13826" max="14077" width="11.42578125" style="31"/>
    <col min="14078" max="14078" width="20.7109375" style="31" customWidth="1"/>
    <col min="14079" max="14079" width="66.85546875" style="31" customWidth="1"/>
    <col min="14080" max="14080" width="19.5703125" style="31" customWidth="1"/>
    <col min="14081" max="14081" width="21.28515625" style="31" customWidth="1"/>
    <col min="14082" max="14333" width="11.42578125" style="31"/>
    <col min="14334" max="14334" width="20.7109375" style="31" customWidth="1"/>
    <col min="14335" max="14335" width="66.85546875" style="31" customWidth="1"/>
    <col min="14336" max="14336" width="19.5703125" style="31" customWidth="1"/>
    <col min="14337" max="14337" width="21.28515625" style="31" customWidth="1"/>
    <col min="14338" max="14589" width="11.42578125" style="31"/>
    <col min="14590" max="14590" width="20.7109375" style="31" customWidth="1"/>
    <col min="14591" max="14591" width="66.85546875" style="31" customWidth="1"/>
    <col min="14592" max="14592" width="19.5703125" style="31" customWidth="1"/>
    <col min="14593" max="14593" width="21.28515625" style="31" customWidth="1"/>
    <col min="14594" max="14845" width="11.42578125" style="31"/>
    <col min="14846" max="14846" width="20.7109375" style="31" customWidth="1"/>
    <col min="14847" max="14847" width="66.85546875" style="31" customWidth="1"/>
    <col min="14848" max="14848" width="19.5703125" style="31" customWidth="1"/>
    <col min="14849" max="14849" width="21.28515625" style="31" customWidth="1"/>
    <col min="14850" max="15101" width="11.42578125" style="31"/>
    <col min="15102" max="15102" width="20.7109375" style="31" customWidth="1"/>
    <col min="15103" max="15103" width="66.85546875" style="31" customWidth="1"/>
    <col min="15104" max="15104" width="19.5703125" style="31" customWidth="1"/>
    <col min="15105" max="15105" width="21.28515625" style="31" customWidth="1"/>
    <col min="15106" max="15357" width="11.42578125" style="31"/>
    <col min="15358" max="15358" width="20.7109375" style="31" customWidth="1"/>
    <col min="15359" max="15359" width="66.85546875" style="31" customWidth="1"/>
    <col min="15360" max="15360" width="19.5703125" style="31" customWidth="1"/>
    <col min="15361" max="15361" width="21.28515625" style="31" customWidth="1"/>
    <col min="15362" max="15613" width="11.42578125" style="31"/>
    <col min="15614" max="15614" width="20.7109375" style="31" customWidth="1"/>
    <col min="15615" max="15615" width="66.85546875" style="31" customWidth="1"/>
    <col min="15616" max="15616" width="19.5703125" style="31" customWidth="1"/>
    <col min="15617" max="15617" width="21.28515625" style="31" customWidth="1"/>
    <col min="15618" max="15869" width="11.42578125" style="31"/>
    <col min="15870" max="15870" width="20.7109375" style="31" customWidth="1"/>
    <col min="15871" max="15871" width="66.85546875" style="31" customWidth="1"/>
    <col min="15872" max="15872" width="19.5703125" style="31" customWidth="1"/>
    <col min="15873" max="15873" width="21.28515625" style="31" customWidth="1"/>
    <col min="15874" max="16125" width="11.42578125" style="31"/>
    <col min="16126" max="16126" width="20.7109375" style="31" customWidth="1"/>
    <col min="16127" max="16127" width="66.85546875" style="31" customWidth="1"/>
    <col min="16128" max="16128" width="19.5703125" style="31" customWidth="1"/>
    <col min="16129" max="16129" width="21.28515625" style="31" customWidth="1"/>
    <col min="16130" max="16384" width="11.42578125" style="31"/>
  </cols>
  <sheetData>
    <row r="2" spans="2:5" ht="39.75" customHeight="1" x14ac:dyDescent="0.25"/>
    <row r="5" spans="2:5" x14ac:dyDescent="0.25">
      <c r="B5" s="202" t="s">
        <v>45</v>
      </c>
      <c r="C5" s="202"/>
      <c r="D5" s="202"/>
      <c r="E5" s="202"/>
    </row>
    <row r="6" spans="2:5" x14ac:dyDescent="0.25">
      <c r="B6" s="204" t="s">
        <v>46</v>
      </c>
      <c r="C6" s="204"/>
      <c r="D6" s="204"/>
      <c r="E6" s="204"/>
    </row>
    <row r="7" spans="2:5" ht="13.5" thickBot="1" x14ac:dyDescent="0.3">
      <c r="B7" s="203" t="s">
        <v>133</v>
      </c>
      <c r="C7" s="203"/>
      <c r="D7" s="203"/>
      <c r="E7" s="203"/>
    </row>
    <row r="8" spans="2:5" ht="13.5" thickBot="1" x14ac:dyDescent="0.3">
      <c r="B8" s="205" t="s">
        <v>134</v>
      </c>
      <c r="C8" s="206"/>
      <c r="D8" s="206"/>
      <c r="E8" s="207"/>
    </row>
    <row r="9" spans="2:5" x14ac:dyDescent="0.25">
      <c r="B9" s="126" t="s">
        <v>95</v>
      </c>
      <c r="C9" s="127" t="s">
        <v>135</v>
      </c>
      <c r="D9" s="76" t="s">
        <v>0</v>
      </c>
      <c r="E9" s="76" t="s">
        <v>204</v>
      </c>
    </row>
    <row r="10" spans="2:5" ht="63.75" x14ac:dyDescent="0.25">
      <c r="B10" s="128" t="s">
        <v>136</v>
      </c>
      <c r="C10" s="129" t="s">
        <v>137</v>
      </c>
      <c r="D10" s="130">
        <v>9366965.1090014707</v>
      </c>
      <c r="E10" s="131">
        <f>(D10*5%)</f>
        <v>468348.25545007357</v>
      </c>
    </row>
    <row r="11" spans="2:5" ht="89.25" x14ac:dyDescent="0.25">
      <c r="B11" s="128" t="s">
        <v>138</v>
      </c>
      <c r="C11" s="129" t="s">
        <v>139</v>
      </c>
      <c r="D11" s="130">
        <v>9366965.1090014707</v>
      </c>
      <c r="E11" s="131">
        <f>(D11*5%)</f>
        <v>468348.25545007357</v>
      </c>
    </row>
    <row r="12" spans="2:5" ht="102.75" thickBot="1" x14ac:dyDescent="0.3">
      <c r="B12" s="128" t="s">
        <v>140</v>
      </c>
      <c r="C12" s="129" t="s">
        <v>141</v>
      </c>
      <c r="D12" s="132">
        <v>1101995.9569050579</v>
      </c>
      <c r="E12" s="131">
        <f>(D12*5%)</f>
        <v>55099.797845252899</v>
      </c>
    </row>
    <row r="13" spans="2:5" ht="13.5" thickBot="1" x14ac:dyDescent="0.3">
      <c r="B13" s="125"/>
      <c r="C13" s="71" t="s">
        <v>142</v>
      </c>
      <c r="D13" s="133">
        <f>SUM(D10:D12)</f>
        <v>19835926.174908001</v>
      </c>
      <c r="E13" s="189">
        <f>SUM(E10:E12)/365*82</f>
        <v>222814.51319759674</v>
      </c>
    </row>
    <row r="14" spans="2:5" ht="13.5" thickBot="1" x14ac:dyDescent="0.3">
      <c r="B14" s="125"/>
      <c r="C14" s="134" t="s">
        <v>143</v>
      </c>
      <c r="D14" s="208">
        <f>D13+E13</f>
        <v>20058740.688105598</v>
      </c>
      <c r="E14" s="209"/>
    </row>
    <row r="15" spans="2:5" x14ac:dyDescent="0.25">
      <c r="C15" s="26" t="s">
        <v>209</v>
      </c>
    </row>
    <row r="16" spans="2:5" x14ac:dyDescent="0.2">
      <c r="C16" s="22"/>
    </row>
  </sheetData>
  <mergeCells count="5">
    <mergeCell ref="B5:E5"/>
    <mergeCell ref="B6:E6"/>
    <mergeCell ref="B7:E7"/>
    <mergeCell ref="B8:E8"/>
    <mergeCell ref="D14:E14"/>
  </mergeCells>
  <printOptions horizontalCentered="1" verticalCentered="1"/>
  <pageMargins left="0.31496062992125984" right="0.31496062992125984" top="0.35433070866141736" bottom="0.35433070866141736" header="0.31496062992125984" footer="0.31496062992125984"/>
  <pageSetup scale="61"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068039-8E34-4267-8ED8-0761D3ED13A9}">
  <sheetPr>
    <tabColor rgb="FFFF0000"/>
  </sheetPr>
  <dimension ref="A3:P19"/>
  <sheetViews>
    <sheetView view="pageBreakPreview" topLeftCell="H1" zoomScale="80" zoomScaleNormal="100" zoomScaleSheetLayoutView="80" workbookViewId="0">
      <selection activeCell="T12" sqref="T12"/>
    </sheetView>
  </sheetViews>
  <sheetFormatPr baseColWidth="10" defaultColWidth="11.42578125" defaultRowHeight="12.75" x14ac:dyDescent="0.2"/>
  <cols>
    <col min="1" max="1" width="5" style="96" customWidth="1"/>
    <col min="2" max="2" width="10.85546875" style="96" customWidth="1"/>
    <col min="3" max="3" width="16.28515625" style="96" bestFit="1" customWidth="1"/>
    <col min="4" max="4" width="8.42578125" style="96" bestFit="1" customWidth="1"/>
    <col min="5" max="5" width="19.5703125" style="96" bestFit="1" customWidth="1"/>
    <col min="6" max="7" width="21.7109375" style="96" bestFit="1" customWidth="1"/>
    <col min="8" max="8" width="17.140625" style="96" bestFit="1" customWidth="1"/>
    <col min="9" max="9" width="23.5703125" style="96" bestFit="1" customWidth="1"/>
    <col min="10" max="10" width="8.5703125" style="96" bestFit="1" customWidth="1"/>
    <col min="11" max="11" width="9.28515625" style="96" bestFit="1" customWidth="1"/>
    <col min="12" max="12" width="22.140625" style="96" bestFit="1" customWidth="1"/>
    <col min="13" max="13" width="26.7109375" style="96" bestFit="1" customWidth="1"/>
    <col min="14" max="14" width="10.5703125" style="96" bestFit="1" customWidth="1"/>
    <col min="15" max="15" width="11" style="96" bestFit="1" customWidth="1"/>
    <col min="16" max="16" width="16.5703125" style="96" bestFit="1" customWidth="1"/>
    <col min="17" max="16384" width="11.42578125" style="96"/>
  </cols>
  <sheetData>
    <row r="3" spans="1:16" x14ac:dyDescent="0.2">
      <c r="A3" s="211" t="s">
        <v>27</v>
      </c>
      <c r="B3" s="211"/>
      <c r="C3" s="211"/>
      <c r="D3" s="211"/>
      <c r="E3" s="211"/>
      <c r="F3" s="211"/>
      <c r="G3" s="211"/>
      <c r="H3" s="211"/>
      <c r="I3" s="211"/>
      <c r="J3" s="211"/>
      <c r="K3" s="211"/>
      <c r="L3" s="211"/>
      <c r="M3" s="211"/>
      <c r="N3" s="211"/>
      <c r="O3" s="211"/>
      <c r="P3" s="211"/>
    </row>
    <row r="4" spans="1:16" x14ac:dyDescent="0.2">
      <c r="A4" s="212"/>
      <c r="B4" s="212"/>
      <c r="C4" s="212"/>
      <c r="D4" s="212"/>
      <c r="E4" s="212"/>
      <c r="F4" s="212"/>
      <c r="G4" s="212"/>
      <c r="H4" s="212"/>
      <c r="I4" s="212"/>
      <c r="J4" s="212"/>
      <c r="K4" s="212"/>
      <c r="L4" s="212"/>
      <c r="M4" s="212"/>
      <c r="N4" s="212"/>
      <c r="O4" s="212"/>
      <c r="P4" s="212"/>
    </row>
    <row r="5" spans="1:16" ht="13.5" thickBot="1" x14ac:dyDescent="0.25">
      <c r="A5" s="213" t="s">
        <v>199</v>
      </c>
      <c r="B5" s="213"/>
      <c r="C5" s="213"/>
      <c r="D5" s="213"/>
      <c r="E5" s="213"/>
      <c r="F5" s="213"/>
      <c r="G5" s="213"/>
      <c r="H5" s="213"/>
      <c r="I5" s="213"/>
      <c r="J5" s="213"/>
      <c r="K5" s="213"/>
      <c r="L5" s="213"/>
      <c r="M5" s="213"/>
      <c r="N5" s="213"/>
      <c r="O5" s="213"/>
      <c r="P5" s="213"/>
    </row>
    <row r="6" spans="1:16" ht="36.75" customHeight="1" thickBot="1" x14ac:dyDescent="0.25">
      <c r="B6" s="97" t="s">
        <v>28</v>
      </c>
      <c r="C6" s="97" t="s">
        <v>195</v>
      </c>
      <c r="D6" s="97" t="s">
        <v>29</v>
      </c>
      <c r="E6" s="97" t="s">
        <v>1</v>
      </c>
      <c r="F6" s="98" t="s">
        <v>2</v>
      </c>
      <c r="G6" s="99" t="s">
        <v>30</v>
      </c>
      <c r="H6" s="99" t="s">
        <v>3</v>
      </c>
      <c r="I6" s="99" t="s">
        <v>4</v>
      </c>
      <c r="J6" s="99" t="s">
        <v>5</v>
      </c>
      <c r="K6" s="100" t="s">
        <v>31</v>
      </c>
      <c r="L6" s="102" t="s">
        <v>32</v>
      </c>
      <c r="M6" s="102" t="s">
        <v>6</v>
      </c>
      <c r="N6" s="102" t="s">
        <v>7</v>
      </c>
      <c r="O6" s="101" t="s">
        <v>33</v>
      </c>
      <c r="P6" s="101" t="s">
        <v>235</v>
      </c>
    </row>
    <row r="7" spans="1:16" ht="35.1" customHeight="1" thickBot="1" x14ac:dyDescent="0.25">
      <c r="B7" s="103">
        <v>1</v>
      </c>
      <c r="C7" s="104" t="s">
        <v>34</v>
      </c>
      <c r="D7" s="105" t="s">
        <v>35</v>
      </c>
      <c r="E7" s="105" t="s">
        <v>8</v>
      </c>
      <c r="F7" s="106" t="s">
        <v>9</v>
      </c>
      <c r="G7" s="107" t="s">
        <v>9</v>
      </c>
      <c r="H7" s="107" t="s">
        <v>10</v>
      </c>
      <c r="I7" s="107" t="s">
        <v>11</v>
      </c>
      <c r="J7" s="108">
        <v>2008</v>
      </c>
      <c r="K7" s="108" t="s">
        <v>36</v>
      </c>
      <c r="L7" s="107" t="s">
        <v>37</v>
      </c>
      <c r="M7" s="109" t="s">
        <v>12</v>
      </c>
      <c r="N7" s="108">
        <v>2494</v>
      </c>
      <c r="O7" s="108">
        <v>9021027</v>
      </c>
      <c r="P7" s="110">
        <v>77700000</v>
      </c>
    </row>
    <row r="8" spans="1:16" ht="35.1" customHeight="1" thickBot="1" x14ac:dyDescent="0.25">
      <c r="B8" s="103">
        <v>2</v>
      </c>
      <c r="C8" s="104" t="s">
        <v>34</v>
      </c>
      <c r="D8" s="105" t="s">
        <v>38</v>
      </c>
      <c r="E8" s="105" t="s">
        <v>13</v>
      </c>
      <c r="F8" s="106" t="s">
        <v>14</v>
      </c>
      <c r="G8" s="107" t="s">
        <v>14</v>
      </c>
      <c r="H8" s="107" t="s">
        <v>10</v>
      </c>
      <c r="I8" s="107" t="s">
        <v>15</v>
      </c>
      <c r="J8" s="108">
        <v>2017</v>
      </c>
      <c r="K8" s="108" t="s">
        <v>36</v>
      </c>
      <c r="L8" s="107" t="s">
        <v>37</v>
      </c>
      <c r="M8" s="109" t="s">
        <v>16</v>
      </c>
      <c r="N8" s="108">
        <v>2694</v>
      </c>
      <c r="O8" s="108">
        <v>9006160</v>
      </c>
      <c r="P8" s="110">
        <v>134800000</v>
      </c>
    </row>
    <row r="9" spans="1:16" ht="35.1" customHeight="1" thickBot="1" x14ac:dyDescent="0.25">
      <c r="B9" s="103">
        <v>3</v>
      </c>
      <c r="C9" s="104" t="s">
        <v>34</v>
      </c>
      <c r="D9" s="105" t="s">
        <v>179</v>
      </c>
      <c r="E9" s="111">
        <v>27091031070093</v>
      </c>
      <c r="F9" s="106" t="s">
        <v>180</v>
      </c>
      <c r="G9" s="107" t="s">
        <v>180</v>
      </c>
      <c r="H9" s="107" t="s">
        <v>181</v>
      </c>
      <c r="I9" s="107" t="s">
        <v>182</v>
      </c>
      <c r="J9" s="108">
        <v>2017</v>
      </c>
      <c r="K9" s="108" t="s">
        <v>191</v>
      </c>
      <c r="L9" s="107" t="s">
        <v>192</v>
      </c>
      <c r="M9" s="107" t="s">
        <v>192</v>
      </c>
      <c r="N9" s="108">
        <v>1600</v>
      </c>
      <c r="O9" s="112" t="s">
        <v>196</v>
      </c>
      <c r="P9" s="110">
        <v>91000000</v>
      </c>
    </row>
    <row r="10" spans="1:16" ht="35.1" customHeight="1" thickBot="1" x14ac:dyDescent="0.25">
      <c r="B10" s="103">
        <v>4</v>
      </c>
      <c r="C10" s="104" t="s">
        <v>34</v>
      </c>
      <c r="D10" s="105" t="s">
        <v>183</v>
      </c>
      <c r="E10" s="111" t="s">
        <v>184</v>
      </c>
      <c r="F10" s="106" t="s">
        <v>185</v>
      </c>
      <c r="G10" s="107" t="s">
        <v>185</v>
      </c>
      <c r="H10" s="107" t="s">
        <v>186</v>
      </c>
      <c r="I10" s="107" t="s">
        <v>187</v>
      </c>
      <c r="J10" s="108">
        <v>2013</v>
      </c>
      <c r="K10" s="108" t="s">
        <v>191</v>
      </c>
      <c r="L10" s="107" t="s">
        <v>193</v>
      </c>
      <c r="M10" s="107" t="s">
        <v>193</v>
      </c>
      <c r="N10" s="108">
        <v>1999</v>
      </c>
      <c r="O10" s="112" t="s">
        <v>197</v>
      </c>
      <c r="P10" s="110">
        <v>84300000</v>
      </c>
    </row>
    <row r="11" spans="1:16" ht="35.1" customHeight="1" thickBot="1" x14ac:dyDescent="0.25">
      <c r="B11" s="103">
        <v>5</v>
      </c>
      <c r="C11" s="104" t="s">
        <v>34</v>
      </c>
      <c r="D11" s="105" t="s">
        <v>188</v>
      </c>
      <c r="E11" s="113">
        <v>27091030781385</v>
      </c>
      <c r="F11" s="106" t="s">
        <v>189</v>
      </c>
      <c r="G11" s="107" t="s">
        <v>189</v>
      </c>
      <c r="H11" s="107" t="s">
        <v>181</v>
      </c>
      <c r="I11" s="107" t="s">
        <v>190</v>
      </c>
      <c r="J11" s="108">
        <v>2016</v>
      </c>
      <c r="K11" s="108" t="s">
        <v>191</v>
      </c>
      <c r="L11" s="107" t="s">
        <v>194</v>
      </c>
      <c r="M11" s="107" t="s">
        <v>200</v>
      </c>
      <c r="N11" s="108">
        <v>1595</v>
      </c>
      <c r="O11" s="112" t="s">
        <v>198</v>
      </c>
      <c r="P11" s="110">
        <v>87700000</v>
      </c>
    </row>
    <row r="12" spans="1:16" ht="35.1" customHeight="1" thickBot="1" x14ac:dyDescent="0.25">
      <c r="B12" s="114"/>
      <c r="C12" s="115"/>
      <c r="D12" s="116"/>
      <c r="E12" s="116"/>
      <c r="F12" s="116"/>
      <c r="G12" s="117"/>
      <c r="H12" s="210" t="s">
        <v>175</v>
      </c>
      <c r="I12" s="210"/>
      <c r="J12" s="210"/>
      <c r="K12" s="210"/>
      <c r="L12" s="210"/>
      <c r="M12" s="210"/>
      <c r="N12" s="210"/>
      <c r="O12" s="118"/>
      <c r="P12" s="119">
        <f>SUM(P7:P11)</f>
        <v>475500000</v>
      </c>
    </row>
    <row r="13" spans="1:16" ht="35.1" customHeight="1" thickBot="1" x14ac:dyDescent="0.25">
      <c r="B13" s="103">
        <v>1</v>
      </c>
      <c r="C13" s="104" t="s">
        <v>39</v>
      </c>
      <c r="D13" s="105" t="s">
        <v>40</v>
      </c>
      <c r="E13" s="105">
        <v>99134798</v>
      </c>
      <c r="F13" s="106" t="s">
        <v>17</v>
      </c>
      <c r="G13" s="107" t="s">
        <v>17</v>
      </c>
      <c r="H13" s="107" t="s">
        <v>18</v>
      </c>
      <c r="I13" s="107" t="s">
        <v>19</v>
      </c>
      <c r="J13" s="108">
        <v>2024</v>
      </c>
      <c r="K13" s="108" t="s">
        <v>36</v>
      </c>
      <c r="L13" s="107" t="s">
        <v>41</v>
      </c>
      <c r="M13" s="109" t="s">
        <v>20</v>
      </c>
      <c r="N13" s="108">
        <v>6700</v>
      </c>
      <c r="O13" s="108">
        <v>3626107</v>
      </c>
      <c r="P13" s="110">
        <v>462800000</v>
      </c>
    </row>
    <row r="14" spans="1:16" ht="35.1" customHeight="1" thickBot="1" x14ac:dyDescent="0.25">
      <c r="B14" s="103">
        <v>2</v>
      </c>
      <c r="C14" s="104" t="s">
        <v>39</v>
      </c>
      <c r="D14" s="105" t="s">
        <v>42</v>
      </c>
      <c r="E14" s="105">
        <v>99133359</v>
      </c>
      <c r="F14" s="106" t="s">
        <v>21</v>
      </c>
      <c r="G14" s="107" t="s">
        <v>21</v>
      </c>
      <c r="H14" s="107" t="s">
        <v>18</v>
      </c>
      <c r="I14" s="107" t="s">
        <v>19</v>
      </c>
      <c r="J14" s="108">
        <v>2024</v>
      </c>
      <c r="K14" s="108" t="s">
        <v>36</v>
      </c>
      <c r="L14" s="107" t="s">
        <v>41</v>
      </c>
      <c r="M14" s="109" t="s">
        <v>20</v>
      </c>
      <c r="N14" s="108">
        <v>6700</v>
      </c>
      <c r="O14" s="108">
        <v>3626107</v>
      </c>
      <c r="P14" s="110">
        <v>462800000</v>
      </c>
    </row>
    <row r="15" spans="1:16" ht="35.1" customHeight="1" thickBot="1" x14ac:dyDescent="0.25">
      <c r="B15" s="103">
        <v>3</v>
      </c>
      <c r="C15" s="104" t="s">
        <v>39</v>
      </c>
      <c r="D15" s="105" t="s">
        <v>43</v>
      </c>
      <c r="E15" s="105">
        <v>93165101</v>
      </c>
      <c r="F15" s="106" t="s">
        <v>22</v>
      </c>
      <c r="G15" s="107" t="s">
        <v>22</v>
      </c>
      <c r="H15" s="107" t="s">
        <v>23</v>
      </c>
      <c r="I15" s="107" t="s">
        <v>24</v>
      </c>
      <c r="J15" s="108">
        <v>2024</v>
      </c>
      <c r="K15" s="108" t="s">
        <v>36</v>
      </c>
      <c r="L15" s="107" t="s">
        <v>41</v>
      </c>
      <c r="M15" s="109" t="s">
        <v>20</v>
      </c>
      <c r="N15" s="108">
        <v>6690</v>
      </c>
      <c r="O15" s="108">
        <v>18965024</v>
      </c>
      <c r="P15" s="110">
        <v>317100000</v>
      </c>
    </row>
    <row r="16" spans="1:16" ht="35.1" customHeight="1" thickBot="1" x14ac:dyDescent="0.25">
      <c r="B16" s="120">
        <v>4</v>
      </c>
      <c r="C16" s="104" t="s">
        <v>39</v>
      </c>
      <c r="D16" s="121" t="s">
        <v>44</v>
      </c>
      <c r="E16" s="121">
        <v>93165098</v>
      </c>
      <c r="F16" s="122" t="s">
        <v>25</v>
      </c>
      <c r="G16" s="107" t="s">
        <v>25</v>
      </c>
      <c r="H16" s="107" t="s">
        <v>23</v>
      </c>
      <c r="I16" s="107" t="s">
        <v>24</v>
      </c>
      <c r="J16" s="108">
        <v>2024</v>
      </c>
      <c r="K16" s="108" t="s">
        <v>36</v>
      </c>
      <c r="L16" s="107" t="s">
        <v>41</v>
      </c>
      <c r="M16" s="109" t="s">
        <v>20</v>
      </c>
      <c r="N16" s="108">
        <v>6690</v>
      </c>
      <c r="O16" s="108">
        <v>18965024</v>
      </c>
      <c r="P16" s="110">
        <v>317100000</v>
      </c>
    </row>
    <row r="17" spans="2:16" ht="35.1" customHeight="1" thickBot="1" x14ac:dyDescent="0.25">
      <c r="B17" s="114"/>
      <c r="C17" s="115"/>
      <c r="D17" s="116"/>
      <c r="E17" s="116"/>
      <c r="F17" s="116"/>
      <c r="G17" s="117"/>
      <c r="H17" s="210" t="s">
        <v>174</v>
      </c>
      <c r="I17" s="210"/>
      <c r="J17" s="210"/>
      <c r="K17" s="210"/>
      <c r="L17" s="210"/>
      <c r="M17" s="210"/>
      <c r="N17" s="210"/>
      <c r="O17" s="123"/>
      <c r="P17" s="119">
        <f>SUM(P13:P16)</f>
        <v>1559800000</v>
      </c>
    </row>
    <row r="18" spans="2:16" ht="35.1" customHeight="1" thickBot="1" x14ac:dyDescent="0.25">
      <c r="B18" s="114"/>
      <c r="C18" s="115"/>
      <c r="D18" s="116"/>
      <c r="E18" s="116"/>
      <c r="F18" s="116"/>
      <c r="G18" s="117"/>
      <c r="H18" s="210" t="s">
        <v>173</v>
      </c>
      <c r="I18" s="210"/>
      <c r="J18" s="210"/>
      <c r="K18" s="210"/>
      <c r="L18" s="210"/>
      <c r="M18" s="210"/>
      <c r="N18" s="210"/>
      <c r="O18" s="123"/>
      <c r="P18" s="124">
        <f>P12+P17</f>
        <v>2035300000</v>
      </c>
    </row>
    <row r="19" spans="2:16" x14ac:dyDescent="0.2">
      <c r="B19" s="26" t="s">
        <v>208</v>
      </c>
      <c r="H19" s="26"/>
    </row>
  </sheetData>
  <mergeCells count="6">
    <mergeCell ref="H18:N18"/>
    <mergeCell ref="A3:P3"/>
    <mergeCell ref="A4:P4"/>
    <mergeCell ref="A5:P5"/>
    <mergeCell ref="H17:N17"/>
    <mergeCell ref="H12:N12"/>
  </mergeCells>
  <dataValidations count="3">
    <dataValidation type="whole" allowBlank="1" showInputMessage="1" showErrorMessage="1" errorTitle="Error Modelo" error="Digite años iguales o mayores a 1970" promptTitle="Modelo" prompt="Modelos iguales o mayores a 1970" sqref="J13:J16" xr:uid="{600AF8EE-D44E-42CA-8190-8EF5FC86B574}">
      <formula1>1970</formula1>
      <formula2>YEAR(TODAY())+1</formula2>
    </dataValidation>
    <dataValidation type="list" allowBlank="1" showInputMessage="1" showErrorMessage="1" sqref="K13:K16 K7:K11" xr:uid="{62F518D3-142D-4559-9629-427FDA5DC3AA}">
      <formula1>Servicio</formula1>
    </dataValidation>
    <dataValidation type="list" allowBlank="1" showInputMessage="1" showErrorMessage="1" sqref="M13:M16 M7:M8" xr:uid="{68EA64A3-7B17-4969-BFCC-21C7324AA3B7}">
      <formula1>INDIRECT(SUBSTITUTE(L7&amp;"subtipo"," ",""))</formula1>
    </dataValidation>
  </dataValidations>
  <printOptions horizontalCentered="1" verticalCentered="1"/>
  <pageMargins left="0.70866141732283472" right="0.70866141732283472" top="0.74803149606299213" bottom="0.55118110236220474" header="0.31496062992125984" footer="0.31496062992125984"/>
  <pageSetup paperSize="9" scale="52"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360F2-61F4-4348-9B89-007477BD33B8}">
  <sheetPr>
    <tabColor rgb="FFFF0000"/>
  </sheetPr>
  <dimension ref="A2:V18"/>
  <sheetViews>
    <sheetView view="pageBreakPreview" topLeftCell="A8" zoomScaleNormal="100" zoomScaleSheetLayoutView="100" workbookViewId="0">
      <selection activeCell="U12" sqref="U12"/>
    </sheetView>
  </sheetViews>
  <sheetFormatPr baseColWidth="10" defaultColWidth="11.42578125" defaultRowHeight="15" x14ac:dyDescent="0.25"/>
  <cols>
    <col min="1" max="1" width="5" style="149" customWidth="1"/>
    <col min="2" max="2" width="9.42578125" style="149" customWidth="1"/>
    <col min="3" max="3" width="16.140625" style="149" customWidth="1"/>
    <col min="4" max="4" width="18" style="149" hidden="1" customWidth="1"/>
    <col min="5" max="5" width="15.28515625" style="149" customWidth="1"/>
    <col min="6" max="6" width="16.140625" style="149" bestFit="1" customWidth="1"/>
    <col min="7" max="7" width="22" style="149" customWidth="1"/>
    <col min="8" max="8" width="20.5703125" style="149" hidden="1" customWidth="1"/>
    <col min="9" max="9" width="13.28515625" style="149" customWidth="1"/>
    <col min="10" max="10" width="13.7109375" style="149" customWidth="1"/>
    <col min="11" max="11" width="7.5703125" style="149" customWidth="1"/>
    <col min="12" max="13" width="11.42578125" style="149" customWidth="1"/>
    <col min="14" max="14" width="14.5703125" style="149" customWidth="1"/>
    <col min="15" max="15" width="17.85546875" style="149" customWidth="1"/>
    <col min="16" max="16" width="28" style="149" hidden="1" customWidth="1"/>
    <col min="17" max="17" width="9.5703125" style="149" bestFit="1" customWidth="1"/>
    <col min="18" max="18" width="9.5703125" style="149" customWidth="1"/>
    <col min="19" max="20" width="17.7109375" style="149" customWidth="1"/>
    <col min="21" max="21" width="15.140625" style="149" customWidth="1"/>
    <col min="22" max="22" width="18.28515625" style="149" customWidth="1"/>
    <col min="23" max="16384" width="11.42578125" style="149"/>
  </cols>
  <sheetData>
    <row r="2" spans="1:22" ht="29.25" customHeight="1" x14ac:dyDescent="0.25"/>
    <row r="3" spans="1:22" ht="33" customHeight="1" x14ac:dyDescent="0.3">
      <c r="A3" s="214" t="s">
        <v>27</v>
      </c>
      <c r="B3" s="214"/>
      <c r="C3" s="214"/>
      <c r="D3" s="214"/>
      <c r="E3" s="214"/>
      <c r="F3" s="214"/>
      <c r="G3" s="214"/>
      <c r="H3" s="214"/>
      <c r="I3" s="214"/>
      <c r="J3" s="214"/>
      <c r="K3" s="214"/>
      <c r="L3" s="214"/>
      <c r="M3" s="214"/>
      <c r="N3" s="214"/>
      <c r="O3" s="214"/>
      <c r="P3" s="214"/>
      <c r="Q3" s="214"/>
      <c r="R3" s="214"/>
      <c r="S3" s="214"/>
      <c r="T3" s="214"/>
      <c r="U3" s="214"/>
      <c r="V3" s="214"/>
    </row>
    <row r="4" spans="1:22" ht="20.25" x14ac:dyDescent="0.3">
      <c r="A4" s="215"/>
      <c r="B4" s="215"/>
      <c r="C4" s="215"/>
      <c r="D4" s="215"/>
      <c r="E4" s="215"/>
      <c r="F4" s="215"/>
      <c r="G4" s="215"/>
      <c r="H4" s="215"/>
      <c r="I4" s="215"/>
      <c r="J4" s="215"/>
      <c r="K4" s="215"/>
      <c r="L4" s="215"/>
      <c r="M4" s="215"/>
      <c r="N4" s="215"/>
      <c r="O4" s="215"/>
      <c r="P4" s="215"/>
      <c r="Q4" s="215"/>
      <c r="R4" s="215"/>
      <c r="S4" s="215"/>
      <c r="T4" s="215"/>
      <c r="U4" s="215"/>
      <c r="V4" s="215"/>
    </row>
    <row r="5" spans="1:22" ht="18.75" thickBot="1" x14ac:dyDescent="0.3">
      <c r="A5" s="216" t="s">
        <v>213</v>
      </c>
      <c r="B5" s="216"/>
      <c r="C5" s="216"/>
      <c r="D5" s="216"/>
      <c r="E5" s="216"/>
      <c r="F5" s="216"/>
      <c r="G5" s="216"/>
      <c r="H5" s="216"/>
      <c r="I5" s="216"/>
      <c r="J5" s="216"/>
      <c r="K5" s="216"/>
      <c r="L5" s="216"/>
      <c r="M5" s="216"/>
      <c r="N5" s="216"/>
      <c r="O5" s="216"/>
      <c r="P5" s="216"/>
      <c r="Q5" s="216"/>
      <c r="R5" s="216"/>
      <c r="S5" s="216"/>
      <c r="T5" s="216"/>
      <c r="U5" s="216"/>
      <c r="V5" s="216"/>
    </row>
    <row r="6" spans="1:22" ht="50.1" customHeight="1" x14ac:dyDescent="0.25">
      <c r="B6" s="150" t="s">
        <v>28</v>
      </c>
      <c r="C6" s="150" t="s">
        <v>214</v>
      </c>
      <c r="D6" s="150" t="s">
        <v>215</v>
      </c>
      <c r="E6" s="150" t="s">
        <v>29</v>
      </c>
      <c r="F6" s="150" t="s">
        <v>1</v>
      </c>
      <c r="G6" s="150" t="s">
        <v>2</v>
      </c>
      <c r="H6" s="150" t="s">
        <v>30</v>
      </c>
      <c r="I6" s="150" t="s">
        <v>3</v>
      </c>
      <c r="J6" s="150" t="s">
        <v>4</v>
      </c>
      <c r="K6" s="150" t="s">
        <v>5</v>
      </c>
      <c r="L6" s="151" t="s">
        <v>31</v>
      </c>
      <c r="M6" s="152" t="s">
        <v>216</v>
      </c>
      <c r="N6" s="152" t="s">
        <v>217</v>
      </c>
      <c r="O6" s="153" t="s">
        <v>32</v>
      </c>
      <c r="P6" s="153" t="s">
        <v>6</v>
      </c>
      <c r="Q6" s="153" t="s">
        <v>7</v>
      </c>
      <c r="R6" s="153" t="s">
        <v>218</v>
      </c>
      <c r="S6" s="154" t="s">
        <v>219</v>
      </c>
      <c r="T6" s="154" t="s">
        <v>220</v>
      </c>
      <c r="U6" s="154" t="s">
        <v>221</v>
      </c>
      <c r="V6" s="154" t="s">
        <v>222</v>
      </c>
    </row>
    <row r="7" spans="1:22" ht="50.1" customHeight="1" thickBot="1" x14ac:dyDescent="0.35">
      <c r="B7" s="155">
        <v>1</v>
      </c>
      <c r="C7" s="156">
        <v>4337491</v>
      </c>
      <c r="D7" s="156" t="s">
        <v>223</v>
      </c>
      <c r="E7" s="157" t="s">
        <v>40</v>
      </c>
      <c r="F7" s="157">
        <v>99134798</v>
      </c>
      <c r="G7" s="158" t="s">
        <v>17</v>
      </c>
      <c r="H7" s="158" t="s">
        <v>17</v>
      </c>
      <c r="I7" s="158" t="s">
        <v>18</v>
      </c>
      <c r="J7" s="158" t="s">
        <v>19</v>
      </c>
      <c r="K7" s="157">
        <v>2024</v>
      </c>
      <c r="L7" s="157" t="s">
        <v>36</v>
      </c>
      <c r="M7" s="159">
        <v>46342</v>
      </c>
      <c r="N7" s="159">
        <v>46706</v>
      </c>
      <c r="O7" s="158" t="s">
        <v>41</v>
      </c>
      <c r="P7" s="160" t="s">
        <v>20</v>
      </c>
      <c r="Q7" s="157">
        <v>6700</v>
      </c>
      <c r="R7" s="157">
        <v>320</v>
      </c>
      <c r="S7" s="161">
        <v>842400</v>
      </c>
      <c r="T7" s="161">
        <v>438000</v>
      </c>
      <c r="U7" s="161">
        <v>2400</v>
      </c>
      <c r="V7" s="161">
        <f t="shared" ref="V7:V15" si="0">S7+T7+U7</f>
        <v>1282800</v>
      </c>
    </row>
    <row r="8" spans="1:22" ht="50.1" customHeight="1" thickBot="1" x14ac:dyDescent="0.35">
      <c r="B8" s="155">
        <v>2</v>
      </c>
      <c r="C8" s="156">
        <v>4337492</v>
      </c>
      <c r="D8" s="156" t="s">
        <v>224</v>
      </c>
      <c r="E8" s="157" t="s">
        <v>42</v>
      </c>
      <c r="F8" s="157">
        <v>99133359</v>
      </c>
      <c r="G8" s="158" t="s">
        <v>21</v>
      </c>
      <c r="H8" s="158" t="s">
        <v>21</v>
      </c>
      <c r="I8" s="158" t="s">
        <v>18</v>
      </c>
      <c r="J8" s="158" t="s">
        <v>19</v>
      </c>
      <c r="K8" s="157">
        <v>2024</v>
      </c>
      <c r="L8" s="157" t="s">
        <v>36</v>
      </c>
      <c r="M8" s="159">
        <v>46342</v>
      </c>
      <c r="N8" s="159">
        <v>46706</v>
      </c>
      <c r="O8" s="158" t="s">
        <v>41</v>
      </c>
      <c r="P8" s="160" t="s">
        <v>20</v>
      </c>
      <c r="Q8" s="157">
        <v>6700</v>
      </c>
      <c r="R8" s="157">
        <v>320</v>
      </c>
      <c r="S8" s="161">
        <v>842400</v>
      </c>
      <c r="T8" s="161">
        <v>438000</v>
      </c>
      <c r="U8" s="161">
        <v>2400</v>
      </c>
      <c r="V8" s="161">
        <f t="shared" si="0"/>
        <v>1282800</v>
      </c>
    </row>
    <row r="9" spans="1:22" ht="50.1" customHeight="1" thickBot="1" x14ac:dyDescent="0.35">
      <c r="B9" s="155">
        <v>4</v>
      </c>
      <c r="C9" s="156">
        <v>4337493</v>
      </c>
      <c r="D9" s="156" t="s">
        <v>225</v>
      </c>
      <c r="E9" s="157" t="s">
        <v>43</v>
      </c>
      <c r="F9" s="157">
        <v>93165101</v>
      </c>
      <c r="G9" s="158" t="s">
        <v>22</v>
      </c>
      <c r="H9" s="158" t="s">
        <v>22</v>
      </c>
      <c r="I9" s="158" t="s">
        <v>23</v>
      </c>
      <c r="J9" s="158" t="s">
        <v>24</v>
      </c>
      <c r="K9" s="157">
        <v>2024</v>
      </c>
      <c r="L9" s="157" t="s">
        <v>36</v>
      </c>
      <c r="M9" s="159">
        <v>46350</v>
      </c>
      <c r="N9" s="159">
        <v>46714</v>
      </c>
      <c r="O9" s="158" t="s">
        <v>41</v>
      </c>
      <c r="P9" s="160" t="s">
        <v>20</v>
      </c>
      <c r="Q9" s="157">
        <v>6690</v>
      </c>
      <c r="R9" s="157">
        <v>320</v>
      </c>
      <c r="S9" s="161">
        <v>842400</v>
      </c>
      <c r="T9" s="161">
        <v>438000</v>
      </c>
      <c r="U9" s="161">
        <v>2400</v>
      </c>
      <c r="V9" s="161">
        <f t="shared" si="0"/>
        <v>1282800</v>
      </c>
    </row>
    <row r="10" spans="1:22" ht="50.1" customHeight="1" thickBot="1" x14ac:dyDescent="0.35">
      <c r="B10" s="155">
        <v>5</v>
      </c>
      <c r="C10" s="156">
        <v>4337494</v>
      </c>
      <c r="D10" s="156" t="s">
        <v>226</v>
      </c>
      <c r="E10" s="157" t="s">
        <v>44</v>
      </c>
      <c r="F10" s="157">
        <v>93165098</v>
      </c>
      <c r="G10" s="158" t="s">
        <v>25</v>
      </c>
      <c r="H10" s="158" t="s">
        <v>25</v>
      </c>
      <c r="I10" s="158" t="s">
        <v>23</v>
      </c>
      <c r="J10" s="158" t="s">
        <v>24</v>
      </c>
      <c r="K10" s="157">
        <v>2024</v>
      </c>
      <c r="L10" s="157" t="s">
        <v>36</v>
      </c>
      <c r="M10" s="159">
        <v>46350</v>
      </c>
      <c r="N10" s="159">
        <v>46714</v>
      </c>
      <c r="O10" s="158" t="s">
        <v>41</v>
      </c>
      <c r="P10" s="160" t="s">
        <v>20</v>
      </c>
      <c r="Q10" s="157">
        <v>6690</v>
      </c>
      <c r="R10" s="157">
        <v>320</v>
      </c>
      <c r="S10" s="161">
        <v>842400</v>
      </c>
      <c r="T10" s="161">
        <v>438000</v>
      </c>
      <c r="U10" s="161">
        <v>2400</v>
      </c>
      <c r="V10" s="161">
        <f t="shared" si="0"/>
        <v>1282800</v>
      </c>
    </row>
    <row r="11" spans="1:22" ht="50.1" customHeight="1" thickBot="1" x14ac:dyDescent="0.35">
      <c r="B11" s="155">
        <v>6</v>
      </c>
      <c r="C11" s="156">
        <v>4337489</v>
      </c>
      <c r="D11" s="156" t="s">
        <v>227</v>
      </c>
      <c r="E11" s="157" t="s">
        <v>35</v>
      </c>
      <c r="F11" s="157" t="s">
        <v>8</v>
      </c>
      <c r="G11" s="158" t="s">
        <v>9</v>
      </c>
      <c r="H11" s="158" t="s">
        <v>9</v>
      </c>
      <c r="I11" s="158" t="s">
        <v>10</v>
      </c>
      <c r="J11" s="158" t="s">
        <v>11</v>
      </c>
      <c r="K11" s="157">
        <v>2008</v>
      </c>
      <c r="L11" s="157" t="s">
        <v>36</v>
      </c>
      <c r="M11" s="159">
        <v>46386</v>
      </c>
      <c r="N11" s="159">
        <v>46750</v>
      </c>
      <c r="O11" s="158" t="s">
        <v>37</v>
      </c>
      <c r="P11" s="160" t="s">
        <v>12</v>
      </c>
      <c r="Q11" s="157">
        <v>2494</v>
      </c>
      <c r="R11" s="157">
        <v>222</v>
      </c>
      <c r="S11" s="161">
        <v>736200</v>
      </c>
      <c r="T11" s="161">
        <v>382800</v>
      </c>
      <c r="U11" s="161">
        <v>2400</v>
      </c>
      <c r="V11" s="161">
        <f t="shared" si="0"/>
        <v>1121400</v>
      </c>
    </row>
    <row r="12" spans="1:22" ht="50.1" customHeight="1" thickBot="1" x14ac:dyDescent="0.35">
      <c r="B12" s="155">
        <v>7</v>
      </c>
      <c r="C12" s="156">
        <v>4337490</v>
      </c>
      <c r="D12" s="156" t="s">
        <v>228</v>
      </c>
      <c r="E12" s="162" t="s">
        <v>38</v>
      </c>
      <c r="F12" s="162" t="s">
        <v>13</v>
      </c>
      <c r="G12" s="163" t="s">
        <v>14</v>
      </c>
      <c r="H12" s="163" t="s">
        <v>14</v>
      </c>
      <c r="I12" s="163" t="s">
        <v>10</v>
      </c>
      <c r="J12" s="163" t="s">
        <v>15</v>
      </c>
      <c r="K12" s="162">
        <v>2017</v>
      </c>
      <c r="L12" s="162" t="s">
        <v>36</v>
      </c>
      <c r="M12" s="159">
        <v>46386</v>
      </c>
      <c r="N12" s="159">
        <v>46750</v>
      </c>
      <c r="O12" s="163" t="s">
        <v>37</v>
      </c>
      <c r="P12" s="164" t="s">
        <v>16</v>
      </c>
      <c r="Q12" s="162">
        <v>2694</v>
      </c>
      <c r="R12" s="157">
        <v>231</v>
      </c>
      <c r="S12" s="161">
        <v>728900</v>
      </c>
      <c r="T12" s="161">
        <v>379000</v>
      </c>
      <c r="U12" s="161">
        <v>2400</v>
      </c>
      <c r="V12" s="161">
        <f t="shared" si="0"/>
        <v>1110300</v>
      </c>
    </row>
    <row r="13" spans="1:22" ht="50.1" customHeight="1" thickBot="1" x14ac:dyDescent="0.3">
      <c r="B13" s="155">
        <v>1</v>
      </c>
      <c r="C13" s="165">
        <v>4351309000</v>
      </c>
      <c r="D13" s="165" t="s">
        <v>229</v>
      </c>
      <c r="E13" s="157" t="s">
        <v>188</v>
      </c>
      <c r="F13" s="166">
        <v>27091030781385</v>
      </c>
      <c r="G13" s="167" t="s">
        <v>189</v>
      </c>
      <c r="H13" s="168" t="s">
        <v>189</v>
      </c>
      <c r="I13" s="168" t="s">
        <v>181</v>
      </c>
      <c r="J13" s="168" t="s">
        <v>190</v>
      </c>
      <c r="K13" s="169">
        <v>2016</v>
      </c>
      <c r="L13" s="169" t="s">
        <v>191</v>
      </c>
      <c r="M13" s="170">
        <v>46447</v>
      </c>
      <c r="N13" s="170">
        <v>46811</v>
      </c>
      <c r="O13" s="168" t="s">
        <v>194</v>
      </c>
      <c r="P13" s="169" t="s">
        <v>230</v>
      </c>
      <c r="Q13" s="169">
        <v>1595</v>
      </c>
      <c r="R13" s="171">
        <v>522</v>
      </c>
      <c r="S13" s="172">
        <v>444100</v>
      </c>
      <c r="T13" s="161">
        <v>230900</v>
      </c>
      <c r="U13" s="161">
        <v>2400</v>
      </c>
      <c r="V13" s="161">
        <f t="shared" si="0"/>
        <v>677400</v>
      </c>
    </row>
    <row r="14" spans="1:22" ht="50.1" customHeight="1" thickBot="1" x14ac:dyDescent="0.3">
      <c r="B14" s="155">
        <v>8</v>
      </c>
      <c r="C14" s="173">
        <v>9800020237</v>
      </c>
      <c r="D14" s="174"/>
      <c r="E14" s="157" t="s">
        <v>179</v>
      </c>
      <c r="F14" s="175">
        <v>27091031070093</v>
      </c>
      <c r="G14" s="167" t="s">
        <v>180</v>
      </c>
      <c r="H14" s="168" t="s">
        <v>180</v>
      </c>
      <c r="I14" s="168" t="s">
        <v>181</v>
      </c>
      <c r="J14" s="168" t="s">
        <v>182</v>
      </c>
      <c r="K14" s="169">
        <v>2017</v>
      </c>
      <c r="L14" s="169" t="s">
        <v>191</v>
      </c>
      <c r="M14" s="170">
        <v>46495</v>
      </c>
      <c r="N14" s="170">
        <v>46860</v>
      </c>
      <c r="O14" s="168" t="s">
        <v>192</v>
      </c>
      <c r="P14" s="169" t="s">
        <v>231</v>
      </c>
      <c r="Q14" s="169">
        <v>1600</v>
      </c>
      <c r="R14" s="171">
        <v>221</v>
      </c>
      <c r="S14" s="176">
        <v>621200</v>
      </c>
      <c r="T14" s="161">
        <v>323000</v>
      </c>
      <c r="U14" s="161">
        <v>2400</v>
      </c>
      <c r="V14" s="161">
        <f t="shared" si="0"/>
        <v>946600</v>
      </c>
    </row>
    <row r="15" spans="1:22" ht="50.1" customHeight="1" thickBot="1" x14ac:dyDescent="0.3">
      <c r="B15" s="155">
        <v>9</v>
      </c>
      <c r="C15" s="173">
        <v>9800020238</v>
      </c>
      <c r="D15" s="174"/>
      <c r="E15" s="157" t="s">
        <v>183</v>
      </c>
      <c r="F15" s="175" t="s">
        <v>184</v>
      </c>
      <c r="G15" s="167" t="s">
        <v>185</v>
      </c>
      <c r="H15" s="168" t="s">
        <v>185</v>
      </c>
      <c r="I15" s="168" t="s">
        <v>186</v>
      </c>
      <c r="J15" s="168" t="s">
        <v>187</v>
      </c>
      <c r="K15" s="169">
        <v>2013</v>
      </c>
      <c r="L15" s="169" t="s">
        <v>191</v>
      </c>
      <c r="M15" s="170">
        <v>46495</v>
      </c>
      <c r="N15" s="170">
        <v>46860</v>
      </c>
      <c r="O15" s="168" t="s">
        <v>193</v>
      </c>
      <c r="P15" s="169" t="s">
        <v>193</v>
      </c>
      <c r="Q15" s="169">
        <v>1999</v>
      </c>
      <c r="R15" s="171">
        <v>222</v>
      </c>
      <c r="S15" s="161">
        <v>736200</v>
      </c>
      <c r="T15" s="161">
        <v>382800</v>
      </c>
      <c r="U15" s="161">
        <v>2400</v>
      </c>
      <c r="V15" s="161">
        <f t="shared" si="0"/>
        <v>1121400</v>
      </c>
    </row>
    <row r="16" spans="1:22" ht="50.1" customHeight="1" thickBot="1" x14ac:dyDescent="0.35">
      <c r="B16" s="177"/>
      <c r="C16" s="178"/>
      <c r="D16" s="178"/>
      <c r="E16" s="179"/>
      <c r="F16" s="179"/>
      <c r="G16" s="179"/>
      <c r="H16" s="179"/>
      <c r="I16" s="217" t="s">
        <v>232</v>
      </c>
      <c r="J16" s="218"/>
      <c r="K16" s="218"/>
      <c r="L16" s="218"/>
      <c r="M16" s="218"/>
      <c r="N16" s="218"/>
      <c r="O16" s="218"/>
      <c r="P16" s="218"/>
      <c r="Q16" s="219"/>
      <c r="R16" s="180"/>
      <c r="S16" s="181">
        <f>SUM(S7:S15)</f>
        <v>6636200</v>
      </c>
      <c r="T16" s="181">
        <f>SUM(T7:T15)</f>
        <v>3450500</v>
      </c>
      <c r="U16" s="181">
        <f>SUM(U7:U15)</f>
        <v>21600</v>
      </c>
      <c r="V16" s="181">
        <f>SUM(V7:V15)</f>
        <v>10108300</v>
      </c>
    </row>
    <row r="17" spans="2:22" x14ac:dyDescent="0.25">
      <c r="B17" s="26" t="s">
        <v>208</v>
      </c>
      <c r="S17" s="182" t="s">
        <v>233</v>
      </c>
    </row>
    <row r="18" spans="2:22" ht="16.5" thickBot="1" x14ac:dyDescent="0.3">
      <c r="P18" s="183">
        <v>10260900</v>
      </c>
      <c r="Q18" s="182"/>
      <c r="S18" s="184"/>
      <c r="V18" s="185"/>
    </row>
  </sheetData>
  <autoFilter ref="B6:V6" xr:uid="{02220CA6-51DE-4216-9E90-6AECB8C7271C}"/>
  <mergeCells count="4">
    <mergeCell ref="A3:V3"/>
    <mergeCell ref="A4:V4"/>
    <mergeCell ref="A5:V5"/>
    <mergeCell ref="I16:Q16"/>
  </mergeCells>
  <dataValidations disablePrompts="1" count="3">
    <dataValidation type="list" allowBlank="1" showInputMessage="1" showErrorMessage="1" sqref="P7:P12" xr:uid="{9EA8CED2-2625-43D7-AB80-077A44A5F67A}">
      <formula1>INDIRECT(SUBSTITUTE(O7&amp;"subtipo"," ",""))</formula1>
    </dataValidation>
    <dataValidation type="list" allowBlank="1" showInputMessage="1" showErrorMessage="1" sqref="L7:L15" xr:uid="{CF6BCE1A-8510-4DB3-B4ED-5508D581465E}">
      <formula1>Servicio</formula1>
    </dataValidation>
    <dataValidation type="whole" allowBlank="1" showInputMessage="1" showErrorMessage="1" errorTitle="Error Modelo" error="Digite años iguales o mayores a 1970" promptTitle="Modelo" prompt="Modelos iguales o mayores a 1970" sqref="K9:K12" xr:uid="{886F7EE5-45E9-4B39-9884-DA0BC3C68151}">
      <formula1>1970</formula1>
      <formula2>YEAR(TODAY())+1</formula2>
    </dataValidation>
  </dataValidations>
  <printOptions horizontalCentered="1" verticalCentered="1"/>
  <pageMargins left="0.31496062992125984" right="0.31496062992125984" top="0.35433070866141736" bottom="0.35433070866141736" header="0.31496062992125984" footer="0.31496062992125984"/>
  <pageSetup paperSize="9" scale="5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VRES ASEGURADOS TRDM</vt:lpstr>
      <vt:lpstr>R. BIENES TRIAN.T TROCV</vt:lpstr>
      <vt:lpstr>R. BIENES EYM</vt:lpstr>
      <vt:lpstr>R. BIENES CASCO</vt:lpstr>
      <vt:lpstr>AUTOS</vt:lpstr>
      <vt:lpstr>SOAT ESTUD MERCADO</vt:lpstr>
      <vt:lpstr>AUTOS!Área_de_impresión</vt:lpstr>
      <vt:lpstr>'R. BIENES CASCO'!Área_de_impresión</vt:lpstr>
      <vt:lpstr>'R. BIENES EYM'!Área_de_impresión</vt:lpstr>
      <vt:lpstr>'R. BIENES TRIAN.T TROCV'!Área_de_impresión</vt:lpstr>
      <vt:lpstr>'SOAT ESTUD MERCADO'!Área_de_impresión</vt:lpstr>
      <vt:lpstr>'VRES ASEGURADOS TRDM'!Área_de_impresión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Pedro José Cadena González</dc:creator>
  <cp:lastModifiedBy>Pedro José Cadena González</cp:lastModifiedBy>
  <cp:lastPrinted>2026-05-21T13:39:50Z</cp:lastPrinted>
  <dcterms:created xsi:type="dcterms:W3CDTF">2025-09-24T17:09:08Z</dcterms:created>
  <dcterms:modified xsi:type="dcterms:W3CDTF">2026-09-29T21:04:46Z</dcterms:modified>
</cp:coreProperties>
</file>