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go\Desktop\DIEGO FORERO\TRABAJO\CAJICÁ\2026\PROCESOS\DOTACIÓN INSTITUTO Y CASAS\"/>
    </mc:Choice>
  </mc:AlternateContent>
  <xr:revisionPtr revIDLastSave="0" documentId="13_ncr:1_{7E1629CF-6651-4AA3-97D2-F06488041EBA}" xr6:coauthVersionLast="47" xr6:coauthVersionMax="47" xr10:uidLastSave="{00000000-0000-0000-0000-000000000000}"/>
  <bookViews>
    <workbookView xWindow="-120" yWindow="-120" windowWidth="20730" windowHeight="11040" xr2:uid="{C233E110-91EB-4AE7-9649-FFFD77BAEE82}"/>
  </bookViews>
  <sheets>
    <sheet name="Hoja1" sheetId="1" r:id="rId1"/>
  </sheets>
  <definedNames>
    <definedName name="_xlnm._FilterDatabase" localSheetId="0" hidden="1">Hoja1!$A$1:$BY$12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D3" i="1" l="1"/>
  <c r="CJ19" i="1"/>
  <c r="CJ18" i="1"/>
  <c r="CJ17" i="1"/>
  <c r="CJ16" i="1"/>
  <c r="CJ15" i="1"/>
  <c r="CJ14" i="1"/>
  <c r="CJ13" i="1"/>
  <c r="CJ12" i="1"/>
  <c r="CJ11" i="1"/>
  <c r="CJ10" i="1"/>
  <c r="CJ9" i="1"/>
  <c r="CJ8" i="1"/>
  <c r="CJ7" i="1"/>
  <c r="CJ6" i="1"/>
  <c r="CJ5" i="1"/>
  <c r="CJ4" i="1"/>
  <c r="CJ3" i="1"/>
  <c r="CJ2" i="1"/>
  <c r="CH19" i="1"/>
  <c r="CH18" i="1"/>
  <c r="CH17" i="1"/>
  <c r="CH16" i="1"/>
  <c r="CH15" i="1"/>
  <c r="CH14" i="1"/>
  <c r="CH13" i="1"/>
  <c r="CH12" i="1"/>
  <c r="CH11" i="1"/>
  <c r="CH10" i="1"/>
  <c r="CH9" i="1"/>
  <c r="CH8" i="1"/>
  <c r="CH7" i="1"/>
  <c r="CH6" i="1"/>
  <c r="CH5" i="1"/>
  <c r="CH4" i="1"/>
  <c r="CH3" i="1"/>
  <c r="CH2" i="1"/>
  <c r="CF19" i="1"/>
  <c r="CF18" i="1"/>
  <c r="CF17" i="1"/>
  <c r="CF16" i="1"/>
  <c r="CF15" i="1"/>
  <c r="CF14" i="1"/>
  <c r="CF13" i="1"/>
  <c r="CF12" i="1"/>
  <c r="CF11" i="1"/>
  <c r="CF10" i="1"/>
  <c r="CF9" i="1"/>
  <c r="CF8" i="1"/>
  <c r="CF7" i="1"/>
  <c r="CF6" i="1"/>
  <c r="CF5" i="1"/>
  <c r="CF4" i="1"/>
  <c r="CF3" i="1"/>
  <c r="CF2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D6" i="1"/>
  <c r="CD5" i="1"/>
  <c r="CD4" i="1"/>
  <c r="CD2" i="1"/>
  <c r="CB19" i="1"/>
  <c r="CB18" i="1"/>
  <c r="CB17" i="1"/>
  <c r="CB16" i="1"/>
  <c r="CB15" i="1"/>
  <c r="CB14" i="1"/>
  <c r="CB13" i="1"/>
  <c r="CB12" i="1"/>
  <c r="CB11" i="1"/>
  <c r="CB10" i="1"/>
  <c r="CB9" i="1"/>
  <c r="CB8" i="1"/>
  <c r="CB7" i="1"/>
  <c r="CB6" i="1"/>
  <c r="CB5" i="1"/>
  <c r="CB4" i="1"/>
  <c r="CB3" i="1"/>
  <c r="CB2" i="1"/>
  <c r="BY12" i="1"/>
  <c r="BX12" i="1"/>
  <c r="BW12" i="1"/>
  <c r="BV12" i="1"/>
  <c r="BU12" i="1"/>
  <c r="BT12" i="1"/>
  <c r="BY11" i="1"/>
  <c r="BX11" i="1"/>
  <c r="BW11" i="1"/>
  <c r="BV11" i="1"/>
  <c r="BU11" i="1"/>
  <c r="BT11" i="1"/>
  <c r="BY10" i="1"/>
  <c r="BX10" i="1"/>
  <c r="BW10" i="1"/>
  <c r="BV10" i="1"/>
  <c r="BU10" i="1"/>
  <c r="BT10" i="1"/>
  <c r="BY9" i="1"/>
  <c r="BX9" i="1"/>
  <c r="BW9" i="1"/>
  <c r="BV9" i="1"/>
  <c r="BU9" i="1"/>
  <c r="BT9" i="1"/>
  <c r="BY8" i="1"/>
  <c r="BX8" i="1"/>
  <c r="BW8" i="1"/>
  <c r="BV8" i="1"/>
  <c r="BU8" i="1"/>
  <c r="BT8" i="1"/>
  <c r="BY7" i="1"/>
  <c r="BX7" i="1"/>
  <c r="BW7" i="1"/>
  <c r="BV7" i="1"/>
  <c r="BU7" i="1"/>
  <c r="BT7" i="1"/>
  <c r="BY6" i="1"/>
  <c r="BX6" i="1"/>
  <c r="BW6" i="1"/>
  <c r="BV6" i="1"/>
  <c r="BU6" i="1"/>
  <c r="BT6" i="1"/>
  <c r="BY5" i="1"/>
  <c r="BX5" i="1"/>
  <c r="BW5" i="1"/>
  <c r="BV5" i="1"/>
  <c r="BU5" i="1"/>
  <c r="BT5" i="1"/>
  <c r="BY4" i="1"/>
  <c r="BX4" i="1"/>
  <c r="BW4" i="1"/>
  <c r="BV4" i="1"/>
  <c r="BU4" i="1"/>
  <c r="BT4" i="1"/>
  <c r="BY3" i="1"/>
  <c r="BX3" i="1"/>
  <c r="BW3" i="1"/>
  <c r="BV3" i="1"/>
  <c r="BU3" i="1"/>
  <c r="BT3" i="1"/>
  <c r="BY2" i="1"/>
  <c r="BX2" i="1"/>
  <c r="BW2" i="1"/>
  <c r="BV2" i="1"/>
  <c r="BU2" i="1"/>
  <c r="BT2" i="1"/>
</calcChain>
</file>

<file path=xl/sharedStrings.xml><?xml version="1.0" encoding="utf-8"?>
<sst xmlns="http://schemas.openxmlformats.org/spreadsheetml/2006/main" count="282" uniqueCount="138">
  <si>
    <t>Punto de Entrada</t>
  </si>
  <si>
    <t>Nombre Formulario</t>
  </si>
  <si>
    <t>NIT</t>
  </si>
  <si>
    <t>Fecha de Corte</t>
  </si>
  <si>
    <t>Razón social de la sociedad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</si>
  <si>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</si>
  <si>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</si>
  <si>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</si>
  <si>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</si>
  <si>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</si>
  <si>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</si>
  <si>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Efectivo y equivalentes al efectivo (CashAndCashEquivalents)</t>
  </si>
  <si>
    <t>Cuentas comerciales por cobrar y otras cuentas por cobrar corrientes (TradeAndOtherCurrentReceivables)</t>
  </si>
  <si>
    <t>Inventarios corrientes (Inventories)</t>
  </si>
  <si>
    <t>Activos por impuestos corrientes, corriente (CurrentTaxAssetsCurrent)</t>
  </si>
  <si>
    <t>Activos biológicos corrientes (CurrentBiologicalAssets)</t>
  </si>
  <si>
    <t>Otros activos financieros corrientes (OtherCurrentFinancialAssets)</t>
  </si>
  <si>
    <t>Otros activos no financieros corrientes (OtherCurrentNonfinancialAssets)</t>
  </si>
  <si>
    <t>Activos corrientes distintos al efectivo pignorados como garantía colateral para las que el receptor de transferencias tiene derecho por contrato o costumbre a vender o pignorar de nuevo dicha garantía colateral (CurrentNoncashAssetsPledgedAsCollateralForWhichTransfereeHasRightByContractOrCustomToSellOrRepledgeCollateral)</t>
  </si>
  <si>
    <t>Total activos corrientes distintos de los activos no corrientes o grupo de activos para su disposición clasificados como mantenidos para la venta o como mantenidos para distribuir a los propietarios (CurrentAssetsOtherThanAssetsOrDisposalGroupsClassifiedAsHeldForSaleOrAsHeldForDistributionToOwners)</t>
  </si>
  <si>
    <t>Activos no corrientes o grupos de activos para su disposición clasificados como mantenidos para la venta o como mantenidos para distribuir a los propietarios (NoncurrentAssetsOrDisposalGroupsClassifiedAsHeldForSaleOrAsHeldForDistributionToOwners)</t>
  </si>
  <si>
    <t>Activos corrientes totales (CurrentAssets)</t>
  </si>
  <si>
    <t>Propiedad de inversión (InvestmentProperty)</t>
  </si>
  <si>
    <t>Propiedades, planta y equipo (PropertyPlantAndEquipment)</t>
  </si>
  <si>
    <t>Plusvalía (Goodwill)</t>
  </si>
  <si>
    <t>Activos intangibles distintos de la plusvalía (IntangibleAssetsOtherThanGoodwill)</t>
  </si>
  <si>
    <t>Inversiones contabilizadas utilizando el método de la participación (InvestmentAccountedForUsingEquityMethod)</t>
  </si>
  <si>
    <t>Activos biológicos no corrientes (NoncurrentBiologicalAssets)</t>
  </si>
  <si>
    <t>Cuentas comerciales por cobrar y otras cuentas por cobrar no corrientes (NoncurrentReceivables)</t>
  </si>
  <si>
    <t>Inventarios no corrientes (NoncurrentInventories)</t>
  </si>
  <si>
    <t>Activos por impuestos diferidos (DeferredTaxAssets)</t>
  </si>
  <si>
    <t>Activos por impuestos corrientes, no corriente (CurrentTaxAssetsNoncurrent)</t>
  </si>
  <si>
    <t>Otros activos financieros no corrientes (OtherNoncurrentFinancialAssets)</t>
  </si>
  <si>
    <t>Otros activos no financieros no corrientes (OtherNoncurrentNonfinancialAssets)</t>
  </si>
  <si>
    <t>Activos no corrientes distintos al efectivo pignorados como garantía colateral para las que el receptor de transferencias tiene derecho por contrato o costumbre a vender o pignorar de nuevo la garantía colateral (NoncurrentNoncashAssetsPledgedAsCollateralForWhichTransfereeHasRightByContractOrCustomToSellOrRepledgeCollateral)</t>
  </si>
  <si>
    <t>Total de activos no corrientes (NoncurrentAssets)</t>
  </si>
  <si>
    <t>Total de activos (Assets)</t>
  </si>
  <si>
    <t>Provisiones corrientes por beneficios a los empleados (CurrentProvisionsForEmployeeBenefits)</t>
  </si>
  <si>
    <t>Otras provisiones corrientes (OtherShorttermProvisions)</t>
  </si>
  <si>
    <t>Total provisiones corrientes (CurrentProvisions)</t>
  </si>
  <si>
    <t>Cuentas por pagar comerciales y otras cuentas por pagar corrientes (TradeAndOtherCurrentPayables)</t>
  </si>
  <si>
    <t>Pasivos por impuestos corrientes, corriente (CurrentTaxLiabilitiesCurrent)</t>
  </si>
  <si>
    <t>Otros pasivos financieros corrientes (OtherCurrentFinancialLiabilities)</t>
  </si>
  <si>
    <t>Otros pasivos no financieros corrientes (OtherCurrentNonfinancialLiabilities)</t>
  </si>
  <si>
    <t>Total de pasivos corrientes distintos de los pasivos incluidos en grupos de activos para su disposición clasificados como mantenidos para la venta (CurrentLiabilitiesOtherThanLiabilitiesIncludedInDisposalGroupsClassifiedAsHeldForSale)</t>
  </si>
  <si>
    <t>Pasivos incluidos en grupos de activos para su disposición clasificados como mantenidos para la venta (LiabilitiesIncludedInDisposalGroupsClassifiedAsHeldForSale)</t>
  </si>
  <si>
    <t>Pasivos corrientes totales (CurrentLiabilities)</t>
  </si>
  <si>
    <t>Provisiones no corrientes por beneficios a los empleados (NoncurrentProvisionsForEmployeeBenefits)</t>
  </si>
  <si>
    <t>Otras provisiones no corrientes (OtherLongtermProvisions)</t>
  </si>
  <si>
    <t>Total provisiones no corrientes (NoncurrentProvisions)</t>
  </si>
  <si>
    <t>Cuentas comerciales por pagar y otras cuentas por pagar no corrientes (NoncurrentPayables)</t>
  </si>
  <si>
    <t>Pasivo por impuestos diferidos (DeferredTaxLiabilities)</t>
  </si>
  <si>
    <t>Pasivos por impuestos corrientes, no corriente (CurrentTaxLiabilitiesNoncurrent)</t>
  </si>
  <si>
    <t>Otros pasivos financieros no corrientes (OtherNoncurrentFinancialLiabilities)</t>
  </si>
  <si>
    <t>Otros pasivos no financieros no corrientes (OtherNoncurrentNonfinancialLiabilities)</t>
  </si>
  <si>
    <t>Total de pasivos no corrientes (NoncurrentLiabilities)</t>
  </si>
  <si>
    <t>Total pasivos (Liabilities)</t>
  </si>
  <si>
    <t>Capital emitido (IssuedCapital)</t>
  </si>
  <si>
    <t>Prima de emisión (SharePremium)</t>
  </si>
  <si>
    <t>Acciones propias en cartera (TreasuryShares)</t>
  </si>
  <si>
    <t>Inversión suplementaria al capital asignado (InversionSuplementariaAlCapitalAsignado)</t>
  </si>
  <si>
    <t>Otras participaciones en el patrimonio (OtherEquityInterest)</t>
  </si>
  <si>
    <t>Superavit por revaluación (SuperavitPorRevaluacion)</t>
  </si>
  <si>
    <t>Otras reservas (OtherReserves)</t>
  </si>
  <si>
    <t>Ganancias acumuladas (RetainedEarnings)</t>
  </si>
  <si>
    <t>Total patrimonio atribuible a propietarios de la controladora (EquityAttributableToOwnersOfParent)</t>
  </si>
  <si>
    <t>Participaciones no controladoras (NoncontrollingInterests)</t>
  </si>
  <si>
    <t>Patrimonio total (Equity)</t>
  </si>
  <si>
    <t>Total de patrimonio y pasivos (EquityAndLiabilities)</t>
  </si>
  <si>
    <t>Ganancia (pérdida) por actividades de operación (ProfitLossFromOperatingActivities)</t>
  </si>
  <si>
    <t>Costos financieros (FinanceCosts)</t>
  </si>
  <si>
    <t>Índice de liquidez</t>
  </si>
  <si>
    <t>Índice de endeudamiento</t>
  </si>
  <si>
    <t>Razón de cobertura de intereses</t>
  </si>
  <si>
    <t>Capital de trabajo</t>
  </si>
  <si>
    <t>Rentabilidad del patrimonio</t>
  </si>
  <si>
    <t>Rentabilidad del activo</t>
  </si>
  <si>
    <t xml:space="preserve">INDICE DE LIQUIDEZ </t>
  </si>
  <si>
    <t>INDICE DE ENDEUDAMIENTO</t>
  </si>
  <si>
    <t>COBERTURA DE INTERESES</t>
  </si>
  <si>
    <t xml:space="preserve">RENTABILIDAD DEL PATRIMONIO </t>
  </si>
  <si>
    <t xml:space="preserve">RENTABILIDAD DEL ACTIVO </t>
  </si>
  <si>
    <t>Plenas-Consolidados</t>
  </si>
  <si>
    <t>Estado de situación financiera, corriente/no corriente</t>
  </si>
  <si>
    <t>2025-12-31</t>
  </si>
  <si>
    <t>INVERSIONES DE GASES DE COLOMBIA SA</t>
  </si>
  <si>
    <t>G4799 - Otros tipos de comercio al por menor no realizado en establecimientos, puestos de venta o mercados</t>
  </si>
  <si>
    <t>01. SOCIEDAD ANÓNIMA</t>
  </si>
  <si>
    <t>Calle 116 7-15 Of 402</t>
  </si>
  <si>
    <t>BOGOTA D.C.</t>
  </si>
  <si>
    <t>Periodo Actual</t>
  </si>
  <si>
    <t>Media</t>
  </si>
  <si>
    <t>INGREDIENTES Y PRODUCTOS FUNCIONALES S.A.S.</t>
  </si>
  <si>
    <t>G4690 - Comercio al por mayor no especializado</t>
  </si>
  <si>
    <t>08. SOCIEDAD POR ACCIONES SIMPLIFICADA SAS</t>
  </si>
  <si>
    <t>CRA 42 75 277</t>
  </si>
  <si>
    <t>ANTIOQUIA</t>
  </si>
  <si>
    <t>ITAGUI-ANTIOQUIA</t>
  </si>
  <si>
    <t>Error típico</t>
  </si>
  <si>
    <t>ADMINEGOCIOS S.A.S.</t>
  </si>
  <si>
    <t>CR 13 26A 47 PI 26</t>
  </si>
  <si>
    <t>Mediana</t>
  </si>
  <si>
    <t>INVERPROGRESO SAS</t>
  </si>
  <si>
    <t>CR 13 26A 47 P26</t>
  </si>
  <si>
    <t>Moda</t>
  </si>
  <si>
    <t>INVERSEGOVIA SAS</t>
  </si>
  <si>
    <t>Desviación estándar</t>
  </si>
  <si>
    <t>IMOCOM SAS</t>
  </si>
  <si>
    <t>CLL 15 A 69 90</t>
  </si>
  <si>
    <t>Varianza de la muestra</t>
  </si>
  <si>
    <t>CONTINENTE SAS</t>
  </si>
  <si>
    <t>CL 69 VIA 40 301</t>
  </si>
  <si>
    <t>ATLANTICO</t>
  </si>
  <si>
    <t>BARRANQUILLA-ATLANTICO</t>
  </si>
  <si>
    <t>Curtosis</t>
  </si>
  <si>
    <t>AMALFI S.A.S</t>
  </si>
  <si>
    <t>AVENIDA 3 OESTE 10 51</t>
  </si>
  <si>
    <t>VALLE</t>
  </si>
  <si>
    <t>CALI-VALLE</t>
  </si>
  <si>
    <t>Coeficiente de asimetría</t>
  </si>
  <si>
    <t>LAUMAYER COLOMBIANA COMERCIALIZADORA S.A.S</t>
  </si>
  <si>
    <t>CR 50C 10 SUR 61</t>
  </si>
  <si>
    <t>MEDELLIN-ANTIOQUIA</t>
  </si>
  <si>
    <t>Rango</t>
  </si>
  <si>
    <t>ILUMAX SA</t>
  </si>
  <si>
    <t>CR 35 10 532 ACOPI</t>
  </si>
  <si>
    <t>YUMBO-VALLE</t>
  </si>
  <si>
    <t>Mínimo</t>
  </si>
  <si>
    <t>G7 MANAGEMENT SAS</t>
  </si>
  <si>
    <t>Carrera 15 # 88 – 21 Of. 702</t>
  </si>
  <si>
    <t>Máximo</t>
  </si>
  <si>
    <t>Suma</t>
  </si>
  <si>
    <t>Cuenta</t>
  </si>
  <si>
    <t>Mayor (1)</t>
  </si>
  <si>
    <t>Menor(1)</t>
  </si>
  <si>
    <t>Percentil 25</t>
  </si>
  <si>
    <t>Percentil 50</t>
  </si>
  <si>
    <t>Nivel de confianza(95.0%)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</si>
</sst>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  <font>
      <sz val="10"/>
      <color theme="1"/>
      <name val="Arial Unicode MS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2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7501A-AE27-4CDF-8EF9-B4F0D17E0D9F}">
  <dimension ref="A1:CJ19"/>
  <sheetViews>
    <sheetView tabSelected="1" topLeftCell="BT1" workbookViewId="0">
      <selection activeCell="CA4" sqref="CA4:CJ4"/>
    </sheetView>
  </sheetViews>
  <sheetFormatPr defaultColWidth="11.42578125" defaultRowHeight="15"/>
  <cols>
    <col min="3" max="3" width="10" bestFit="1" customWidth="1"/>
    <col min="4" max="21" width="9.140625"/>
    <col min="22" max="22" width="43" bestFit="1" customWidth="1"/>
    <col min="23" max="71" width="9.140625"/>
    <col min="72" max="72" width="13" customWidth="1"/>
    <col min="73" max="74" width="15.5703125" customWidth="1"/>
    <col min="75" max="75" width="11.7109375" bestFit="1" customWidth="1"/>
    <col min="76" max="76" width="12" bestFit="1" customWidth="1"/>
    <col min="77" max="77" width="12.42578125" customWidth="1"/>
    <col min="79" max="79" width="26.28515625" customWidth="1"/>
    <col min="80" max="80" width="14.85546875" customWidth="1"/>
    <col min="81" max="81" width="28.42578125" bestFit="1" customWidth="1"/>
    <col min="82" max="82" width="11.85546875" customWidth="1"/>
    <col min="83" max="83" width="26.5703125" bestFit="1" customWidth="1"/>
    <col min="84" max="84" width="12.140625" customWidth="1"/>
    <col min="85" max="85" width="26.140625" customWidth="1"/>
    <col min="87" max="87" width="25.85546875" bestFit="1" customWidth="1"/>
  </cols>
  <sheetData>
    <row r="1" spans="1:88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2" t="s">
        <v>70</v>
      </c>
      <c r="BT1" s="8" t="s">
        <v>71</v>
      </c>
      <c r="BU1" s="8" t="s">
        <v>72</v>
      </c>
      <c r="BV1" s="9" t="s">
        <v>73</v>
      </c>
      <c r="BW1" s="8" t="s">
        <v>74</v>
      </c>
      <c r="BX1" s="10" t="s">
        <v>75</v>
      </c>
      <c r="BY1" s="8" t="s">
        <v>76</v>
      </c>
      <c r="CA1" s="15" t="s">
        <v>77</v>
      </c>
      <c r="CB1" s="16"/>
      <c r="CC1" s="15" t="s">
        <v>78</v>
      </c>
      <c r="CD1" s="16"/>
      <c r="CE1" s="15" t="s">
        <v>79</v>
      </c>
      <c r="CF1" s="16"/>
      <c r="CG1" s="15" t="s">
        <v>80</v>
      </c>
      <c r="CH1" s="16"/>
      <c r="CI1" s="15" t="s">
        <v>81</v>
      </c>
      <c r="CJ1" s="16"/>
    </row>
    <row r="2" spans="1:88">
      <c r="A2" s="3" t="s">
        <v>82</v>
      </c>
      <c r="B2" s="3" t="s">
        <v>83</v>
      </c>
      <c r="C2" s="3">
        <v>800107494</v>
      </c>
      <c r="D2" s="3" t="s">
        <v>84</v>
      </c>
      <c r="E2" s="3" t="s">
        <v>85</v>
      </c>
      <c r="F2" s="3" t="s">
        <v>86</v>
      </c>
      <c r="G2" s="3" t="s">
        <v>87</v>
      </c>
      <c r="H2" s="3" t="s">
        <v>88</v>
      </c>
      <c r="I2" s="3" t="s">
        <v>89</v>
      </c>
      <c r="J2" s="3" t="s">
        <v>89</v>
      </c>
      <c r="K2" s="3" t="s">
        <v>90</v>
      </c>
      <c r="L2" s="3">
        <v>26017623</v>
      </c>
      <c r="M2" s="3">
        <v>474098117</v>
      </c>
      <c r="N2" s="3">
        <v>17510405</v>
      </c>
      <c r="O2" s="3">
        <v>24031833</v>
      </c>
      <c r="P2" s="3"/>
      <c r="Q2" s="3">
        <v>6716025</v>
      </c>
      <c r="R2" s="3">
        <v>13596798</v>
      </c>
      <c r="S2" s="3"/>
      <c r="T2" s="3">
        <v>561970801</v>
      </c>
      <c r="U2" s="3"/>
      <c r="V2" s="3">
        <v>561970801</v>
      </c>
      <c r="W2" s="3">
        <v>5080757</v>
      </c>
      <c r="X2" s="3">
        <v>734968239</v>
      </c>
      <c r="Y2" s="3"/>
      <c r="Z2" s="3">
        <v>9499997</v>
      </c>
      <c r="AA2" s="3">
        <v>320511466</v>
      </c>
      <c r="AB2" s="3"/>
      <c r="AC2" s="3">
        <v>144791595</v>
      </c>
      <c r="AD2" s="3"/>
      <c r="AE2" s="3">
        <v>8008026</v>
      </c>
      <c r="AF2" s="3"/>
      <c r="AG2" s="3">
        <v>605458</v>
      </c>
      <c r="AH2" s="3">
        <v>3888014</v>
      </c>
      <c r="AI2" s="3"/>
      <c r="AJ2" s="3">
        <v>1227353552</v>
      </c>
      <c r="AK2" s="3">
        <v>1789324353</v>
      </c>
      <c r="AL2" s="3">
        <v>12015194</v>
      </c>
      <c r="AM2" s="3">
        <v>2424286</v>
      </c>
      <c r="AN2" s="3">
        <v>14439480</v>
      </c>
      <c r="AO2" s="3">
        <v>142262734</v>
      </c>
      <c r="AP2" s="3">
        <v>21472022</v>
      </c>
      <c r="AQ2" s="3">
        <v>138807220</v>
      </c>
      <c r="AR2" s="3">
        <v>21194886</v>
      </c>
      <c r="AS2" s="3">
        <v>338176342</v>
      </c>
      <c r="AT2" s="3"/>
      <c r="AU2" s="3">
        <v>338176342</v>
      </c>
      <c r="AV2" s="3"/>
      <c r="AW2" s="3"/>
      <c r="AX2" s="3"/>
      <c r="AY2" s="3"/>
      <c r="AZ2" s="3">
        <v>134563036</v>
      </c>
      <c r="BA2" s="3"/>
      <c r="BB2" s="3">
        <v>516006530</v>
      </c>
      <c r="BC2" s="3"/>
      <c r="BD2" s="3">
        <v>650569566</v>
      </c>
      <c r="BE2" s="3">
        <v>988745908</v>
      </c>
      <c r="BF2" s="3">
        <v>12000000</v>
      </c>
      <c r="BG2" s="3">
        <v>11207592</v>
      </c>
      <c r="BH2" s="3"/>
      <c r="BI2" s="3"/>
      <c r="BJ2" s="3">
        <v>47931494</v>
      </c>
      <c r="BK2" s="3"/>
      <c r="BL2" s="3">
        <v>6000000</v>
      </c>
      <c r="BM2" s="3">
        <v>570590743</v>
      </c>
      <c r="BN2" s="3">
        <v>647729829</v>
      </c>
      <c r="BO2" s="3">
        <v>152848616</v>
      </c>
      <c r="BP2" s="3">
        <v>800578445</v>
      </c>
      <c r="BQ2" s="3">
        <v>1789324353</v>
      </c>
      <c r="BR2" s="3">
        <v>252211583</v>
      </c>
      <c r="BS2" s="3">
        <v>33906911</v>
      </c>
      <c r="BT2" s="3">
        <f t="shared" ref="BT2:BT12" si="0">V2/AU2</f>
        <v>1.6617685248958072</v>
      </c>
      <c r="BU2" s="4">
        <f t="shared" ref="BU2:BU12" si="1">BE2/AK2</f>
        <v>0.55258059073653032</v>
      </c>
      <c r="BV2" s="5">
        <f t="shared" ref="BV2:BV12" si="2">IF(BS2=0,"No aplica",BR2/BS2)</f>
        <v>7.4383532902776075</v>
      </c>
      <c r="BW2" s="3">
        <f t="shared" ref="BW2:BW12" si="3">V2-AU2</f>
        <v>223794459</v>
      </c>
      <c r="BX2" s="6">
        <f t="shared" ref="BX2:BX12" si="4">BR2/BP2</f>
        <v>0.31503668950267577</v>
      </c>
      <c r="BY2" s="7">
        <f t="shared" ref="BY2:BY12" si="5">BR2/AK2</f>
        <v>0.14095352951360629</v>
      </c>
      <c r="CA2" s="3" t="s">
        <v>91</v>
      </c>
      <c r="CB2" s="5">
        <f>AVERAGE(BT2:BT12)</f>
        <v>4.7104948365632389</v>
      </c>
      <c r="CC2" s="3" t="s">
        <v>91</v>
      </c>
      <c r="CD2" s="11">
        <f>AVERAGE(BU2:BU12)</f>
        <v>0.52152513150796376</v>
      </c>
      <c r="CE2" s="3" t="s">
        <v>91</v>
      </c>
      <c r="CF2" s="5">
        <f>AVERAGE(BV2:BV12)</f>
        <v>202.75370255118997</v>
      </c>
      <c r="CG2" s="3" t="s">
        <v>91</v>
      </c>
      <c r="CH2" s="11">
        <f>AVERAGE(BX2:BX12)</f>
        <v>8.2152867481756431E-2</v>
      </c>
      <c r="CI2" s="3" t="s">
        <v>91</v>
      </c>
      <c r="CJ2" s="11">
        <f>AVERAGE(BY2:BY12)</f>
        <v>4.9952184299151228E-2</v>
      </c>
    </row>
    <row r="3" spans="1:88">
      <c r="A3" s="3" t="s">
        <v>82</v>
      </c>
      <c r="B3" s="3" t="s">
        <v>83</v>
      </c>
      <c r="C3" s="3">
        <v>811006722</v>
      </c>
      <c r="D3" s="3" t="s">
        <v>84</v>
      </c>
      <c r="E3" s="3" t="s">
        <v>92</v>
      </c>
      <c r="F3" s="3" t="s">
        <v>93</v>
      </c>
      <c r="G3" s="3" t="s">
        <v>94</v>
      </c>
      <c r="H3" s="3" t="s">
        <v>95</v>
      </c>
      <c r="I3" s="3" t="s">
        <v>96</v>
      </c>
      <c r="J3" s="3" t="s">
        <v>97</v>
      </c>
      <c r="K3" s="3" t="s">
        <v>90</v>
      </c>
      <c r="L3" s="3">
        <v>33595269</v>
      </c>
      <c r="M3" s="3">
        <v>60596045</v>
      </c>
      <c r="N3" s="3">
        <v>57056587</v>
      </c>
      <c r="O3" s="3">
        <v>4088132</v>
      </c>
      <c r="P3" s="3"/>
      <c r="Q3" s="3"/>
      <c r="R3" s="3"/>
      <c r="S3" s="3"/>
      <c r="T3" s="3">
        <v>155336033</v>
      </c>
      <c r="U3" s="3">
        <v>0</v>
      </c>
      <c r="V3" s="3">
        <v>155336033</v>
      </c>
      <c r="W3" s="3">
        <v>5340196</v>
      </c>
      <c r="X3" s="3">
        <v>17958492</v>
      </c>
      <c r="Y3" s="3"/>
      <c r="Z3" s="3">
        <v>187842</v>
      </c>
      <c r="AA3" s="3">
        <v>6620272</v>
      </c>
      <c r="AB3" s="3"/>
      <c r="AC3" s="3">
        <v>1235337</v>
      </c>
      <c r="AD3" s="3"/>
      <c r="AE3" s="3">
        <v>10260351</v>
      </c>
      <c r="AF3" s="3"/>
      <c r="AG3" s="3">
        <v>9379115</v>
      </c>
      <c r="AH3" s="3"/>
      <c r="AI3" s="3"/>
      <c r="AJ3" s="3">
        <v>50981605</v>
      </c>
      <c r="AK3" s="3">
        <v>206317638</v>
      </c>
      <c r="AL3" s="3">
        <v>1890718</v>
      </c>
      <c r="AM3" s="3">
        <v>119714</v>
      </c>
      <c r="AN3" s="3">
        <v>2010432</v>
      </c>
      <c r="AO3" s="3">
        <v>43280686</v>
      </c>
      <c r="AP3" s="3">
        <v>6993814</v>
      </c>
      <c r="AQ3" s="3">
        <v>30785925</v>
      </c>
      <c r="AR3" s="3">
        <v>2946218</v>
      </c>
      <c r="AS3" s="3">
        <v>86017075</v>
      </c>
      <c r="AT3" s="3"/>
      <c r="AU3" s="3">
        <v>86017075</v>
      </c>
      <c r="AV3" s="3"/>
      <c r="AW3" s="3">
        <v>2607702</v>
      </c>
      <c r="AX3" s="3">
        <v>2607702</v>
      </c>
      <c r="AY3" s="3"/>
      <c r="AZ3" s="3">
        <v>6579104</v>
      </c>
      <c r="BA3" s="3"/>
      <c r="BB3" s="3">
        <v>3937865</v>
      </c>
      <c r="BC3" s="3">
        <v>4104055</v>
      </c>
      <c r="BD3" s="3">
        <v>17228726</v>
      </c>
      <c r="BE3" s="3">
        <v>103245801</v>
      </c>
      <c r="BF3" s="3">
        <v>1500000</v>
      </c>
      <c r="BG3" s="3">
        <v>747146</v>
      </c>
      <c r="BH3" s="3"/>
      <c r="BI3" s="3"/>
      <c r="BJ3" s="3">
        <v>50182491</v>
      </c>
      <c r="BK3" s="3"/>
      <c r="BL3" s="3">
        <v>20939300</v>
      </c>
      <c r="BM3" s="3">
        <v>13855104</v>
      </c>
      <c r="BN3" s="3">
        <v>87224041</v>
      </c>
      <c r="BO3" s="3">
        <v>15847796</v>
      </c>
      <c r="BP3" s="3">
        <v>103071837</v>
      </c>
      <c r="BQ3" s="3">
        <v>206317638</v>
      </c>
      <c r="BR3" s="3">
        <v>29424053</v>
      </c>
      <c r="BS3" s="3">
        <v>17729281</v>
      </c>
      <c r="BT3" s="3">
        <f t="shared" si="0"/>
        <v>1.8058743917995352</v>
      </c>
      <c r="BU3" s="4">
        <f t="shared" si="1"/>
        <v>0.50042159265123032</v>
      </c>
      <c r="BV3" s="5">
        <f t="shared" si="2"/>
        <v>1.6596303595165534</v>
      </c>
      <c r="BW3" s="3">
        <f t="shared" si="3"/>
        <v>69318958</v>
      </c>
      <c r="BX3" s="6">
        <f t="shared" si="4"/>
        <v>0.28547131647610008</v>
      </c>
      <c r="BY3" s="7">
        <f t="shared" si="5"/>
        <v>0.14261530562888666</v>
      </c>
      <c r="CA3" s="3" t="s">
        <v>98</v>
      </c>
      <c r="CB3" s="5">
        <f>_xlfn.STDEV.S(BT2:BT12)/SQRT(COUNT(BT2:BT12))</f>
        <v>3.1717433302558602</v>
      </c>
      <c r="CC3" s="3" t="s">
        <v>98</v>
      </c>
      <c r="CD3" s="11">
        <f>_xlfn.STDEV.S(BU2:BU12)/SQRT(COUNT(BU2:BU12))</f>
        <v>7.354214973901535E-2</v>
      </c>
      <c r="CE3" s="3" t="s">
        <v>98</v>
      </c>
      <c r="CF3" s="5">
        <f>_xlfn.STDEV.S(BV2:BV12)/SQRT(COUNT(BV2:BV12))</f>
        <v>200.59539601124177</v>
      </c>
      <c r="CG3" s="3" t="s">
        <v>98</v>
      </c>
      <c r="CH3" s="11">
        <f>_xlfn.STDEV.S(BX2:BX12)/SQRT(COUNT(BX2:BX12))</f>
        <v>5.9357982268560691E-2</v>
      </c>
      <c r="CI3" s="3" t="s">
        <v>98</v>
      </c>
      <c r="CJ3" s="11">
        <f>_xlfn.STDEV.S(BY2:BY12)/SQRT(COUNT(BY2:BY12))</f>
        <v>2.2522885362140123E-2</v>
      </c>
    </row>
    <row r="4" spans="1:88">
      <c r="A4" s="3" t="s">
        <v>82</v>
      </c>
      <c r="B4" s="3" t="s">
        <v>83</v>
      </c>
      <c r="C4" s="3">
        <v>830113598</v>
      </c>
      <c r="D4" s="3" t="s">
        <v>84</v>
      </c>
      <c r="E4" s="3" t="s">
        <v>99</v>
      </c>
      <c r="F4" s="3" t="s">
        <v>86</v>
      </c>
      <c r="G4" s="3" t="s">
        <v>94</v>
      </c>
      <c r="H4" s="3" t="s">
        <v>100</v>
      </c>
      <c r="I4" s="3" t="s">
        <v>89</v>
      </c>
      <c r="J4" s="3" t="s">
        <v>89</v>
      </c>
      <c r="K4" s="3" t="s">
        <v>90</v>
      </c>
      <c r="L4" s="3">
        <v>327319244</v>
      </c>
      <c r="M4" s="3">
        <v>2422933718</v>
      </c>
      <c r="N4" s="3"/>
      <c r="O4" s="3">
        <v>40054939</v>
      </c>
      <c r="P4" s="3"/>
      <c r="Q4" s="3"/>
      <c r="R4" s="3">
        <v>41860286</v>
      </c>
      <c r="S4" s="3"/>
      <c r="T4" s="3">
        <v>2832168187</v>
      </c>
      <c r="U4" s="3"/>
      <c r="V4" s="3">
        <v>2832168187</v>
      </c>
      <c r="W4" s="3">
        <v>13481</v>
      </c>
      <c r="X4" s="3">
        <v>26203195</v>
      </c>
      <c r="Y4" s="3"/>
      <c r="Z4" s="3">
        <v>53645014</v>
      </c>
      <c r="AA4" s="3">
        <v>7941225526</v>
      </c>
      <c r="AB4" s="3"/>
      <c r="AC4" s="3">
        <v>363372277</v>
      </c>
      <c r="AD4" s="3"/>
      <c r="AE4" s="3"/>
      <c r="AF4" s="3"/>
      <c r="AG4" s="3">
        <v>31996367503</v>
      </c>
      <c r="AH4" s="3"/>
      <c r="AI4" s="3"/>
      <c r="AJ4" s="3">
        <v>40380826996</v>
      </c>
      <c r="AK4" s="3">
        <v>43212995183</v>
      </c>
      <c r="AL4" s="3">
        <v>3614057</v>
      </c>
      <c r="AM4" s="3">
        <v>58268890</v>
      </c>
      <c r="AN4" s="3">
        <v>61882947</v>
      </c>
      <c r="AO4" s="3">
        <v>1199513489</v>
      </c>
      <c r="AP4" s="3">
        <v>9319426</v>
      </c>
      <c r="AQ4" s="3">
        <v>13737871</v>
      </c>
      <c r="AR4" s="3">
        <v>3930814801</v>
      </c>
      <c r="AS4" s="3">
        <v>5215268534</v>
      </c>
      <c r="AT4" s="3"/>
      <c r="AU4" s="3">
        <v>5215268534</v>
      </c>
      <c r="AV4" s="3"/>
      <c r="AW4" s="3"/>
      <c r="AX4" s="3"/>
      <c r="AY4" s="3">
        <v>27765130913</v>
      </c>
      <c r="AZ4" s="3">
        <v>3731400</v>
      </c>
      <c r="BA4" s="3"/>
      <c r="BB4" s="3">
        <v>883293310</v>
      </c>
      <c r="BC4" s="3"/>
      <c r="BD4" s="3">
        <v>28652155623</v>
      </c>
      <c r="BE4" s="3">
        <v>33867424157</v>
      </c>
      <c r="BF4" s="3">
        <v>171887621</v>
      </c>
      <c r="BG4" s="3">
        <v>955884181</v>
      </c>
      <c r="BH4" s="3"/>
      <c r="BI4" s="3"/>
      <c r="BJ4" s="3"/>
      <c r="BK4" s="3"/>
      <c r="BL4" s="3">
        <v>6011269911</v>
      </c>
      <c r="BM4" s="3">
        <v>1025426602</v>
      </c>
      <c r="BN4" s="3">
        <v>8164468315</v>
      </c>
      <c r="BO4" s="3">
        <v>1181102711</v>
      </c>
      <c r="BP4" s="3">
        <v>9345571026</v>
      </c>
      <c r="BQ4" s="3">
        <v>43212995183</v>
      </c>
      <c r="BR4" s="3">
        <v>946028704</v>
      </c>
      <c r="BS4" s="3">
        <v>114406184</v>
      </c>
      <c r="BT4" s="3">
        <f t="shared" si="0"/>
        <v>0.54305318480461584</v>
      </c>
      <c r="BU4" s="4">
        <f t="shared" si="1"/>
        <v>0.78373239377592252</v>
      </c>
      <c r="BV4" s="5">
        <f t="shared" si="2"/>
        <v>8.2690346878451955</v>
      </c>
      <c r="BW4" s="3">
        <f t="shared" si="3"/>
        <v>-2383100347</v>
      </c>
      <c r="BX4" s="6">
        <f t="shared" si="4"/>
        <v>0.10122749068709501</v>
      </c>
      <c r="BY4" s="7">
        <f t="shared" si="5"/>
        <v>2.1892227094968134E-2</v>
      </c>
      <c r="CA4" s="12" t="s">
        <v>101</v>
      </c>
      <c r="CB4" s="13">
        <f>MEDIAN(BT2:BT12)</f>
        <v>1.6617685248958072</v>
      </c>
      <c r="CC4" s="12" t="s">
        <v>101</v>
      </c>
      <c r="CD4" s="14">
        <f>MEDIAN(BU2:BU12)</f>
        <v>0.52359159265118194</v>
      </c>
      <c r="CE4" s="12" t="s">
        <v>101</v>
      </c>
      <c r="CF4" s="13">
        <f>MEDIAN(BV2:BV12)</f>
        <v>1.6596303595165534</v>
      </c>
      <c r="CG4" s="12" t="s">
        <v>101</v>
      </c>
      <c r="CH4" s="14">
        <f>MEDIAN(BX2:BX12)</f>
        <v>5.3668935318039013E-2</v>
      </c>
      <c r="CI4" s="12" t="s">
        <v>101</v>
      </c>
      <c r="CJ4" s="14">
        <f>MEDIAN(BY2:BY12)</f>
        <v>2.1892227094968134E-2</v>
      </c>
    </row>
    <row r="5" spans="1:88">
      <c r="A5" s="3" t="s">
        <v>82</v>
      </c>
      <c r="B5" s="3" t="s">
        <v>83</v>
      </c>
      <c r="C5" s="3">
        <v>830113599</v>
      </c>
      <c r="D5" s="3" t="s">
        <v>84</v>
      </c>
      <c r="E5" s="3" t="s">
        <v>102</v>
      </c>
      <c r="F5" s="3" t="s">
        <v>86</v>
      </c>
      <c r="G5" s="3" t="s">
        <v>94</v>
      </c>
      <c r="H5" s="3" t="s">
        <v>103</v>
      </c>
      <c r="I5" s="3" t="s">
        <v>89</v>
      </c>
      <c r="J5" s="3" t="s">
        <v>89</v>
      </c>
      <c r="K5" s="3" t="s">
        <v>90</v>
      </c>
      <c r="L5" s="3">
        <v>5104526</v>
      </c>
      <c r="M5" s="3">
        <v>1123472641</v>
      </c>
      <c r="N5" s="3"/>
      <c r="O5" s="3">
        <v>15309499</v>
      </c>
      <c r="P5" s="3"/>
      <c r="Q5" s="3">
        <v>32532</v>
      </c>
      <c r="R5" s="3">
        <v>51442</v>
      </c>
      <c r="S5" s="3"/>
      <c r="T5" s="3">
        <v>1143970640</v>
      </c>
      <c r="U5" s="3"/>
      <c r="V5" s="3">
        <v>1143970640</v>
      </c>
      <c r="W5" s="3">
        <v>49119416</v>
      </c>
      <c r="X5" s="3">
        <v>309921117</v>
      </c>
      <c r="Y5" s="3"/>
      <c r="Z5" s="3">
        <v>7661247</v>
      </c>
      <c r="AA5" s="3">
        <v>789373189</v>
      </c>
      <c r="AB5" s="3"/>
      <c r="AC5" s="3">
        <v>43626918</v>
      </c>
      <c r="AD5" s="3">
        <v>7332046</v>
      </c>
      <c r="AE5" s="3">
        <v>19257020</v>
      </c>
      <c r="AF5" s="3"/>
      <c r="AG5" s="3"/>
      <c r="AH5" s="3">
        <v>60831798</v>
      </c>
      <c r="AI5" s="3"/>
      <c r="AJ5" s="3">
        <v>1287122751</v>
      </c>
      <c r="AK5" s="3">
        <v>2431093391</v>
      </c>
      <c r="AL5" s="3">
        <v>9699636</v>
      </c>
      <c r="AM5" s="3">
        <v>1665619</v>
      </c>
      <c r="AN5" s="3">
        <v>11365255</v>
      </c>
      <c r="AO5" s="3">
        <v>1583886436</v>
      </c>
      <c r="AP5" s="3">
        <v>5847669</v>
      </c>
      <c r="AQ5" s="3">
        <v>16125090</v>
      </c>
      <c r="AR5" s="3">
        <v>26000570</v>
      </c>
      <c r="AS5" s="3">
        <v>1643225020</v>
      </c>
      <c r="AT5" s="3"/>
      <c r="AU5" s="3">
        <v>1643225020</v>
      </c>
      <c r="AV5" s="3">
        <v>9029615</v>
      </c>
      <c r="AW5" s="3">
        <v>1604274</v>
      </c>
      <c r="AX5" s="3">
        <v>10633889</v>
      </c>
      <c r="AY5" s="3"/>
      <c r="AZ5" s="3">
        <v>1654300</v>
      </c>
      <c r="BA5" s="3"/>
      <c r="BB5" s="3">
        <v>395025355</v>
      </c>
      <c r="BC5" s="3"/>
      <c r="BD5" s="3">
        <v>407313544</v>
      </c>
      <c r="BE5" s="3">
        <v>2050538564</v>
      </c>
      <c r="BF5" s="3">
        <v>24028</v>
      </c>
      <c r="BG5" s="3">
        <v>61562748</v>
      </c>
      <c r="BH5" s="3"/>
      <c r="BI5" s="3"/>
      <c r="BJ5" s="3"/>
      <c r="BK5" s="3"/>
      <c r="BL5" s="3">
        <v>521183331</v>
      </c>
      <c r="BM5" s="3">
        <v>-250754821</v>
      </c>
      <c r="BN5" s="3">
        <v>332015286</v>
      </c>
      <c r="BO5" s="3">
        <v>48539541</v>
      </c>
      <c r="BP5" s="3">
        <v>380554827</v>
      </c>
      <c r="BQ5" s="3">
        <v>2431093391</v>
      </c>
      <c r="BR5" s="3">
        <v>-46493613</v>
      </c>
      <c r="BS5" s="3">
        <v>25440448</v>
      </c>
      <c r="BT5" s="3">
        <f t="shared" si="0"/>
        <v>0.69617406385401803</v>
      </c>
      <c r="BU5" s="4">
        <f t="shared" si="1"/>
        <v>0.84346350970767792</v>
      </c>
      <c r="BV5" s="5">
        <f t="shared" si="2"/>
        <v>-1.8275469441418641</v>
      </c>
      <c r="BW5" s="3">
        <f t="shared" si="3"/>
        <v>-499254380</v>
      </c>
      <c r="BX5" s="6">
        <f t="shared" si="4"/>
        <v>-0.12217323155908885</v>
      </c>
      <c r="BY5" s="7">
        <f t="shared" si="5"/>
        <v>-1.9124568875930937E-2</v>
      </c>
      <c r="CA5" s="3" t="s">
        <v>104</v>
      </c>
      <c r="CB5" s="5" t="e">
        <f>_xlfn.MODE.SNGL(BT2:BT12)</f>
        <v>#N/A</v>
      </c>
      <c r="CC5" s="3" t="s">
        <v>104</v>
      </c>
      <c r="CD5" s="5" t="e">
        <f>_xlfn.MODE.SNGL(BU2:BU12)</f>
        <v>#N/A</v>
      </c>
      <c r="CE5" s="3" t="s">
        <v>104</v>
      </c>
      <c r="CF5" s="5" t="e">
        <f>_xlfn.MODE.SNGL(BV2:BV12)</f>
        <v>#N/A</v>
      </c>
      <c r="CG5" s="3" t="s">
        <v>104</v>
      </c>
      <c r="CH5" s="5" t="e">
        <f>_xlfn.MODE.SNGL(BX2:BX12)</f>
        <v>#N/A</v>
      </c>
      <c r="CI5" s="3" t="s">
        <v>104</v>
      </c>
      <c r="CJ5" s="5" t="e">
        <f>_xlfn.MODE.SNGL(BY2:BY12)</f>
        <v>#N/A</v>
      </c>
    </row>
    <row r="6" spans="1:88">
      <c r="A6" s="3" t="s">
        <v>82</v>
      </c>
      <c r="B6" s="3" t="s">
        <v>83</v>
      </c>
      <c r="C6" s="3">
        <v>830113600</v>
      </c>
      <c r="D6" s="3" t="s">
        <v>84</v>
      </c>
      <c r="E6" s="3" t="s">
        <v>105</v>
      </c>
      <c r="F6" s="3" t="s">
        <v>86</v>
      </c>
      <c r="G6" s="3" t="s">
        <v>94</v>
      </c>
      <c r="H6" s="3" t="s">
        <v>103</v>
      </c>
      <c r="I6" s="3" t="s">
        <v>89</v>
      </c>
      <c r="J6" s="3" t="s">
        <v>89</v>
      </c>
      <c r="K6" s="3" t="s">
        <v>90</v>
      </c>
      <c r="L6" s="3">
        <v>11934668</v>
      </c>
      <c r="M6" s="3">
        <v>62209880</v>
      </c>
      <c r="N6" s="3"/>
      <c r="O6" s="3">
        <v>1221225</v>
      </c>
      <c r="P6" s="3"/>
      <c r="Q6" s="3"/>
      <c r="R6" s="3"/>
      <c r="S6" s="3"/>
      <c r="T6" s="3">
        <v>75365773</v>
      </c>
      <c r="U6" s="3"/>
      <c r="V6" s="3">
        <v>75365773</v>
      </c>
      <c r="W6" s="3"/>
      <c r="X6" s="3">
        <v>952367</v>
      </c>
      <c r="Y6" s="3"/>
      <c r="Z6" s="3">
        <v>2614606</v>
      </c>
      <c r="AA6" s="3">
        <v>915306924</v>
      </c>
      <c r="AB6" s="3"/>
      <c r="AC6" s="3"/>
      <c r="AD6" s="3"/>
      <c r="AE6" s="3">
        <v>360674</v>
      </c>
      <c r="AF6" s="3"/>
      <c r="AG6" s="3"/>
      <c r="AH6" s="3">
        <v>24547</v>
      </c>
      <c r="AI6" s="3"/>
      <c r="AJ6" s="3">
        <v>919259118</v>
      </c>
      <c r="AK6" s="3">
        <v>994624891</v>
      </c>
      <c r="AL6" s="3"/>
      <c r="AM6" s="3">
        <v>66344</v>
      </c>
      <c r="AN6" s="3">
        <v>66344</v>
      </c>
      <c r="AO6" s="3">
        <v>200243543</v>
      </c>
      <c r="AP6" s="3"/>
      <c r="AQ6" s="3">
        <v>3200115</v>
      </c>
      <c r="AR6" s="3">
        <v>1159882</v>
      </c>
      <c r="AS6" s="3">
        <v>204669884</v>
      </c>
      <c r="AT6" s="3"/>
      <c r="AU6" s="3">
        <v>204669884</v>
      </c>
      <c r="AV6" s="3"/>
      <c r="AW6" s="3"/>
      <c r="AX6" s="3"/>
      <c r="AY6" s="3"/>
      <c r="AZ6" s="3"/>
      <c r="BA6" s="3"/>
      <c r="BB6" s="3">
        <v>40426803</v>
      </c>
      <c r="BC6" s="3">
        <v>92258</v>
      </c>
      <c r="BD6" s="3">
        <v>40519061</v>
      </c>
      <c r="BE6" s="3">
        <v>245188945</v>
      </c>
      <c r="BF6" s="3">
        <v>29562</v>
      </c>
      <c r="BG6" s="3">
        <v>174607049</v>
      </c>
      <c r="BH6" s="3"/>
      <c r="BI6" s="3"/>
      <c r="BJ6" s="3"/>
      <c r="BK6" s="3"/>
      <c r="BL6" s="3">
        <v>419044335</v>
      </c>
      <c r="BM6" s="3">
        <v>157940343</v>
      </c>
      <c r="BN6" s="3">
        <v>751621289</v>
      </c>
      <c r="BO6" s="3">
        <v>-2185343</v>
      </c>
      <c r="BP6" s="3">
        <v>749435946</v>
      </c>
      <c r="BQ6" s="3">
        <v>994624891</v>
      </c>
      <c r="BR6" s="3">
        <v>-8346612</v>
      </c>
      <c r="BS6" s="3">
        <v>2608810</v>
      </c>
      <c r="BT6" s="3">
        <f t="shared" si="0"/>
        <v>0.36823088735419424</v>
      </c>
      <c r="BU6" s="4">
        <f t="shared" si="1"/>
        <v>0.2465139845369102</v>
      </c>
      <c r="BV6" s="5">
        <f t="shared" si="2"/>
        <v>-3.1993943598805585</v>
      </c>
      <c r="BW6" s="3">
        <f t="shared" si="3"/>
        <v>-129304111</v>
      </c>
      <c r="BX6" s="6">
        <f t="shared" si="4"/>
        <v>-1.1137191970239442E-2</v>
      </c>
      <c r="BY6" s="7">
        <f t="shared" si="5"/>
        <v>-8.3917184011032351E-3</v>
      </c>
      <c r="CA6" s="3" t="s">
        <v>106</v>
      </c>
      <c r="CB6" s="5">
        <f>_xlfn.STDEV.S(BT2:BT12)</f>
        <v>10.51948255777098</v>
      </c>
      <c r="CC6" s="3" t="s">
        <v>106</v>
      </c>
      <c r="CD6" s="5">
        <f>_xlfn.STDEV.S(BU2:BU12)</f>
        <v>0.24391171696044719</v>
      </c>
      <c r="CE6" s="3" t="s">
        <v>106</v>
      </c>
      <c r="CF6" s="5">
        <f>_xlfn.STDEV.S(BV2:BV12)</f>
        <v>665.29966324204315</v>
      </c>
      <c r="CG6" s="3" t="s">
        <v>106</v>
      </c>
      <c r="CH6" s="5">
        <f>_xlfn.STDEV.S(BX2:BX12)</f>
        <v>0.19686815549738465</v>
      </c>
      <c r="CI6" s="3" t="s">
        <v>106</v>
      </c>
      <c r="CJ6" s="5">
        <f>_xlfn.STDEV.S(BY2:BY12)</f>
        <v>7.4699959942406691E-2</v>
      </c>
    </row>
    <row r="7" spans="1:88">
      <c r="A7" s="3" t="s">
        <v>82</v>
      </c>
      <c r="B7" s="3" t="s">
        <v>83</v>
      </c>
      <c r="C7" s="3">
        <v>860003168</v>
      </c>
      <c r="D7" s="3" t="s">
        <v>84</v>
      </c>
      <c r="E7" s="3" t="s">
        <v>107</v>
      </c>
      <c r="F7" s="3" t="s">
        <v>86</v>
      </c>
      <c r="G7" s="3" t="s">
        <v>94</v>
      </c>
      <c r="H7" s="3" t="s">
        <v>108</v>
      </c>
      <c r="I7" s="3" t="s">
        <v>89</v>
      </c>
      <c r="J7" s="3" t="s">
        <v>89</v>
      </c>
      <c r="K7" s="3" t="s">
        <v>90</v>
      </c>
      <c r="L7" s="3">
        <v>8314813</v>
      </c>
      <c r="M7" s="3">
        <v>45388159</v>
      </c>
      <c r="N7" s="3">
        <v>33963509</v>
      </c>
      <c r="O7" s="3">
        <v>8716815</v>
      </c>
      <c r="P7" s="3"/>
      <c r="Q7" s="3">
        <v>118494</v>
      </c>
      <c r="R7" s="3"/>
      <c r="S7" s="3"/>
      <c r="T7" s="3">
        <v>96501790</v>
      </c>
      <c r="U7" s="3"/>
      <c r="V7" s="3">
        <v>96501790</v>
      </c>
      <c r="W7" s="3"/>
      <c r="X7" s="3">
        <v>7076843</v>
      </c>
      <c r="Y7" s="3"/>
      <c r="Z7" s="3">
        <v>9197314</v>
      </c>
      <c r="AA7" s="3"/>
      <c r="AB7" s="3"/>
      <c r="AC7" s="3">
        <v>39140</v>
      </c>
      <c r="AD7" s="3"/>
      <c r="AE7" s="3">
        <v>3132439</v>
      </c>
      <c r="AF7" s="3"/>
      <c r="AG7" s="3">
        <v>270621</v>
      </c>
      <c r="AH7" s="3">
        <v>133126</v>
      </c>
      <c r="AI7" s="3"/>
      <c r="AJ7" s="3">
        <v>19849483</v>
      </c>
      <c r="AK7" s="3">
        <v>116351273</v>
      </c>
      <c r="AL7" s="3">
        <v>2645406</v>
      </c>
      <c r="AM7" s="3">
        <v>799204</v>
      </c>
      <c r="AN7" s="3">
        <v>3444610</v>
      </c>
      <c r="AO7" s="3">
        <v>38192548</v>
      </c>
      <c r="AP7" s="3">
        <v>2594025</v>
      </c>
      <c r="AQ7" s="3">
        <v>23534203</v>
      </c>
      <c r="AR7" s="3">
        <v>26277784</v>
      </c>
      <c r="AS7" s="3">
        <v>94043170</v>
      </c>
      <c r="AT7" s="3"/>
      <c r="AU7" s="3">
        <v>94043170</v>
      </c>
      <c r="AV7" s="3"/>
      <c r="AW7" s="3"/>
      <c r="AX7" s="3"/>
      <c r="AY7" s="3"/>
      <c r="AZ7" s="3"/>
      <c r="BA7" s="3"/>
      <c r="BB7" s="3"/>
      <c r="BC7" s="3"/>
      <c r="BD7" s="3"/>
      <c r="BE7" s="3">
        <v>94043170</v>
      </c>
      <c r="BF7" s="3">
        <v>2051690</v>
      </c>
      <c r="BG7" s="3">
        <v>5317743</v>
      </c>
      <c r="BH7" s="3"/>
      <c r="BI7" s="3"/>
      <c r="BJ7" s="3"/>
      <c r="BK7" s="3"/>
      <c r="BL7" s="3">
        <v>3109164</v>
      </c>
      <c r="BM7" s="3">
        <v>11516969</v>
      </c>
      <c r="BN7" s="3">
        <v>21995566</v>
      </c>
      <c r="BO7" s="3">
        <v>312537</v>
      </c>
      <c r="BP7" s="3">
        <v>22308103</v>
      </c>
      <c r="BQ7" s="3">
        <v>116351273</v>
      </c>
      <c r="BR7" s="3">
        <v>-6740653</v>
      </c>
      <c r="BS7" s="3">
        <v>4933040</v>
      </c>
      <c r="BT7" s="3">
        <f t="shared" si="0"/>
        <v>1.0261435253618099</v>
      </c>
      <c r="BU7" s="4">
        <f t="shared" si="1"/>
        <v>0.80826936891356571</v>
      </c>
      <c r="BV7" s="5">
        <f t="shared" si="2"/>
        <v>-1.3664298282600587</v>
      </c>
      <c r="BW7" s="3">
        <f t="shared" si="3"/>
        <v>2458620</v>
      </c>
      <c r="BX7" s="6">
        <f t="shared" si="4"/>
        <v>-0.30216164054827971</v>
      </c>
      <c r="BY7" s="7">
        <f t="shared" si="5"/>
        <v>-5.7933642032433973E-2</v>
      </c>
      <c r="CA7" s="3" t="s">
        <v>109</v>
      </c>
      <c r="CB7" s="5">
        <f>_xlfn.VAR.S(BT2:BT12)</f>
        <v>110.65951328324786</v>
      </c>
      <c r="CC7" s="3" t="s">
        <v>109</v>
      </c>
      <c r="CD7" s="5">
        <f>_xlfn.VAR.S(BU2:BU12)</f>
        <v>5.9492925670593298E-2</v>
      </c>
      <c r="CE7" s="3" t="s">
        <v>109</v>
      </c>
      <c r="CF7" s="5">
        <f>_xlfn.VAR.S(BV2:BV12)</f>
        <v>442623.64190997602</v>
      </c>
      <c r="CG7" s="3" t="s">
        <v>109</v>
      </c>
      <c r="CH7" s="5">
        <f>_xlfn.VAR.S(BX2:BX12)</f>
        <v>3.8757070648942418E-2</v>
      </c>
      <c r="CI7" s="3" t="s">
        <v>109</v>
      </c>
      <c r="CJ7" s="5">
        <f>_xlfn.VAR.S(BY2:BY12)</f>
        <v>5.5800840153971635E-3</v>
      </c>
    </row>
    <row r="8" spans="1:88">
      <c r="A8" s="3" t="s">
        <v>82</v>
      </c>
      <c r="B8" s="3" t="s">
        <v>83</v>
      </c>
      <c r="C8" s="3">
        <v>890101279</v>
      </c>
      <c r="D8" s="3" t="s">
        <v>84</v>
      </c>
      <c r="E8" s="3" t="s">
        <v>110</v>
      </c>
      <c r="F8" s="3" t="s">
        <v>93</v>
      </c>
      <c r="G8" s="3" t="s">
        <v>94</v>
      </c>
      <c r="H8" s="3" t="s">
        <v>111</v>
      </c>
      <c r="I8" s="3" t="s">
        <v>112</v>
      </c>
      <c r="J8" s="3" t="s">
        <v>113</v>
      </c>
      <c r="K8" s="3" t="s">
        <v>90</v>
      </c>
      <c r="L8" s="3">
        <v>28113842</v>
      </c>
      <c r="M8" s="3">
        <v>76554775</v>
      </c>
      <c r="N8" s="3">
        <v>257249353</v>
      </c>
      <c r="O8" s="3">
        <v>16378566</v>
      </c>
      <c r="P8" s="3"/>
      <c r="Q8" s="3">
        <v>1356306</v>
      </c>
      <c r="R8" s="3">
        <v>6085590</v>
      </c>
      <c r="S8" s="3"/>
      <c r="T8" s="3">
        <v>385738432</v>
      </c>
      <c r="U8" s="3"/>
      <c r="V8" s="3">
        <v>385738432</v>
      </c>
      <c r="W8" s="3"/>
      <c r="X8" s="3">
        <v>156483407</v>
      </c>
      <c r="Y8" s="3"/>
      <c r="Z8" s="3"/>
      <c r="AA8" s="3"/>
      <c r="AB8" s="3"/>
      <c r="AC8" s="3"/>
      <c r="AD8" s="3"/>
      <c r="AE8" s="3">
        <v>1216830</v>
      </c>
      <c r="AF8" s="3"/>
      <c r="AG8" s="3">
        <v>2960309</v>
      </c>
      <c r="AH8" s="3">
        <v>5236</v>
      </c>
      <c r="AI8" s="3"/>
      <c r="AJ8" s="3">
        <v>160665782</v>
      </c>
      <c r="AK8" s="3">
        <v>546404214</v>
      </c>
      <c r="AL8" s="3"/>
      <c r="AM8" s="3"/>
      <c r="AN8" s="3"/>
      <c r="AO8" s="3">
        <v>103496964</v>
      </c>
      <c r="AP8" s="3">
        <v>12081843</v>
      </c>
      <c r="AQ8" s="3">
        <v>164915119</v>
      </c>
      <c r="AR8" s="3">
        <v>11788042</v>
      </c>
      <c r="AS8" s="3">
        <v>292281968</v>
      </c>
      <c r="AT8" s="3"/>
      <c r="AU8" s="3">
        <v>292281968</v>
      </c>
      <c r="AV8" s="3"/>
      <c r="AW8" s="3"/>
      <c r="AX8" s="3"/>
      <c r="AY8" s="3">
        <v>0</v>
      </c>
      <c r="AZ8" s="3">
        <v>10893917</v>
      </c>
      <c r="BA8" s="3"/>
      <c r="BB8" s="3"/>
      <c r="BC8" s="3">
        <v>219855</v>
      </c>
      <c r="BD8" s="3">
        <v>11113772</v>
      </c>
      <c r="BE8" s="3">
        <v>303395740</v>
      </c>
      <c r="BF8" s="3">
        <v>5087393</v>
      </c>
      <c r="BG8" s="3">
        <v>86981623</v>
      </c>
      <c r="BH8" s="3">
        <v>0</v>
      </c>
      <c r="BI8" s="3"/>
      <c r="BJ8" s="3">
        <v>117599384</v>
      </c>
      <c r="BK8" s="3"/>
      <c r="BL8" s="3">
        <v>2771253</v>
      </c>
      <c r="BM8" s="3">
        <v>30568821</v>
      </c>
      <c r="BN8" s="3">
        <v>243008474</v>
      </c>
      <c r="BO8" s="3"/>
      <c r="BP8" s="3">
        <v>243008474</v>
      </c>
      <c r="BQ8" s="3">
        <v>546404214</v>
      </c>
      <c r="BR8" s="3">
        <v>40243467</v>
      </c>
      <c r="BS8" s="3">
        <v>15342521</v>
      </c>
      <c r="BT8" s="3">
        <f t="shared" si="0"/>
        <v>1.3197476212422383</v>
      </c>
      <c r="BU8" s="4">
        <f t="shared" si="1"/>
        <v>0.5552587850283307</v>
      </c>
      <c r="BV8" s="5">
        <f t="shared" si="2"/>
        <v>2.6230022432428153</v>
      </c>
      <c r="BW8" s="3">
        <f t="shared" si="3"/>
        <v>93456464</v>
      </c>
      <c r="BX8" s="6">
        <f t="shared" si="4"/>
        <v>0.16560520025322245</v>
      </c>
      <c r="BY8" s="7">
        <f t="shared" si="5"/>
        <v>7.3651457966244754E-2</v>
      </c>
      <c r="CA8" s="3" t="s">
        <v>114</v>
      </c>
      <c r="CB8" s="5">
        <f>KURT(BT2:BT12)</f>
        <v>10.740509553807936</v>
      </c>
      <c r="CC8" s="3" t="s">
        <v>114</v>
      </c>
      <c r="CD8" s="5">
        <f>KURT(BU2:BU12)</f>
        <v>0.58295177159731892</v>
      </c>
      <c r="CE8" s="3" t="s">
        <v>114</v>
      </c>
      <c r="CF8" s="5">
        <f>KURT(BV2:BV12)</f>
        <v>10.999006935528907</v>
      </c>
      <c r="CG8" s="3" t="s">
        <v>114</v>
      </c>
      <c r="CH8" s="5">
        <f>KURT(BX2:BX12)</f>
        <v>6.505581847270836E-2</v>
      </c>
      <c r="CI8" s="3" t="s">
        <v>114</v>
      </c>
      <c r="CJ8" s="5">
        <f>KURT(BY2:BY12)</f>
        <v>-0.93372253704339325</v>
      </c>
    </row>
    <row r="9" spans="1:88">
      <c r="A9" s="3" t="s">
        <v>82</v>
      </c>
      <c r="B9" s="3" t="s">
        <v>83</v>
      </c>
      <c r="C9" s="3">
        <v>890301443</v>
      </c>
      <c r="D9" s="3" t="s">
        <v>84</v>
      </c>
      <c r="E9" s="3" t="s">
        <v>115</v>
      </c>
      <c r="F9" s="3" t="s">
        <v>86</v>
      </c>
      <c r="G9" s="3" t="s">
        <v>94</v>
      </c>
      <c r="H9" s="3" t="s">
        <v>116</v>
      </c>
      <c r="I9" s="3" t="s">
        <v>117</v>
      </c>
      <c r="J9" s="3" t="s">
        <v>118</v>
      </c>
      <c r="K9" s="3" t="s">
        <v>90</v>
      </c>
      <c r="L9" s="3">
        <v>47256602</v>
      </c>
      <c r="M9" s="3">
        <v>12647932</v>
      </c>
      <c r="N9" s="3">
        <v>25740</v>
      </c>
      <c r="O9" s="3"/>
      <c r="P9" s="3">
        <v>7816737</v>
      </c>
      <c r="Q9" s="3">
        <v>24375041</v>
      </c>
      <c r="R9" s="3"/>
      <c r="S9" s="3"/>
      <c r="T9" s="3">
        <v>92122052</v>
      </c>
      <c r="U9" s="3"/>
      <c r="V9" s="3">
        <v>92122052</v>
      </c>
      <c r="W9" s="3">
        <v>352597</v>
      </c>
      <c r="X9" s="3">
        <v>18379330</v>
      </c>
      <c r="Y9" s="3"/>
      <c r="Z9" s="3">
        <v>12935</v>
      </c>
      <c r="AA9" s="3">
        <v>72201935</v>
      </c>
      <c r="AB9" s="3"/>
      <c r="AC9" s="3"/>
      <c r="AD9" s="3"/>
      <c r="AE9" s="3"/>
      <c r="AF9" s="3">
        <v>4355436</v>
      </c>
      <c r="AG9" s="3">
        <v>2196691937</v>
      </c>
      <c r="AH9" s="3">
        <v>62453</v>
      </c>
      <c r="AI9" s="3"/>
      <c r="AJ9" s="3">
        <v>2292056623</v>
      </c>
      <c r="AK9" s="3">
        <v>2384178675</v>
      </c>
      <c r="AL9" s="3">
        <v>649201</v>
      </c>
      <c r="AM9" s="3"/>
      <c r="AN9" s="3">
        <v>649201</v>
      </c>
      <c r="AO9" s="3">
        <v>1173210</v>
      </c>
      <c r="AP9" s="3">
        <v>11984</v>
      </c>
      <c r="AQ9" s="3"/>
      <c r="AR9" s="3">
        <v>704278</v>
      </c>
      <c r="AS9" s="3">
        <v>2538673</v>
      </c>
      <c r="AT9" s="3"/>
      <c r="AU9" s="3">
        <v>2538673</v>
      </c>
      <c r="AV9" s="3"/>
      <c r="AW9" s="3"/>
      <c r="AX9" s="3"/>
      <c r="AY9" s="3"/>
      <c r="AZ9" s="3">
        <v>42795520</v>
      </c>
      <c r="BA9" s="3"/>
      <c r="BB9" s="3"/>
      <c r="BC9" s="3">
        <v>328276</v>
      </c>
      <c r="BD9" s="3">
        <v>43123796</v>
      </c>
      <c r="BE9" s="3">
        <v>45662469</v>
      </c>
      <c r="BF9" s="3">
        <v>4498890</v>
      </c>
      <c r="BG9" s="3">
        <v>176788264</v>
      </c>
      <c r="BH9" s="3">
        <v>814799235</v>
      </c>
      <c r="BI9" s="3"/>
      <c r="BJ9" s="3"/>
      <c r="BK9" s="3"/>
      <c r="BL9" s="3">
        <v>2550886028</v>
      </c>
      <c r="BM9" s="3">
        <v>320505902</v>
      </c>
      <c r="BN9" s="3">
        <v>2237879849</v>
      </c>
      <c r="BO9" s="3">
        <v>100636357</v>
      </c>
      <c r="BP9" s="3">
        <v>2338516206</v>
      </c>
      <c r="BQ9" s="3">
        <v>2384178675</v>
      </c>
      <c r="BR9" s="3">
        <v>125505675</v>
      </c>
      <c r="BS9" s="3">
        <v>56824</v>
      </c>
      <c r="BT9" s="3">
        <f t="shared" si="0"/>
        <v>36.28748247608101</v>
      </c>
      <c r="BU9" s="4">
        <f t="shared" si="1"/>
        <v>1.9152284800970296E-2</v>
      </c>
      <c r="BV9" s="5">
        <f t="shared" si="2"/>
        <v>2208.6737118119104</v>
      </c>
      <c r="BW9" s="3">
        <f t="shared" si="3"/>
        <v>89583379</v>
      </c>
      <c r="BX9" s="6">
        <f t="shared" si="4"/>
        <v>5.3668935318039013E-2</v>
      </c>
      <c r="BY9" s="7">
        <f t="shared" si="5"/>
        <v>5.2641052583863077E-2</v>
      </c>
      <c r="CA9" s="3" t="s">
        <v>119</v>
      </c>
      <c r="CB9" s="5">
        <f>SKEW(BT2:BT12)</f>
        <v>3.2641026666909063</v>
      </c>
      <c r="CC9" s="3" t="s">
        <v>119</v>
      </c>
      <c r="CD9" s="5">
        <f>SKEW(BU2:BU12)</f>
        <v>-0.61690735211856496</v>
      </c>
      <c r="CE9" s="3" t="s">
        <v>119</v>
      </c>
      <c r="CF9" s="5">
        <f>SKEW(BV2:BV12)</f>
        <v>3.3164190562765548</v>
      </c>
      <c r="CG9" s="3" t="s">
        <v>119</v>
      </c>
      <c r="CH9" s="5">
        <f>SKEW(BX2:BX12)</f>
        <v>-0.35968593700991958</v>
      </c>
      <c r="CI9" s="3" t="s">
        <v>119</v>
      </c>
      <c r="CJ9" s="5">
        <f>SKEW(BY2:BY12)</f>
        <v>0.45416014902160878</v>
      </c>
    </row>
    <row r="10" spans="1:88">
      <c r="A10" s="3" t="s">
        <v>82</v>
      </c>
      <c r="B10" s="3" t="s">
        <v>83</v>
      </c>
      <c r="C10" s="3">
        <v>890921335</v>
      </c>
      <c r="D10" s="3" t="s">
        <v>84</v>
      </c>
      <c r="E10" s="3" t="s">
        <v>120</v>
      </c>
      <c r="F10" s="3" t="s">
        <v>93</v>
      </c>
      <c r="G10" s="3" t="s">
        <v>94</v>
      </c>
      <c r="H10" s="3" t="s">
        <v>121</v>
      </c>
      <c r="I10" s="3" t="s">
        <v>96</v>
      </c>
      <c r="J10" s="3" t="s">
        <v>122</v>
      </c>
      <c r="K10" s="3" t="s">
        <v>90</v>
      </c>
      <c r="L10" s="3">
        <v>2025874</v>
      </c>
      <c r="M10" s="3">
        <v>20907652</v>
      </c>
      <c r="N10" s="3">
        <v>59324564</v>
      </c>
      <c r="O10" s="3">
        <v>309920</v>
      </c>
      <c r="P10" s="3"/>
      <c r="Q10" s="3">
        <v>10622</v>
      </c>
      <c r="R10" s="3">
        <v>97998</v>
      </c>
      <c r="S10" s="3"/>
      <c r="T10" s="3">
        <v>82676630</v>
      </c>
      <c r="U10" s="3"/>
      <c r="V10" s="3">
        <v>82676630</v>
      </c>
      <c r="W10" s="3">
        <v>83000</v>
      </c>
      <c r="X10" s="3">
        <v>2916076</v>
      </c>
      <c r="Y10" s="3"/>
      <c r="Z10" s="3"/>
      <c r="AA10" s="3"/>
      <c r="AB10" s="3"/>
      <c r="AC10" s="3"/>
      <c r="AD10" s="3"/>
      <c r="AE10" s="3">
        <v>2261031</v>
      </c>
      <c r="AF10" s="3"/>
      <c r="AG10" s="3">
        <v>612414</v>
      </c>
      <c r="AH10" s="3"/>
      <c r="AI10" s="3"/>
      <c r="AJ10" s="3">
        <v>5872521</v>
      </c>
      <c r="AK10" s="3">
        <v>88549151</v>
      </c>
      <c r="AL10" s="3"/>
      <c r="AM10" s="3"/>
      <c r="AN10" s="3"/>
      <c r="AO10" s="3">
        <v>12312257</v>
      </c>
      <c r="AP10" s="3">
        <v>1524147</v>
      </c>
      <c r="AQ10" s="3">
        <v>26076696</v>
      </c>
      <c r="AR10" s="3">
        <v>1803868</v>
      </c>
      <c r="AS10" s="3">
        <v>41716968</v>
      </c>
      <c r="AT10" s="3"/>
      <c r="AU10" s="3">
        <v>41716968</v>
      </c>
      <c r="AV10" s="3">
        <v>134076</v>
      </c>
      <c r="AW10" s="3"/>
      <c r="AX10" s="3">
        <v>134076</v>
      </c>
      <c r="AY10" s="3"/>
      <c r="AZ10" s="3">
        <v>1668767</v>
      </c>
      <c r="BA10" s="3"/>
      <c r="BB10" s="3">
        <v>2843780</v>
      </c>
      <c r="BC10" s="3"/>
      <c r="BD10" s="3">
        <v>4646623</v>
      </c>
      <c r="BE10" s="3">
        <v>46363591</v>
      </c>
      <c r="BF10" s="3">
        <v>3626664</v>
      </c>
      <c r="BG10" s="3"/>
      <c r="BH10" s="3"/>
      <c r="BI10" s="3"/>
      <c r="BJ10" s="3"/>
      <c r="BK10" s="3"/>
      <c r="BL10" s="3">
        <v>-542240</v>
      </c>
      <c r="BM10" s="3">
        <v>38177414</v>
      </c>
      <c r="BN10" s="3">
        <v>41261838</v>
      </c>
      <c r="BO10" s="3">
        <v>923722</v>
      </c>
      <c r="BP10" s="3">
        <v>42185560</v>
      </c>
      <c r="BQ10" s="3">
        <v>88549151</v>
      </c>
      <c r="BR10" s="3">
        <v>15359070</v>
      </c>
      <c r="BS10" s="3">
        <v>2237924</v>
      </c>
      <c r="BT10" s="3">
        <f t="shared" si="0"/>
        <v>1.9818465713999158</v>
      </c>
      <c r="BU10" s="4">
        <f t="shared" si="1"/>
        <v>0.52359159265118194</v>
      </c>
      <c r="BV10" s="5">
        <f t="shared" si="2"/>
        <v>6.863088290755182</v>
      </c>
      <c r="BW10" s="3">
        <f t="shared" si="3"/>
        <v>40959662</v>
      </c>
      <c r="BX10" s="6">
        <f t="shared" si="4"/>
        <v>0.36408358689561071</v>
      </c>
      <c r="BY10" s="7">
        <f t="shared" si="5"/>
        <v>0.17345248177478292</v>
      </c>
      <c r="CA10" s="3" t="s">
        <v>123</v>
      </c>
      <c r="CB10" s="5">
        <f>MAX(BT2:BT12)-MIN(BT2:BT12)</f>
        <v>35.919251588726816</v>
      </c>
      <c r="CC10" s="3" t="s">
        <v>123</v>
      </c>
      <c r="CD10" s="11">
        <f>MAX(BU2:BU12)-MIN(BU2:BU12)</f>
        <v>0.82431122490670761</v>
      </c>
      <c r="CE10" s="3" t="s">
        <v>123</v>
      </c>
      <c r="CF10" s="6">
        <f>MAX(BV2:BV12)-MIN(BV2:BV12)</f>
        <v>2211.8731061717908</v>
      </c>
      <c r="CG10" s="3" t="s">
        <v>123</v>
      </c>
      <c r="CH10" s="11">
        <f>MAX(BX2:BX12)-MIN(BX2:BX12)</f>
        <v>0.66624522744389036</v>
      </c>
      <c r="CI10" s="3" t="s">
        <v>123</v>
      </c>
      <c r="CJ10" s="11">
        <f>MAX(BY2:BY12)-MIN(BY2:BY12)</f>
        <v>0.2313861238072169</v>
      </c>
    </row>
    <row r="11" spans="1:88">
      <c r="A11" s="3" t="s">
        <v>82</v>
      </c>
      <c r="B11" s="3" t="s">
        <v>83</v>
      </c>
      <c r="C11" s="3">
        <v>900053261</v>
      </c>
      <c r="D11" s="3" t="s">
        <v>84</v>
      </c>
      <c r="E11" s="3" t="s">
        <v>124</v>
      </c>
      <c r="F11" s="3" t="s">
        <v>93</v>
      </c>
      <c r="G11" s="3" t="s">
        <v>87</v>
      </c>
      <c r="H11" s="3" t="s">
        <v>125</v>
      </c>
      <c r="I11" s="3" t="s">
        <v>117</v>
      </c>
      <c r="J11" s="3" t="s">
        <v>126</v>
      </c>
      <c r="K11" s="3" t="s">
        <v>90</v>
      </c>
      <c r="L11" s="3">
        <v>671957</v>
      </c>
      <c r="M11" s="3">
        <v>4206575</v>
      </c>
      <c r="N11" s="3">
        <v>9618675</v>
      </c>
      <c r="O11" s="3">
        <v>598776</v>
      </c>
      <c r="P11" s="3"/>
      <c r="Q11" s="3"/>
      <c r="R11" s="3">
        <v>195380</v>
      </c>
      <c r="S11" s="3"/>
      <c r="T11" s="3">
        <v>15291363</v>
      </c>
      <c r="U11" s="3"/>
      <c r="V11" s="3">
        <v>15291363</v>
      </c>
      <c r="W11" s="3"/>
      <c r="X11" s="3">
        <v>369214</v>
      </c>
      <c r="Y11" s="3"/>
      <c r="Z11" s="3">
        <v>60834</v>
      </c>
      <c r="AA11" s="3"/>
      <c r="AB11" s="3"/>
      <c r="AC11" s="3"/>
      <c r="AD11" s="3"/>
      <c r="AE11" s="3">
        <v>75005</v>
      </c>
      <c r="AF11" s="3"/>
      <c r="AG11" s="3"/>
      <c r="AH11" s="3"/>
      <c r="AI11" s="3"/>
      <c r="AJ11" s="3">
        <v>505053</v>
      </c>
      <c r="AK11" s="3">
        <v>15796416</v>
      </c>
      <c r="AL11" s="3"/>
      <c r="AM11" s="3"/>
      <c r="AN11" s="3"/>
      <c r="AO11" s="3">
        <v>3123877</v>
      </c>
      <c r="AP11" s="3">
        <v>42953</v>
      </c>
      <c r="AQ11" s="3">
        <v>416881</v>
      </c>
      <c r="AR11" s="3">
        <v>316878</v>
      </c>
      <c r="AS11" s="3">
        <v>3900589</v>
      </c>
      <c r="AT11" s="3"/>
      <c r="AU11" s="3">
        <v>3900589</v>
      </c>
      <c r="AV11" s="3"/>
      <c r="AW11" s="3"/>
      <c r="AX11" s="3"/>
      <c r="AY11" s="3"/>
      <c r="AZ11" s="3">
        <v>68110</v>
      </c>
      <c r="BA11" s="3"/>
      <c r="BB11" s="3">
        <v>3089088</v>
      </c>
      <c r="BC11" s="3"/>
      <c r="BD11" s="3">
        <v>3157198</v>
      </c>
      <c r="BE11" s="3">
        <v>7057787</v>
      </c>
      <c r="BF11" s="3">
        <v>1800000</v>
      </c>
      <c r="BG11" s="3">
        <v>1255560</v>
      </c>
      <c r="BH11" s="3"/>
      <c r="BI11" s="3"/>
      <c r="BJ11" s="3"/>
      <c r="BK11" s="3"/>
      <c r="BL11" s="3">
        <v>441745</v>
      </c>
      <c r="BM11" s="3">
        <v>5241324</v>
      </c>
      <c r="BN11" s="3">
        <v>8738629</v>
      </c>
      <c r="BO11" s="3"/>
      <c r="BP11" s="3">
        <v>8738629</v>
      </c>
      <c r="BQ11" s="3">
        <v>15796416</v>
      </c>
      <c r="BR11" s="3">
        <v>310919</v>
      </c>
      <c r="BS11" s="3">
        <v>562811</v>
      </c>
      <c r="BT11" s="3">
        <f t="shared" si="0"/>
        <v>3.9202702463653565</v>
      </c>
      <c r="BU11" s="4">
        <f t="shared" si="1"/>
        <v>0.44679672908082441</v>
      </c>
      <c r="BV11" s="5">
        <f t="shared" si="2"/>
        <v>0.55243945125450644</v>
      </c>
      <c r="BW11" s="3">
        <f t="shared" si="3"/>
        <v>11390774</v>
      </c>
      <c r="BX11" s="6">
        <f t="shared" si="4"/>
        <v>3.5579837523712243E-2</v>
      </c>
      <c r="BY11" s="7">
        <f t="shared" si="5"/>
        <v>1.9682882496890434E-2</v>
      </c>
      <c r="CA11" s="3" t="s">
        <v>127</v>
      </c>
      <c r="CB11" s="5">
        <f>MIN(BT2:BT12)</f>
        <v>0.36823088735419424</v>
      </c>
      <c r="CC11" s="3" t="s">
        <v>127</v>
      </c>
      <c r="CD11" s="11">
        <f>MIN(BU2:BU12)</f>
        <v>1.9152284800970296E-2</v>
      </c>
      <c r="CE11" s="3" t="s">
        <v>127</v>
      </c>
      <c r="CF11" s="5">
        <f>MIN(BV2:BV12)</f>
        <v>-3.1993943598805585</v>
      </c>
      <c r="CG11" s="3" t="s">
        <v>127</v>
      </c>
      <c r="CH11" s="11">
        <f>MIN(BX2:BX12)</f>
        <v>-0.30216164054827971</v>
      </c>
      <c r="CI11" s="3" t="s">
        <v>127</v>
      </c>
      <c r="CJ11" s="11">
        <f>MIN(BY2:BY12)</f>
        <v>-5.7933642032433973E-2</v>
      </c>
    </row>
    <row r="12" spans="1:88">
      <c r="A12" s="3" t="s">
        <v>82</v>
      </c>
      <c r="B12" s="3" t="s">
        <v>83</v>
      </c>
      <c r="C12" s="3">
        <v>901404367</v>
      </c>
      <c r="D12" s="3" t="s">
        <v>84</v>
      </c>
      <c r="E12" s="3" t="s">
        <v>128</v>
      </c>
      <c r="F12" s="3" t="s">
        <v>93</v>
      </c>
      <c r="G12" s="3" t="s">
        <v>94</v>
      </c>
      <c r="H12" s="3" t="s">
        <v>129</v>
      </c>
      <c r="I12" s="3" t="s">
        <v>89</v>
      </c>
      <c r="J12" s="3" t="s">
        <v>89</v>
      </c>
      <c r="K12" s="3" t="s">
        <v>90</v>
      </c>
      <c r="L12" s="3">
        <v>5156350</v>
      </c>
      <c r="M12" s="3">
        <v>22024520</v>
      </c>
      <c r="N12" s="3">
        <v>12122910</v>
      </c>
      <c r="O12" s="3">
        <v>3425013</v>
      </c>
      <c r="P12" s="3"/>
      <c r="Q12" s="3">
        <v>76432</v>
      </c>
      <c r="R12" s="3">
        <v>193416</v>
      </c>
      <c r="S12" s="3"/>
      <c r="T12" s="3">
        <v>42998641</v>
      </c>
      <c r="U12" s="3"/>
      <c r="V12" s="3">
        <v>42998641</v>
      </c>
      <c r="W12" s="3"/>
      <c r="X12" s="3">
        <v>3917391</v>
      </c>
      <c r="Y12" s="3"/>
      <c r="Z12" s="3">
        <v>135155</v>
      </c>
      <c r="AA12" s="3"/>
      <c r="AB12" s="3"/>
      <c r="AC12" s="3"/>
      <c r="AD12" s="3"/>
      <c r="AE12" s="3">
        <v>125775</v>
      </c>
      <c r="AF12" s="3"/>
      <c r="AG12" s="3"/>
      <c r="AH12" s="3">
        <v>6847447</v>
      </c>
      <c r="AI12" s="3"/>
      <c r="AJ12" s="3">
        <v>11025768</v>
      </c>
      <c r="AK12" s="3">
        <v>54024409</v>
      </c>
      <c r="AL12" s="3">
        <v>1231892</v>
      </c>
      <c r="AM12" s="3"/>
      <c r="AN12" s="3">
        <v>1231892</v>
      </c>
      <c r="AO12" s="3">
        <v>15701332</v>
      </c>
      <c r="AP12" s="3">
        <v>840856</v>
      </c>
      <c r="AQ12" s="3"/>
      <c r="AR12" s="3">
        <v>1727749</v>
      </c>
      <c r="AS12" s="3">
        <v>19501829</v>
      </c>
      <c r="AT12" s="3"/>
      <c r="AU12" s="3">
        <v>19501829</v>
      </c>
      <c r="AV12" s="3"/>
      <c r="AW12" s="3"/>
      <c r="AX12" s="3"/>
      <c r="AY12" s="3"/>
      <c r="AZ12" s="3"/>
      <c r="BA12" s="3"/>
      <c r="BB12" s="3"/>
      <c r="BC12" s="3">
        <v>5187089</v>
      </c>
      <c r="BD12" s="3">
        <v>5187089</v>
      </c>
      <c r="BE12" s="3">
        <v>24688918</v>
      </c>
      <c r="BF12" s="3">
        <v>100000</v>
      </c>
      <c r="BG12" s="3"/>
      <c r="BH12" s="3"/>
      <c r="BI12" s="3"/>
      <c r="BJ12" s="3"/>
      <c r="BK12" s="3"/>
      <c r="BL12" s="3"/>
      <c r="BM12" s="3">
        <v>29235491</v>
      </c>
      <c r="BN12" s="3">
        <v>29335491</v>
      </c>
      <c r="BO12" s="3"/>
      <c r="BP12" s="3">
        <v>29335491</v>
      </c>
      <c r="BQ12" s="3">
        <v>54024409</v>
      </c>
      <c r="BR12" s="3">
        <v>542136</v>
      </c>
      <c r="BS12" s="3">
        <v>896331</v>
      </c>
      <c r="BT12" s="3">
        <f t="shared" si="0"/>
        <v>2.2048517090371371</v>
      </c>
      <c r="BU12" s="4">
        <f t="shared" si="1"/>
        <v>0.45699561470445704</v>
      </c>
      <c r="BV12" s="5">
        <f t="shared" si="2"/>
        <v>0.60483906057025805</v>
      </c>
      <c r="BW12" s="3">
        <f t="shared" si="3"/>
        <v>23496812</v>
      </c>
      <c r="BX12" s="6">
        <f t="shared" si="4"/>
        <v>1.8480549720473402E-2</v>
      </c>
      <c r="BY12" s="7">
        <f t="shared" si="5"/>
        <v>1.0035019540889378E-2</v>
      </c>
      <c r="CA12" s="3" t="s">
        <v>130</v>
      </c>
      <c r="CB12" s="5">
        <f>MAX(BT2:BT12)</f>
        <v>36.28748247608101</v>
      </c>
      <c r="CC12" s="3" t="s">
        <v>130</v>
      </c>
      <c r="CD12" s="11">
        <f>MAX(BU2:BU12)</f>
        <v>0.84346350970767792</v>
      </c>
      <c r="CE12" s="3" t="s">
        <v>130</v>
      </c>
      <c r="CF12" s="5">
        <f>MAX(BV2:BV12)</f>
        <v>2208.6737118119104</v>
      </c>
      <c r="CG12" s="3" t="s">
        <v>130</v>
      </c>
      <c r="CH12" s="11">
        <f>MAX(BX2:BX12)</f>
        <v>0.36408358689561071</v>
      </c>
      <c r="CI12" s="3" t="s">
        <v>130</v>
      </c>
      <c r="CJ12" s="11">
        <f>MAX(BY2:BY12)</f>
        <v>0.17345248177478292</v>
      </c>
    </row>
    <row r="13" spans="1:88">
      <c r="CA13" s="3" t="s">
        <v>131</v>
      </c>
      <c r="CB13" s="5">
        <f>SUM(BT2:BT12)</f>
        <v>51.815443202195631</v>
      </c>
      <c r="CC13" s="3" t="s">
        <v>131</v>
      </c>
      <c r="CD13" s="11">
        <f>SUM(BU2:BU12)</f>
        <v>5.7367764465876014</v>
      </c>
      <c r="CE13" s="3" t="s">
        <v>131</v>
      </c>
      <c r="CF13" s="5">
        <f>SUM(BV2:BV12)</f>
        <v>2230.2907280630898</v>
      </c>
      <c r="CG13" s="3" t="s">
        <v>131</v>
      </c>
      <c r="CH13" s="11">
        <f>SUM(BX2:BX12)</f>
        <v>0.90368154229932074</v>
      </c>
      <c r="CI13" s="3" t="s">
        <v>131</v>
      </c>
      <c r="CJ13" s="11">
        <f>SUM(BY2:BY12)</f>
        <v>0.54947402729066352</v>
      </c>
    </row>
    <row r="14" spans="1:88">
      <c r="CA14" s="3" t="s">
        <v>132</v>
      </c>
      <c r="CB14" s="5">
        <f>COUNT(BT2:BT12)</f>
        <v>11</v>
      </c>
      <c r="CC14" s="3" t="s">
        <v>132</v>
      </c>
      <c r="CD14" s="5">
        <f>COUNT(BU2:BU12)</f>
        <v>11</v>
      </c>
      <c r="CE14" s="3" t="s">
        <v>132</v>
      </c>
      <c r="CF14" s="5">
        <f>COUNT(BV2:BV12)</f>
        <v>11</v>
      </c>
      <c r="CG14" s="3" t="s">
        <v>132</v>
      </c>
      <c r="CH14" s="5">
        <f>COUNT(BX2:BX12)</f>
        <v>11</v>
      </c>
      <c r="CI14" s="3" t="s">
        <v>132</v>
      </c>
      <c r="CJ14" s="5">
        <f>COUNT(BY2:BY12)</f>
        <v>11</v>
      </c>
    </row>
    <row r="15" spans="1:88">
      <c r="CA15" s="3" t="s">
        <v>133</v>
      </c>
      <c r="CB15" s="5">
        <f>LARGE(BT2:BT12,1)</f>
        <v>36.28748247608101</v>
      </c>
      <c r="CC15" s="3" t="s">
        <v>133</v>
      </c>
      <c r="CD15" s="5">
        <f>LARGE(BU2:BU12,1)</f>
        <v>0.84346350970767792</v>
      </c>
      <c r="CE15" s="3" t="s">
        <v>133</v>
      </c>
      <c r="CF15" s="5">
        <f>LARGE(BV2:BV12,1)</f>
        <v>2208.6737118119104</v>
      </c>
      <c r="CG15" s="3" t="s">
        <v>133</v>
      </c>
      <c r="CH15" s="5">
        <f>LARGE(BX2:BX12,1)</f>
        <v>0.36408358689561071</v>
      </c>
      <c r="CI15" s="3" t="s">
        <v>133</v>
      </c>
      <c r="CJ15" s="5">
        <f>LARGE(BY2:BY12,1)</f>
        <v>0.17345248177478292</v>
      </c>
    </row>
    <row r="16" spans="1:88">
      <c r="CA16" s="3" t="s">
        <v>134</v>
      </c>
      <c r="CB16" s="5">
        <f>SMALL(BT2:BT12,1)</f>
        <v>0.36823088735419424</v>
      </c>
      <c r="CC16" s="3" t="s">
        <v>134</v>
      </c>
      <c r="CD16" s="5">
        <f>SMALL(BU2:BU12,1)</f>
        <v>1.9152284800970296E-2</v>
      </c>
      <c r="CE16" s="3" t="s">
        <v>134</v>
      </c>
      <c r="CF16" s="5">
        <f>SMALL(BV2:BV12,1)</f>
        <v>-3.1993943598805585</v>
      </c>
      <c r="CG16" s="3" t="s">
        <v>134</v>
      </c>
      <c r="CH16" s="5">
        <f>SMALL(BX2:BX12,1)</f>
        <v>-0.30216164054827971</v>
      </c>
      <c r="CI16" s="3" t="s">
        <v>134</v>
      </c>
      <c r="CJ16" s="5">
        <f>SMALL(BY2:BY12,1)</f>
        <v>-5.7933642032433973E-2</v>
      </c>
    </row>
    <row r="17" spans="79:88">
      <c r="CA17" s="3" t="s">
        <v>135</v>
      </c>
      <c r="CB17" s="5">
        <f>_xlfn.PERCENTILE.INC(BT2:BT12,0.25)</f>
        <v>0.861158794607914</v>
      </c>
      <c r="CC17" s="3" t="s">
        <v>135</v>
      </c>
      <c r="CD17" s="5">
        <f>_xlfn.PERCENTILE.INC(BU2:BU12,0.25)</f>
        <v>0.45189617189264075</v>
      </c>
      <c r="CE17" s="3" t="s">
        <v>135</v>
      </c>
      <c r="CF17" s="5">
        <f>_xlfn.PERCENTILE.INC(BV2:BV12,0.25)</f>
        <v>-0.40699518850277605</v>
      </c>
      <c r="CG17" s="3" t="s">
        <v>135</v>
      </c>
      <c r="CH17" s="5">
        <f>_xlfn.PERCENTILE.INC(BX2:BX12,0.25)</f>
        <v>3.67167887511698E-3</v>
      </c>
      <c r="CI17" s="3" t="s">
        <v>135</v>
      </c>
      <c r="CJ17" s="5">
        <f>_xlfn.PERCENTILE.INC(BY2:BY12,0.25)</f>
        <v>8.2165056989307213E-4</v>
      </c>
    </row>
    <row r="18" spans="79:88">
      <c r="CA18" s="3" t="s">
        <v>136</v>
      </c>
      <c r="CB18" s="5">
        <f>_xlfn.PERCENTILE.INC(BT2:BT12,0.5)</f>
        <v>1.6617685248958072</v>
      </c>
      <c r="CC18" s="3" t="s">
        <v>136</v>
      </c>
      <c r="CD18" s="5">
        <f>_xlfn.PERCENTILE.INC(BU2:BU12,0.5)</f>
        <v>0.52359159265118194</v>
      </c>
      <c r="CE18" s="3" t="s">
        <v>136</v>
      </c>
      <c r="CF18" s="5">
        <f>_xlfn.PERCENTILE.INC(BV2:BV12,0.5)</f>
        <v>1.6596303595165534</v>
      </c>
      <c r="CG18" s="3" t="s">
        <v>136</v>
      </c>
      <c r="CH18" s="5">
        <f>_xlfn.PERCENTILE.INC(BX2:BX12,0.5)</f>
        <v>5.3668935318039013E-2</v>
      </c>
      <c r="CI18" s="3" t="s">
        <v>136</v>
      </c>
      <c r="CJ18" s="5">
        <f>_xlfn.PERCENTILE.INC(BY2:BY12,0.5)</f>
        <v>2.1892227094968134E-2</v>
      </c>
    </row>
    <row r="19" spans="79:88">
      <c r="CA19" s="3" t="s">
        <v>137</v>
      </c>
      <c r="CB19" s="5">
        <f>_xlfn.CONFIDENCE.T(0.05,_xlfn.STDEV.S(BT2:BT12),COUNT(BT2:BT12))</f>
        <v>7.0670845426714148</v>
      </c>
      <c r="CC19" s="3" t="s">
        <v>137</v>
      </c>
      <c r="CD19" s="5">
        <f>_xlfn.CONFIDENCE.T(0.05,_xlfn.STDEV.S(BU2:BU12),COUNT(BU2:BU12))</f>
        <v>0.16386212109209236</v>
      </c>
      <c r="CE19" s="3" t="s">
        <v>137</v>
      </c>
      <c r="CF19" s="5">
        <f>_xlfn.CONFIDENCE.T(0.05,_xlfn.STDEV.S(BV2:BV12),COUNT(BV2:BV12))</f>
        <v>446.95439538222035</v>
      </c>
      <c r="CG19" s="3" t="s">
        <v>137</v>
      </c>
      <c r="CH19" s="5">
        <f>_xlfn.CONFIDENCE.T(0.05,_xlfn.STDEV.S(BX2:BX12),COUNT(BX2:BX12))</f>
        <v>0.13225782646809245</v>
      </c>
      <c r="CI19" s="3" t="s">
        <v>137</v>
      </c>
      <c r="CJ19" s="5">
        <f>_xlfn.CONFIDENCE.T(0.05,_xlfn.STDEV.S(BY2:BY12),COUNT(BY2:BY12))</f>
        <v>5.0184115934217358E-2</v>
      </c>
    </row>
  </sheetData>
  <autoFilter ref="A1:BY12" xr:uid="{0257501A-AE27-4CDF-8EF9-B4F0D17E0D9F}"/>
  <mergeCells count="5">
    <mergeCell ref="CA1:CB1"/>
    <mergeCell ref="CC1:CD1"/>
    <mergeCell ref="CE1:CF1"/>
    <mergeCell ref="CG1:CH1"/>
    <mergeCell ref="CI1:C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Armando Forero Tunarrosa</dc:creator>
  <cp:keywords/>
  <dc:description/>
  <cp:lastModifiedBy>Carolina López</cp:lastModifiedBy>
  <cp:revision/>
  <dcterms:created xsi:type="dcterms:W3CDTF">2026-09-21T01:03:42Z</dcterms:created>
  <dcterms:modified xsi:type="dcterms:W3CDTF">2026-09-30T20:04:34Z</dcterms:modified>
  <cp:category/>
  <cp:contentStatus/>
</cp:coreProperties>
</file>