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5.xml" ContentType="application/vnd.openxmlformats-officedocument.drawing+xml"/>
  <Override PartName="/xl/charts/chart1.xml" ContentType="application/vnd.openxmlformats-officedocument.drawingml.chart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J:\Mi unidad\TUNJUELITO\6. FORMULACIONES\2026\2900 MANTENIMIENTO ALCALDIA\"/>
    </mc:Choice>
  </mc:AlternateContent>
  <xr:revisionPtr revIDLastSave="0" documentId="13_ncr:1_{1F01C147-E295-4739-9398-7771B6502CF7}" xr6:coauthVersionLast="47" xr6:coauthVersionMax="47" xr10:uidLastSave="{00000000-0000-0000-0000-000000000000}"/>
  <bookViews>
    <workbookView xWindow="28680" yWindow="-120" windowWidth="38640" windowHeight="15720" xr2:uid="{00000000-000D-0000-FFFF-FFFF00000000}"/>
  </bookViews>
  <sheets>
    <sheet name="PRESUPUESTO OFICIAL" sheetId="8" r:id="rId1"/>
    <sheet name="AIU OBRA" sheetId="9" r:id="rId2"/>
    <sheet name="PGA- SST" sheetId="10" r:id="rId3"/>
    <sheet name="PGS" sheetId="11" r:id="rId4"/>
    <sheet name="Consolidado por ítem" sheetId="5" r:id="rId5"/>
    <sheet name="Presupuesto" sheetId="1" r:id="rId6"/>
    <sheet name="Resumen" sheetId="2" r:id="rId7"/>
    <sheet name="Supuestos" sheetId="3" state="hidden" r:id="rId8"/>
    <sheet name="Ítems usados" sheetId="4" state="hidden" r:id="rId9"/>
    <sheet name="Detalle consolidación" sheetId="6" state="hidden" r:id="rId10"/>
    <sheet name="Resumen consolidado" sheetId="7" r:id="rId11"/>
  </sheets>
  <externalReferences>
    <externalReference r:id="rId12"/>
  </externalReferences>
  <definedNames>
    <definedName name="_xlnm._FilterDatabase" localSheetId="0" hidden="1">'PRESUPUESTO OFICIAL'!$B$14:$K$58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46" i="10" l="1"/>
  <c r="L45" i="10"/>
  <c r="K34" i="11"/>
  <c r="K35" i="11"/>
  <c r="K28" i="11"/>
  <c r="K27" i="11"/>
  <c r="K29" i="11" s="1"/>
  <c r="J21" i="11"/>
  <c r="J20" i="11"/>
  <c r="J19" i="11"/>
  <c r="J18" i="11"/>
  <c r="L43" i="10"/>
  <c r="L41" i="10"/>
  <c r="L40" i="10"/>
  <c r="L39" i="10"/>
  <c r="L38" i="10"/>
  <c r="L37" i="10"/>
  <c r="L36" i="10"/>
  <c r="L35" i="10"/>
  <c r="L34" i="10"/>
  <c r="L33" i="10"/>
  <c r="L32" i="10"/>
  <c r="L31" i="10"/>
  <c r="L30" i="10"/>
  <c r="L29" i="10"/>
  <c r="L23" i="10"/>
  <c r="L22" i="10"/>
  <c r="L21" i="10"/>
  <c r="L17" i="10"/>
  <c r="L16" i="10"/>
  <c r="L18" i="10" s="1"/>
  <c r="O57" i="9"/>
  <c r="O56" i="9"/>
  <c r="K55" i="9"/>
  <c r="O55" i="9" s="1"/>
  <c r="C55" i="9"/>
  <c r="C56" i="9" s="1"/>
  <c r="C57" i="9" s="1"/>
  <c r="O54" i="9"/>
  <c r="O59" i="9" s="1"/>
  <c r="O31" i="9"/>
  <c r="O32" i="9" s="1"/>
  <c r="M26" i="9"/>
  <c r="O26" i="9" s="1"/>
  <c r="M25" i="9"/>
  <c r="O25" i="9" s="1"/>
  <c r="H22" i="9"/>
  <c r="P16" i="9"/>
  <c r="P15" i="9"/>
  <c r="Q14" i="9"/>
  <c r="E16" i="8"/>
  <c r="F16" i="8"/>
  <c r="H16" i="8"/>
  <c r="E17" i="8"/>
  <c r="F17" i="8"/>
  <c r="G17" i="8"/>
  <c r="G18" i="8" s="1"/>
  <c r="H17" i="8"/>
  <c r="E18" i="8"/>
  <c r="F18" i="8"/>
  <c r="H18" i="8"/>
  <c r="E19" i="8"/>
  <c r="F19" i="8"/>
  <c r="G19" i="8"/>
  <c r="H19" i="8"/>
  <c r="E20" i="8"/>
  <c r="F20" i="8"/>
  <c r="G20" i="8"/>
  <c r="H20" i="8"/>
  <c r="F21" i="8"/>
  <c r="G21" i="8"/>
  <c r="J21" i="8" s="1"/>
  <c r="E22" i="8"/>
  <c r="F22" i="8"/>
  <c r="G22" i="8"/>
  <c r="H22" i="8"/>
  <c r="E23" i="8"/>
  <c r="F23" i="8"/>
  <c r="H23" i="8"/>
  <c r="J23" i="8" s="1"/>
  <c r="E24" i="8"/>
  <c r="F24" i="8"/>
  <c r="H24" i="8"/>
  <c r="J24" i="8" s="1"/>
  <c r="E25" i="8"/>
  <c r="F25" i="8"/>
  <c r="G25" i="8"/>
  <c r="H25" i="8"/>
  <c r="J25" i="8" s="1"/>
  <c r="E26" i="8"/>
  <c r="F26" i="8"/>
  <c r="G26" i="8"/>
  <c r="H26" i="8"/>
  <c r="E27" i="8"/>
  <c r="F27" i="8"/>
  <c r="G27" i="8"/>
  <c r="H27" i="8"/>
  <c r="J27" i="8" s="1"/>
  <c r="E28" i="8"/>
  <c r="F28" i="8"/>
  <c r="G28" i="8"/>
  <c r="H28" i="8"/>
  <c r="E29" i="8"/>
  <c r="F29" i="8"/>
  <c r="H29" i="8"/>
  <c r="E30" i="8"/>
  <c r="F30" i="8"/>
  <c r="G30" i="8"/>
  <c r="H30" i="8"/>
  <c r="E31" i="8"/>
  <c r="F31" i="8"/>
  <c r="G31" i="8"/>
  <c r="H31" i="8"/>
  <c r="E32" i="8"/>
  <c r="F32" i="8"/>
  <c r="G32" i="8"/>
  <c r="H32" i="8"/>
  <c r="E33" i="8"/>
  <c r="F33" i="8"/>
  <c r="G33" i="8"/>
  <c r="H33" i="8"/>
  <c r="E34" i="8"/>
  <c r="F34" i="8"/>
  <c r="G34" i="8"/>
  <c r="H34" i="8"/>
  <c r="E35" i="8"/>
  <c r="F35" i="8"/>
  <c r="G35" i="8"/>
  <c r="H35" i="8"/>
  <c r="E36" i="8"/>
  <c r="F36" i="8"/>
  <c r="G36" i="8"/>
  <c r="H36" i="8"/>
  <c r="E37" i="8"/>
  <c r="F37" i="8"/>
  <c r="G37" i="8"/>
  <c r="H37" i="8"/>
  <c r="E38" i="8"/>
  <c r="F38" i="8"/>
  <c r="G38" i="8"/>
  <c r="H38" i="8"/>
  <c r="E39" i="8"/>
  <c r="F39" i="8"/>
  <c r="G39" i="8"/>
  <c r="H39" i="8"/>
  <c r="E40" i="8"/>
  <c r="F40" i="8"/>
  <c r="G40" i="8"/>
  <c r="H40" i="8"/>
  <c r="E41" i="8"/>
  <c r="F41" i="8"/>
  <c r="G41" i="8"/>
  <c r="H41" i="8"/>
  <c r="E42" i="8"/>
  <c r="F42" i="8"/>
  <c r="G42" i="8"/>
  <c r="H42" i="8"/>
  <c r="E43" i="8"/>
  <c r="F43" i="8"/>
  <c r="G43" i="8"/>
  <c r="H43" i="8"/>
  <c r="E44" i="8"/>
  <c r="F44" i="8"/>
  <c r="G44" i="8"/>
  <c r="H44" i="8"/>
  <c r="E45" i="8"/>
  <c r="F45" i="8"/>
  <c r="G45" i="8"/>
  <c r="J45" i="8" s="1"/>
  <c r="H45" i="8"/>
  <c r="E46" i="8"/>
  <c r="F46" i="8"/>
  <c r="G46" i="8"/>
  <c r="H46" i="8"/>
  <c r="E47" i="8"/>
  <c r="F47" i="8"/>
  <c r="G47" i="8"/>
  <c r="H47" i="8"/>
  <c r="E48" i="8"/>
  <c r="F48" i="8"/>
  <c r="G48" i="8"/>
  <c r="H48" i="8"/>
  <c r="E49" i="8"/>
  <c r="F49" i="8"/>
  <c r="G49" i="8"/>
  <c r="J49" i="8" s="1"/>
  <c r="H49" i="8"/>
  <c r="E50" i="8"/>
  <c r="F50" i="8"/>
  <c r="H50" i="8"/>
  <c r="E51" i="8"/>
  <c r="F51" i="8"/>
  <c r="G51" i="8"/>
  <c r="H51" i="8"/>
  <c r="E52" i="8"/>
  <c r="F52" i="8"/>
  <c r="G52" i="8"/>
  <c r="H52" i="8"/>
  <c r="E53" i="8"/>
  <c r="F53" i="8"/>
  <c r="G53" i="8"/>
  <c r="H53" i="8"/>
  <c r="E54" i="8"/>
  <c r="F54" i="8"/>
  <c r="G54" i="8"/>
  <c r="H54" i="8"/>
  <c r="E55" i="8"/>
  <c r="F55" i="8"/>
  <c r="G55" i="8"/>
  <c r="J55" i="8" s="1"/>
  <c r="H55" i="8"/>
  <c r="E56" i="8"/>
  <c r="F56" i="8"/>
  <c r="G56" i="8"/>
  <c r="H56" i="8"/>
  <c r="E57" i="8"/>
  <c r="F57" i="8"/>
  <c r="G57" i="8"/>
  <c r="J57" i="8" s="1"/>
  <c r="H57" i="8"/>
  <c r="E58" i="8"/>
  <c r="F58" i="8"/>
  <c r="G58" i="8"/>
  <c r="H58" i="8"/>
  <c r="H15" i="8"/>
  <c r="J15" i="8" s="1"/>
  <c r="F15" i="8"/>
  <c r="E15" i="8"/>
  <c r="B16" i="8"/>
  <c r="B17" i="8"/>
  <c r="B18" i="8"/>
  <c r="B19" i="8"/>
  <c r="B20" i="8"/>
  <c r="B21" i="8"/>
  <c r="B22" i="8"/>
  <c r="B23" i="8"/>
  <c r="B24" i="8"/>
  <c r="B25" i="8"/>
  <c r="B26" i="8"/>
  <c r="B27" i="8"/>
  <c r="B28" i="8"/>
  <c r="B29" i="8"/>
  <c r="B30" i="8"/>
  <c r="B31" i="8"/>
  <c r="B32" i="8"/>
  <c r="B33" i="8"/>
  <c r="B34" i="8"/>
  <c r="B35" i="8"/>
  <c r="B36" i="8"/>
  <c r="B37" i="8"/>
  <c r="B38" i="8"/>
  <c r="B39" i="8"/>
  <c r="B40" i="8"/>
  <c r="B41" i="8"/>
  <c r="B42" i="8"/>
  <c r="B43" i="8"/>
  <c r="B44" i="8"/>
  <c r="B45" i="8"/>
  <c r="B46" i="8"/>
  <c r="B47" i="8"/>
  <c r="B48" i="8"/>
  <c r="B49" i="8"/>
  <c r="B50" i="8"/>
  <c r="B51" i="8"/>
  <c r="B52" i="8"/>
  <c r="B53" i="8"/>
  <c r="B54" i="8"/>
  <c r="B55" i="8"/>
  <c r="B56" i="8"/>
  <c r="B57" i="8"/>
  <c r="B58" i="8"/>
  <c r="B15" i="8"/>
  <c r="J47" i="8"/>
  <c r="J43" i="8"/>
  <c r="J31" i="8"/>
  <c r="H67" i="8"/>
  <c r="B3" i="2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I49" i="5"/>
  <c r="I48" i="5"/>
  <c r="I47" i="5"/>
  <c r="I46" i="5"/>
  <c r="I45" i="5"/>
  <c r="I44" i="5"/>
  <c r="I43" i="5"/>
  <c r="I42" i="5"/>
  <c r="I41" i="5"/>
  <c r="I40" i="5"/>
  <c r="I39" i="5"/>
  <c r="I38" i="5"/>
  <c r="I37" i="5"/>
  <c r="I36" i="5"/>
  <c r="I35" i="5"/>
  <c r="I34" i="5"/>
  <c r="I33" i="5"/>
  <c r="I32" i="5"/>
  <c r="I31" i="5"/>
  <c r="I30" i="5"/>
  <c r="I29" i="5"/>
  <c r="I28" i="5"/>
  <c r="I27" i="5"/>
  <c r="I26" i="5"/>
  <c r="I25" i="5"/>
  <c r="I24" i="5"/>
  <c r="I23" i="5"/>
  <c r="I22" i="5"/>
  <c r="I21" i="5"/>
  <c r="I20" i="5"/>
  <c r="I19" i="5"/>
  <c r="I18" i="5"/>
  <c r="I17" i="5"/>
  <c r="I16" i="5"/>
  <c r="I15" i="5"/>
  <c r="I14" i="5"/>
  <c r="I13" i="5"/>
  <c r="I12" i="5"/>
  <c r="I11" i="5"/>
  <c r="I10" i="5"/>
  <c r="I9" i="5"/>
  <c r="I8" i="5"/>
  <c r="I7" i="5"/>
  <c r="I6" i="5"/>
  <c r="I5" i="5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J56" i="8" l="1"/>
  <c r="J53" i="8"/>
  <c r="J41" i="8"/>
  <c r="J39" i="8"/>
  <c r="J51" i="8"/>
  <c r="J48" i="8"/>
  <c r="J42" i="8"/>
  <c r="J37" i="8"/>
  <c r="J35" i="8"/>
  <c r="J33" i="8"/>
  <c r="J29" i="8"/>
  <c r="J16" i="8"/>
  <c r="J19" i="8"/>
  <c r="J18" i="8"/>
  <c r="J20" i="8"/>
  <c r="J22" i="8"/>
  <c r="J52" i="8"/>
  <c r="J17" i="8"/>
  <c r="J58" i="8"/>
  <c r="J54" i="8"/>
  <c r="J50" i="8"/>
  <c r="J46" i="8"/>
  <c r="J44" i="8"/>
  <c r="J40" i="8"/>
  <c r="J38" i="8"/>
  <c r="J36" i="8"/>
  <c r="J34" i="8"/>
  <c r="J32" i="8"/>
  <c r="J30" i="8"/>
  <c r="J28" i="8"/>
  <c r="J26" i="8"/>
  <c r="L24" i="10"/>
  <c r="J22" i="11"/>
  <c r="K31" i="11" s="1"/>
  <c r="K36" i="11" s="1"/>
  <c r="O28" i="9"/>
  <c r="O34" i="9" s="1"/>
  <c r="L50" i="10"/>
  <c r="I51" i="5"/>
  <c r="J59" i="8" l="1"/>
  <c r="E14" i="9" s="1"/>
  <c r="L51" i="10" l="1"/>
  <c r="L52" i="10" s="1"/>
  <c r="K67" i="8"/>
  <c r="K61" i="8"/>
  <c r="K68" i="8"/>
  <c r="K62" i="8"/>
  <c r="K64" i="8" l="1"/>
  <c r="K66" i="8" l="1"/>
  <c r="K70" i="8" s="1"/>
  <c r="K74" i="8" s="1"/>
  <c r="M74" i="8" s="1"/>
  <c r="I32" i="8"/>
  <c r="K32" i="8" s="1"/>
  <c r="I38" i="8"/>
  <c r="K38" i="8" s="1"/>
  <c r="I56" i="8"/>
  <c r="K56" i="8" s="1"/>
  <c r="I26" i="8"/>
  <c r="K26" i="8" s="1"/>
  <c r="I52" i="8"/>
  <c r="K52" i="8" s="1"/>
  <c r="I46" i="8"/>
  <c r="K46" i="8" s="1"/>
  <c r="I34" i="8"/>
  <c r="K34" i="8" s="1"/>
  <c r="I58" i="8"/>
  <c r="K58" i="8" s="1"/>
  <c r="I51" i="8"/>
  <c r="K51" i="8" s="1"/>
  <c r="I55" i="8"/>
  <c r="K55" i="8" s="1"/>
  <c r="I54" i="8"/>
  <c r="K54" i="8" s="1"/>
  <c r="I50" i="8"/>
  <c r="K50" i="8" s="1"/>
  <c r="I49" i="8"/>
  <c r="K49" i="8" s="1"/>
  <c r="I31" i="8"/>
  <c r="K31" i="8" s="1"/>
  <c r="I17" i="8"/>
  <c r="K17" i="8" s="1"/>
  <c r="I43" i="8"/>
  <c r="K43" i="8" s="1"/>
  <c r="I16" i="8"/>
  <c r="K16" i="8" s="1"/>
  <c r="I44" i="8"/>
  <c r="K44" i="8" s="1"/>
  <c r="I24" i="8"/>
  <c r="K24" i="8" s="1"/>
  <c r="I42" i="8"/>
  <c r="K42" i="8" s="1"/>
  <c r="I27" i="8"/>
  <c r="K27" i="8" s="1"/>
  <c r="I47" i="8"/>
  <c r="K47" i="8" s="1"/>
  <c r="I39" i="8"/>
  <c r="K39" i="8" s="1"/>
  <c r="I22" i="8"/>
  <c r="K22" i="8" s="1"/>
  <c r="I30" i="8"/>
  <c r="K30" i="8" s="1"/>
  <c r="I28" i="8"/>
  <c r="K28" i="8" s="1"/>
  <c r="I21" i="8"/>
  <c r="K21" i="8" s="1"/>
  <c r="I40" i="8"/>
  <c r="K40" i="8" s="1"/>
  <c r="I29" i="8"/>
  <c r="K29" i="8" s="1"/>
  <c r="I41" i="8"/>
  <c r="K41" i="8" s="1"/>
  <c r="I25" i="8"/>
  <c r="K25" i="8" s="1"/>
  <c r="I33" i="8"/>
  <c r="K33" i="8" s="1"/>
  <c r="I23" i="8"/>
  <c r="K23" i="8" s="1"/>
  <c r="I20" i="8"/>
  <c r="K20" i="8" s="1"/>
  <c r="I57" i="8"/>
  <c r="K57" i="8" s="1"/>
  <c r="I48" i="8"/>
  <c r="K48" i="8" s="1"/>
  <c r="I37" i="8"/>
  <c r="K37" i="8" s="1"/>
  <c r="I53" i="8"/>
  <c r="K53" i="8" s="1"/>
  <c r="I36" i="8"/>
  <c r="K36" i="8" s="1"/>
  <c r="I18" i="8"/>
  <c r="K18" i="8" s="1"/>
  <c r="I19" i="8"/>
  <c r="K19" i="8" s="1"/>
  <c r="I35" i="8"/>
  <c r="K35" i="8" s="1"/>
  <c r="I45" i="8"/>
  <c r="K45" i="8" s="1"/>
  <c r="I15" i="8"/>
  <c r="K15" i="8" s="1"/>
  <c r="K59" i="8" l="1"/>
  <c r="O35" i="9" s="1"/>
  <c r="O41" i="9"/>
  <c r="O45" i="9"/>
  <c r="O42" i="9" l="1"/>
  <c r="O44" i="9"/>
  <c r="O43" i="9"/>
  <c r="O60" i="9"/>
  <c r="O46" i="9" l="1"/>
  <c r="O48" i="9" s="1"/>
  <c r="O49" i="9" s="1"/>
  <c r="O63" i="9" s="1"/>
  <c r="O67" i="9" s="1"/>
</calcChain>
</file>

<file path=xl/sharedStrings.xml><?xml version="1.0" encoding="utf-8"?>
<sst xmlns="http://schemas.openxmlformats.org/spreadsheetml/2006/main" count="3308" uniqueCount="823">
  <si>
    <t>PRESUPUESTO PRELIMINAR ESTIMADO – MANTENIMIENTO LOCATIVO SEDE ADMINISTRATIVA FDLT</t>
  </si>
  <si>
    <t>Base de precios: Listado de Precios Tope Dpto Vigencia 2026 – columna BOGOTÁ. Cantidades estimadas por afectación; requieren verificación y medición en campo.</t>
  </si>
  <si>
    <t>No.</t>
  </si>
  <si>
    <t>Capítulo</t>
  </si>
  <si>
    <t>Piso</t>
  </si>
  <si>
    <t>Ubicación</t>
  </si>
  <si>
    <t>Patología / hallazgo</t>
  </si>
  <si>
    <t>Actividad presupuestada</t>
  </si>
  <si>
    <t>Ítem</t>
  </si>
  <si>
    <t>Descripción ítem listado</t>
  </si>
  <si>
    <t>UN</t>
  </si>
  <si>
    <t>Cantidad est.</t>
  </si>
  <si>
    <t>PU Bogotá 2026</t>
  </si>
  <si>
    <t>Valor parcial</t>
  </si>
  <si>
    <t>Prioridad</t>
  </si>
  <si>
    <t>Observación técnica</t>
  </si>
  <si>
    <t>Fuente</t>
  </si>
  <si>
    <t>Impermeabilización tanques</t>
  </si>
  <si>
    <t>Sótano 2</t>
  </si>
  <si>
    <t>Tanques de agua potable / archivo</t>
  </si>
  <si>
    <t>Filtración recurrente desde tanque, inundación de archivo</t>
  </si>
  <si>
    <t>Impermeabilización interior de dos tanques de concreto para agua potable</t>
  </si>
  <si>
    <t>11.1.7</t>
  </si>
  <si>
    <t>IMPERMEABILIZACION INTERIOR PARA TANQUES DE CONCRETO MEMBRANA PVC SIKAPLAN 12 NTR O EQUIVALENTE. INCLUYE REMATES</t>
  </si>
  <si>
    <t>M2</t>
  </si>
  <si>
    <t>Alta</t>
  </si>
  <si>
    <t>Cantidad estimada 60 m² por tanque; verificar dimensiones reales y estado de juntas.</t>
  </si>
  <si>
    <t>Informe Sótano 2 / sotano 2</t>
  </si>
  <si>
    <t>Tanques / muro contiguo</t>
  </si>
  <si>
    <t>Orificio de filtración y discontinuidad en muro</t>
  </si>
  <si>
    <t>Sellado hidráulico y reparación puntual de fuga en tanque/muro</t>
  </si>
  <si>
    <t>NP-TAN-01</t>
  </si>
  <si>
    <t>Ítem no previsto / actividad compuesta a cotizar</t>
  </si>
  <si>
    <t>Actividad especializada no identificada con ítem directo; requiere APU y prueba de estanqueidad.</t>
  </si>
  <si>
    <t>Informe Sótano 2</t>
  </si>
  <si>
    <t>Tanques</t>
  </si>
  <si>
    <t>Validación posterior a reparación</t>
  </si>
  <si>
    <t>Pruebas de estanqueidad de tanques</t>
  </si>
  <si>
    <t>NP-TAN-02</t>
  </si>
  <si>
    <t>Ensayo por tanque posterior a impermeabilización; actividad no listada.</t>
  </si>
  <si>
    <t>Demoliciones</t>
  </si>
  <si>
    <t>Archivo institucional</t>
  </si>
  <si>
    <t>Pañetes afectados por humedad e inundación</t>
  </si>
  <si>
    <t>Demolición de pañete deteriorado en muros</t>
  </si>
  <si>
    <t>1.2.39N</t>
  </si>
  <si>
    <t>DEMOLICIÓN DE PAÑETE DE MUROS (INC CARGUE, RETIRO Y DISPOSICION FINAL A SITIOS AUTORIZADOS)</t>
  </si>
  <si>
    <t>Incluye zonas inferiores de muros con desprendimiento.</t>
  </si>
  <si>
    <t>Pañetes y humedades</t>
  </si>
  <si>
    <t>Muros con humedad ascendente</t>
  </si>
  <si>
    <t>Pañete impermeabilizado sobre muros</t>
  </si>
  <si>
    <t>9.1.2</t>
  </si>
  <si>
    <t>PAÑETE IMPERMEABILIZADO S/MUROS 1:3.</t>
  </si>
  <si>
    <t>Franja inferior y zonas adyacentes a tanques.</t>
  </si>
  <si>
    <t>Acabados</t>
  </si>
  <si>
    <t>Muros deteriorados por humedad</t>
  </si>
  <si>
    <t>Estuco sobre pañete</t>
  </si>
  <si>
    <t>17.1.1</t>
  </si>
  <si>
    <t>SUMINISTRO E INSTALACION DE ESTUCO SOBRE PAÑETE</t>
  </si>
  <si>
    <t>Media</t>
  </si>
  <si>
    <t>sotano 2</t>
  </si>
  <si>
    <t>Pintura</t>
  </si>
  <si>
    <t>Pintura vinilo tipo 1 en muros interiores</t>
  </si>
  <si>
    <t>17.1.2</t>
  </si>
  <si>
    <t>SUMINISTRO E INSTALACION DE PINTURA EN VINILO TIPO 1 MUROS INTERIORES 3 MANOS</t>
  </si>
  <si>
    <t>Pisos y pintura especial</t>
  </si>
  <si>
    <t>Piso afectado por inundación</t>
  </si>
  <si>
    <t>Pintura epóxica para pisos, muros y techos</t>
  </si>
  <si>
    <t>17.3.7</t>
  </si>
  <si>
    <t>SUMINISTRO E INSTALACION DE PINTURA EPOXICA PARA PISOS, MUROS Y TECHOS INCLUYE PREPARACION DE SUPERFICIE Y PRIMER DE ADHERENCIA</t>
  </si>
  <si>
    <t>Se estima recuperación de área afectada por humedad sobre acabado de piso.</t>
  </si>
  <si>
    <t>Cerramientos</t>
  </si>
  <si>
    <t>Parqueadero</t>
  </si>
  <si>
    <t>Láminas de PVC rotas en cerramiento</t>
  </si>
  <si>
    <t>Reposición de cerramiento en lámina PVC</t>
  </si>
  <si>
    <t>NP-PVC-01</t>
  </si>
  <si>
    <t>No se identificó ítem directo para cerramiento en lámina PVC; formular APU.</t>
  </si>
  <si>
    <t>Hidrosanitario</t>
  </si>
  <si>
    <t>Cuarto de máquinas</t>
  </si>
  <si>
    <t>Tapas de cámaras de desagüe deterioradas</t>
  </si>
  <si>
    <t>Suministro e instalación rejilla sifón 20x20</t>
  </si>
  <si>
    <t>15.2.8</t>
  </si>
  <si>
    <t>SUMINISTRO E INSTALACIÓN  REJILLA SIFON 20 X 20</t>
  </si>
  <si>
    <t>Se asimila a tapa/rejilla de cámara menor; verificar dimensiones.</t>
  </si>
  <si>
    <t>Humedad en muros técnicos</t>
  </si>
  <si>
    <t>Cámaras y drenajes requieren mantenimiento</t>
  </si>
  <si>
    <t>Limpieza y adecuación a cárcamo</t>
  </si>
  <si>
    <t>1.2.49N</t>
  </si>
  <si>
    <t>LIMPIEZA Y ADECUACIÓN  A CÁRCAMO (INCLUYE DESMONTE Y MONTAJE DE REJILLA, LIMPIEZA, RETIRO Y DISPOSICIÓN DE MATERIAL SOBRANTE, RESANE DE GRIETAS Y BORDE)</t>
  </si>
  <si>
    <t>M</t>
  </si>
  <si>
    <t>Incluye limpieza y resanes de bordes.</t>
  </si>
  <si>
    <t>Impermeabilización</t>
  </si>
  <si>
    <t>Sótano 1</t>
  </si>
  <si>
    <t>Parqueaderos / vigas</t>
  </si>
  <si>
    <t>Halos de humedad y filtraciones en vigas</t>
  </si>
  <si>
    <t>Impermeabilización exterior estructuras de concreto enterradas / muros</t>
  </si>
  <si>
    <t>11.1.2</t>
  </si>
  <si>
    <t>IMPERMEABILIZACION EXTERIOR ESTRUCTURAS DE CONCRETO ENTERRADAS IGOL DENSO 2 MANOS</t>
  </si>
  <si>
    <t>Aplicable a zonas localizadas de concreto expuesto con humedad.</t>
  </si>
  <si>
    <t>Daños sótano 1</t>
  </si>
  <si>
    <t>Oficinas sistemas y archivo</t>
  </si>
  <si>
    <t>Resane y pintura</t>
  </si>
  <si>
    <t>Placa / inicio rampa S-2</t>
  </si>
  <si>
    <t>Humedad en techo por filtración de agua lluvia</t>
  </si>
  <si>
    <t>Vinilo bajo placa 2 manos</t>
  </si>
  <si>
    <t>17.1.5</t>
  </si>
  <si>
    <t>SUMINISTRO E INSTALACION DE VINILO BAJO PLACA  -  2 MANOS</t>
  </si>
  <si>
    <t>Fachadas interiores / intemperie</t>
  </si>
  <si>
    <t>Halos de humedad en superficie expuesta</t>
  </si>
  <si>
    <t>Limpieza e impermeabilización de fachadas con hidrofugado</t>
  </si>
  <si>
    <t>20.1.7</t>
  </si>
  <si>
    <t>LIMPIEZA E IMPERMEABILIZACION DE FACHADAS CON ACIDO MURIATICO E HIDROFUGADO CON SIKA IMPERMUR O SIMILAR</t>
  </si>
  <si>
    <t>Para muros expuestos a intemperie en acceso/parqueadero.</t>
  </si>
  <si>
    <t>Rotura material de cubrimiento PVC</t>
  </si>
  <si>
    <t>Formular APU.</t>
  </si>
  <si>
    <t>Cajas / tapas / sifones</t>
  </si>
  <si>
    <t>Mantenimiento de cajas y cambio de rejilla</t>
  </si>
  <si>
    <t>Carpintería y herrajes</t>
  </si>
  <si>
    <t>Puertas cuarto equipos / archivo</t>
  </si>
  <si>
    <t>Ajuste y mantenimiento de puertas</t>
  </si>
  <si>
    <t>Cerradura para oficina pomo entrada</t>
  </si>
  <si>
    <t>18.1.3</t>
  </si>
  <si>
    <t>SUMINISTRO E INSTALACION CERRADURA PARA OFICINA POMO ENTRADA REF. SATURNO DE SCHLAGE O EQUIVALENTE</t>
  </si>
  <si>
    <t>Se usa como ítem compatible para reposición de cerradura; ajustes menores requieren APU si no aplica.</t>
  </si>
  <si>
    <t>Eléctrico</t>
  </si>
  <si>
    <t>Puntos eléctricos</t>
  </si>
  <si>
    <t>Instalación de tapa ciega o toma</t>
  </si>
  <si>
    <t>Salida + tomacorriente doble monofásica</t>
  </si>
  <si>
    <t>8.1.23</t>
  </si>
  <si>
    <t>SALIDA + TOMACORRIENTE DOBLE MONOFASICA - INCLUYE CAJA, TUBERIA PVC DE 1/2", CONDUCTORES DE COBRE #12 AWG, LS ZH, APARATO ELECTRICO CORRESPONDIENTE Y DEMÁS ACCESORIOS NECESARIOS PARA SU CORRECTA INSTALACIÓN. SALIDA HASTA UNA DISTANCIA DE 3,00M</t>
  </si>
  <si>
    <t>Vidrios</t>
  </si>
  <si>
    <t>Zona ascensores</t>
  </si>
  <si>
    <t>Delaminación de vidrio / fisura horizontal</t>
  </si>
  <si>
    <t>Suministro e instalación vidrio templado incoloro 10 mm</t>
  </si>
  <si>
    <t>18.3.3</t>
  </si>
  <si>
    <t>SUMINISTRO E INSTALACION VIDRIO CRISTAL TEMPLADO INCOLORO - 10 MM</t>
  </si>
  <si>
    <t>Verificar si corresponde vidrio laminado/templado según sistema existente.</t>
  </si>
  <si>
    <t>Pisos y enchapes</t>
  </si>
  <si>
    <t>Piso 1</t>
  </si>
  <si>
    <t>Sala de juntas</t>
  </si>
  <si>
    <t>Pérdida de boquilla en enchape</t>
  </si>
  <si>
    <t>Limpieza y reemboquille de enchape</t>
  </si>
  <si>
    <t>1.2.58N</t>
  </si>
  <si>
    <t>LIMPIEZA Y REEMBOQUILLE DE ENCHAPE  (Incluye Acido Nitrico,  boquilla y todo lo requerido para su respectiva ejecucion)</t>
  </si>
  <si>
    <t>PISO 1</t>
  </si>
  <si>
    <t>Cielo raso con suciedad/desgaste</t>
  </si>
  <si>
    <t>Toma corriente deteriorada</t>
  </si>
  <si>
    <t>Sala lactante</t>
  </si>
  <si>
    <t>Desagüe lavamanos y llave push</t>
  </si>
  <si>
    <t>Lavamanos de sobreponer incluye sifón y acople</t>
  </si>
  <si>
    <t>15.1.12</t>
  </si>
  <si>
    <t>SUMINISTRO, TRANSPORTE E INSTALACION DE LAVAMANOS DE SOBREPONER MARSELLA BLANCO TIPO CORONA Ó EQUIVALENTE. INCLUYE SIFON Y ACOPLE</t>
  </si>
  <si>
    <t>Verificar si solo requiere accesorios; el ítem incluye lavamanos completo.</t>
  </si>
  <si>
    <t>CDI / recepción / escaleras</t>
  </si>
  <si>
    <t>Humedades en muros y zonas contiguas</t>
  </si>
  <si>
    <t>Humedades y acabados deteriorados</t>
  </si>
  <si>
    <t>Escaleras / recepción</t>
  </si>
  <si>
    <t>Desprendimiento de granito</t>
  </si>
  <si>
    <t>Baldosín granito BH-5 33x33</t>
  </si>
  <si>
    <t>10.2.7</t>
  </si>
  <si>
    <t>BALDOSIN GRANITO BH-5 DE 33X33 MORTERO 1:4 - (INCLUYE JUNTA DE DILATACION, DESTRONQUE, PULIDA Y BRILLADA) (SUMINISTRO E INSTALACIÓN)</t>
  </si>
  <si>
    <t>Baños hombres/mujeres</t>
  </si>
  <si>
    <t>Rejillas faltantes o deterioradas</t>
  </si>
  <si>
    <t>Suministro e instalación rejilla ventilación 20x20</t>
  </si>
  <si>
    <t>15.2.11</t>
  </si>
  <si>
    <t>SUMINISTRO E INSTALACIÓN  REJILLA VENTILACION 20 X 20</t>
  </si>
  <si>
    <t>Baños</t>
  </si>
  <si>
    <t>Rejillas de piso/desagüe</t>
  </si>
  <si>
    <t>Divisiones y puerta en vidrio</t>
  </si>
  <si>
    <t>Vidrio templado incoloro 10 mm</t>
  </si>
  <si>
    <t>Incluye estimación de puerta/paños de baño; herrajes deben verificarse.</t>
  </si>
  <si>
    <t>Puertas y vidrios</t>
  </si>
  <si>
    <t>Recepción</t>
  </si>
  <si>
    <t>Puerta de vidrio faltante en acceso</t>
  </si>
  <si>
    <t>Puerta y marco en aluminio + vidrio templado 5 mm</t>
  </si>
  <si>
    <t>12.1.8</t>
  </si>
  <si>
    <t>PUERTA Y MARCO EN ALUMINIO ANODIZADO SERIE 3831/5020 - COLOR MATE NATURAL + VIDRIO CRISTAL TEMPLADO INCOLORO 5 MM (SUMINISTRO E INSTALACIÓN)</t>
  </si>
  <si>
    <t>Mobiliario</t>
  </si>
  <si>
    <t>Auditorio</t>
  </si>
  <si>
    <t>Sillas con daño en espaldar, brazos y tabletas</t>
  </si>
  <si>
    <t>Reparación de sillas de auditorio</t>
  </si>
  <si>
    <t>NP-MOB-01</t>
  </si>
  <si>
    <t>No existe ítem directo en listado; formular APU por silla intervenida.</t>
  </si>
  <si>
    <t>Carpintería metálica</t>
  </si>
  <si>
    <t>Auditorio / cuarto UPS</t>
  </si>
  <si>
    <t>Puerta metálica requerida</t>
  </si>
  <si>
    <t>Puerta lámina sencilla cold rolled C18</t>
  </si>
  <si>
    <t>12.2.11N</t>
  </si>
  <si>
    <t>SUMINISTRO E INSTALACIÓN DE PUERTA EN LÁMINA SENCILLA COLD ROLLED C18 INCLUYE MARCO EN LAMINA GALVANIZADA C18 (ANTICORROSIVO Y PINTURA EN ESMALTE A DOS MANOS, INCLUYE ANCLAJES, BISAGRAS Y CERRADURA DE PASADOR)</t>
  </si>
  <si>
    <t>Seguridad</t>
  </si>
  <si>
    <t>Escaleras</t>
  </si>
  <si>
    <t>Falta cintas antideslizantes y reflectivas</t>
  </si>
  <si>
    <t>Cinta antideslizante pisos ancho 5 cm</t>
  </si>
  <si>
    <t>10.2.19</t>
  </si>
  <si>
    <t>SUMINISTRO E INSTALACION DE CINTA ANTIDESLIZANTE  PISOS ANCHO 5 CMS  INCLUYE MATERIALES Y MANO DE OBRA</t>
  </si>
  <si>
    <t>Canaleta/toma corriente deteriorada</t>
  </si>
  <si>
    <t>Canaleta plástica 20x5 cm</t>
  </si>
  <si>
    <t>8.2.8</t>
  </si>
  <si>
    <t>SUMINISTRO, TRANSPORTE E INSTALACIÓN DE CANALETA PLASTICA (20 X 5) CM CON DIVISIÓN. INCLUYE: PINTURA ELECTROSTATICA, PUESTA A TIERRA, TAPA TORNILLO, ELEMENTOS DE FIJACIÓN EN PARED Y DEMÁS ACCESORIOS PARA SU CORRECTA INSTALACIÓN</t>
  </si>
  <si>
    <t>Baño mujeres</t>
  </si>
  <si>
    <t>Película de seguridad en puerta</t>
  </si>
  <si>
    <t>Suministro e instalación película de seguridad</t>
  </si>
  <si>
    <t>NP-VID-01</t>
  </si>
  <si>
    <t>No se identificó ítem directo; formular APU por m².</t>
  </si>
  <si>
    <t>Piso 2</t>
  </si>
  <si>
    <t>Vano esquinero diagonal ascensores</t>
  </si>
  <si>
    <t>Delaminación/fisura vidrio</t>
  </si>
  <si>
    <t>Vidrio de seguridad laminado 3+3</t>
  </si>
  <si>
    <t>18.3.4</t>
  </si>
  <si>
    <t>SUMINISTRO E INSTALACION DE VIDRIO DE SEGURIDAD LAMINADO 3+3</t>
  </si>
  <si>
    <t>PATOLOGIAS PISO 2</t>
  </si>
  <si>
    <t>Pasillo acceso</t>
  </si>
  <si>
    <t>Sensor desprendido</t>
  </si>
  <si>
    <t>Salida eléctrica para sensor de presencia 360°</t>
  </si>
  <si>
    <t>8.1.32N</t>
  </si>
  <si>
    <t>SUMINISTRO, TRANSPORTE E INSTALACIÓN DE SALIDA ELÉCTRICA PARA SENSOR DE PRESENCIA 360°, 1000W, 360º, 120V. INCLUYE: SENSOR 360° , TUBERÍA EMT Ø3/4", CAJA METÁLICA 12X12X5, CONDUCTORES #12 AWG, PE, HF, FR, LS, CT Y DEMÁS ACCESORIOS NECESARIOS PARA SU CORRECTA INSTALACIÓN. (SALIDA PROMEDIO HASTA 3M)</t>
  </si>
  <si>
    <t>Cielorrasos</t>
  </si>
  <si>
    <t>Acceso pasillo</t>
  </si>
  <si>
    <t>Tapa de registro desajustada en cielo raso</t>
  </si>
  <si>
    <t>Reinstalación de cielo raso existente</t>
  </si>
  <si>
    <t>16.1.7N</t>
  </si>
  <si>
    <t>REINSTALACION DE CIELO RASO EXISTENTE. INCLUYE REPOSICION DE PIEZAS EN MALESTADO. NO INCLUYE ESTRUCTURA</t>
  </si>
  <si>
    <t>Sin puerta de vidrio acceso principal</t>
  </si>
  <si>
    <t>Resanes</t>
  </si>
  <si>
    <t>Salida emergencia</t>
  </si>
  <si>
    <t>Fisura longitudinal y desprendimiento acabado</t>
  </si>
  <si>
    <t>Filos y dilataciones en pañete</t>
  </si>
  <si>
    <t>9.1.1</t>
  </si>
  <si>
    <t>FILOS Y DILATACIONES EN PAÑETE</t>
  </si>
  <si>
    <t>Gestión policial jurídica</t>
  </si>
  <si>
    <t>Puerta de vidrio con dificultad de cierre</t>
  </si>
  <si>
    <t>Mantenimiento de puerta de vidrio y herrajes</t>
  </si>
  <si>
    <t>NP-HER-01</t>
  </si>
  <si>
    <t>Actividad compuesta sin ítem directo.</t>
  </si>
  <si>
    <t>Exceso iluminación natural</t>
  </si>
  <si>
    <t>Película de control solar para ventanería</t>
  </si>
  <si>
    <t>NP-VID-02</t>
  </si>
  <si>
    <t>Manijas ventanas desajustadas</t>
  </si>
  <si>
    <t>Suministro/ajuste de manijas de ventana</t>
  </si>
  <si>
    <t>NP-HER-02</t>
  </si>
  <si>
    <t>Actividad no identificada en listado.</t>
  </si>
  <si>
    <t>Puntos eléctricos y cableado generan tropiezos</t>
  </si>
  <si>
    <t>Salida tomacorriente doble monofásica en canaleta</t>
  </si>
  <si>
    <t>8.6.12</t>
  </si>
  <si>
    <t>SALIDA PARA TOMACORRIENTE DOBLE MONOFASICA EN CANALETA, INCLUYE TROQUEL Y APARATO ELECTRICO, CONDUCTORES COBRE #12 AWG, PE, HF, FR, LS, CT Y DEMÁS ACCESORIOS NECESARIOS PARA SU CORRECTA INSTALACIÓN. (SUMINISTRO E INSTALACIÓN)</t>
  </si>
  <si>
    <t>Gestión policial jurídica / Contraloría</t>
  </si>
  <si>
    <t>Luminarias no encienden</t>
  </si>
  <si>
    <t>Luminaria LED lineal 32W</t>
  </si>
  <si>
    <t>14.1.6</t>
  </si>
  <si>
    <t>SUMINISTRO, TRANSPORTE E INSTALACIÓN  DE LUMINARIA LED LINEAL DE 32W, 6500 K, 100-240 V, FLUJO LUMINOSO MAYOR A 3200 LM, IRC 80, VIDA ÚTIL MAYOR A 10,000 H. INCLUYE CONECTORES DE RESORTE, CINTA , ACCESORIOS DE FIJACIÓN Y SOPORTE Y TODO LO NECESARIO PARA SU CORECTA INSTALACION Y FUNCIONAMIENTO. MATERIAL CERTIFICADO, GARANTIZADO E INSTALADO SEGÚN REGLAMENTACIÓN NTC 2050.</t>
  </si>
  <si>
    <t>Contraloría</t>
  </si>
  <si>
    <t>Divisiones de vidrio inestables</t>
  </si>
  <si>
    <t>Vidrio templado incoloro 6 mm</t>
  </si>
  <si>
    <t>18.3.2</t>
  </si>
  <si>
    <t>SUMINISTRO E INSTALACION VIDRIO CRISTAL TEMPLADO INCOLORO - 6 MM</t>
  </si>
  <si>
    <t>No incluye herrajes especiales; validar APU complementario.</t>
  </si>
  <si>
    <t>Piso 3</t>
  </si>
  <si>
    <t>Área ascensores / pasillos</t>
  </si>
  <si>
    <t>Sensores y luminarias sin operatividad</t>
  </si>
  <si>
    <t>Revisión daños tercer piso</t>
  </si>
  <si>
    <t>Luminarias sin funcionamiento</t>
  </si>
  <si>
    <t>Pisos</t>
  </si>
  <si>
    <t>JAL</t>
  </si>
  <si>
    <t>Piso encauchado abombado/desprendido</t>
  </si>
  <si>
    <t>Piso vinilo tráfico comercial E=2 mm</t>
  </si>
  <si>
    <t>10.2.15</t>
  </si>
  <si>
    <t>SUMINISTRO E INSTALACION PISO VINILO, TRAFICO COMERCIAL 33X33/50X50 E=2 MM. INC. PREPARACION DE SUPERFICIE CON MASTICO RESANADOR Y ADHESIVO</t>
  </si>
  <si>
    <t>Se usa como aproximación al acabado flexible existente.</t>
  </si>
  <si>
    <t>Guardaescobas desprendidos/faltantes</t>
  </si>
  <si>
    <t>Guardaescoba en vinisol</t>
  </si>
  <si>
    <t>10.3.4</t>
  </si>
  <si>
    <t>GUARDAESCOBA EN VINISOL (SUMINISTRO E INSTALACIÓN)</t>
  </si>
  <si>
    <t>JAL / cocina / cuarto lavado</t>
  </si>
  <si>
    <t>Resanes y pintura</t>
  </si>
  <si>
    <t>JAL / tapas de paso</t>
  </si>
  <si>
    <t>Resane tapa de paso y cielo raso</t>
  </si>
  <si>
    <t>JAL / cocina</t>
  </si>
  <si>
    <t>Cambio sifón lavaplatos</t>
  </si>
  <si>
    <t>Lavaplatos 50x35 incluye grifería, sifón y acople</t>
  </si>
  <si>
    <t>15.1.17</t>
  </si>
  <si>
    <t>SUMINISTRO, TRANSPORTE E INSTALACION DE LAVAPLATOS 50 X 35 INCLUYE GRIFERIA UNA LLAVE INCLUYE SIFON CANASTILLA Y ACOPLE</t>
  </si>
  <si>
    <t>Si solo se cambia sifón, formular APU de accesorio menor.</t>
  </si>
  <si>
    <t>Baños JAL</t>
  </si>
  <si>
    <t>Adecuación toma GFCI</t>
  </si>
  <si>
    <t>Salida tomacorriente doble GFCI baños</t>
  </si>
  <si>
    <t>8.1.24</t>
  </si>
  <si>
    <t>SALIDA + TOMACORRIENTE DOBLE (GFCI) PARA BAÑOS, LABORATORIOS Y COCINAS - INCLUYE TAPA INTEMPERIE TERMOPLASTICA, TUBERIA PVC DE 1/2", CONDUCTORES DE COBRE #12 AWG CON BAJO DE HALOGENOS LSZH, APARATO ELECTRICO CORRESPONDIENTE Y DEMÁS ACCESORIOS NECESARIOS PARA SU CORRECTA INSTALACIÓN. SALIDA HASTA UNA DISTANCIA DE 3,00M</t>
  </si>
  <si>
    <t>Lavamanos y llaves con ajuste</t>
  </si>
  <si>
    <t>Verificar si solo requiere ajuste de llave.</t>
  </si>
  <si>
    <t>Rejillas faltantes/cambio</t>
  </si>
  <si>
    <t>Rejilla sifón 20x20</t>
  </si>
  <si>
    <t>Oficina JAL</t>
  </si>
  <si>
    <t>Puerta de oficina fuera de servicio</t>
  </si>
  <si>
    <t>Puerta con cinta de seguridad; requiere revisión especializada.</t>
  </si>
  <si>
    <t>Manijas ventanas faltantes</t>
  </si>
  <si>
    <t>Piso 4</t>
  </si>
  <si>
    <t>Oficinas</t>
  </si>
  <si>
    <t>Tomas corrientes dañadas/desprendidas</t>
  </si>
  <si>
    <t>Pasillos / inspecciones</t>
  </si>
  <si>
    <t>Sujetadores de vidrio dañados o faltantes</t>
  </si>
  <si>
    <t>Mantenimiento y suministro de sujetadores para vidrio</t>
  </si>
  <si>
    <t>NP-HER-03</t>
  </si>
  <si>
    <t>No se identificó ítem directo; formular APU.</t>
  </si>
  <si>
    <t>Cielo raso / rociador</t>
  </si>
  <si>
    <t>Humedad alrededor de caja de luz y rociador</t>
  </si>
  <si>
    <t>Ventanas / fachada Caracas</t>
  </si>
  <si>
    <t>Humedad en ventana y cielo raso</t>
  </si>
  <si>
    <t>Pintura en muro costado derecho</t>
  </si>
  <si>
    <t>Puerta inspecciones</t>
  </si>
  <si>
    <t>Ausencia hidráulico y sujetadores</t>
  </si>
  <si>
    <t>Instalación urgente por riesgo de ingreso.</t>
  </si>
  <si>
    <t>Faltan pasadores en puertas</t>
  </si>
  <si>
    <t>Cerradura para baño pomo entrada</t>
  </si>
  <si>
    <t>18.1.4</t>
  </si>
  <si>
    <t>SUMINISTRO E INSTALACION CERRADURA PARA BAÑO POMO ENTRADA REF. SATURNO DE SCHLAGE O EQUIVALENTE</t>
  </si>
  <si>
    <t>Ítem compatible; validar si requiere pasadores específicos.</t>
  </si>
  <si>
    <t>Baranda pasamanos</t>
  </si>
  <si>
    <t>Baranda sin asegurar</t>
  </si>
  <si>
    <t>Revisión, ajuste y anclaje de baranda existente</t>
  </si>
  <si>
    <t>NP-BAR-01</t>
  </si>
  <si>
    <t>Mantenimiento de baranda existente sin ítem directo.</t>
  </si>
  <si>
    <t>Cubículos</t>
  </si>
  <si>
    <t>Ausencia de separadores en piso</t>
  </si>
  <si>
    <t>Suministro de separadores/anclajes para cubículos</t>
  </si>
  <si>
    <t>NP-MOB-02</t>
  </si>
  <si>
    <t>Actividad no cubierta por listado.</t>
  </si>
  <si>
    <t>Piso 5</t>
  </si>
  <si>
    <t>Cafetería</t>
  </si>
  <si>
    <t>Humedad en pileta y muro adyacente</t>
  </si>
  <si>
    <t>PISO 5</t>
  </si>
  <si>
    <t>Fuga en desagüe lavaplatos</t>
  </si>
  <si>
    <t>Verificar si solo se requiere sifón/conexión.</t>
  </si>
  <si>
    <t>Pintura especial</t>
  </si>
  <si>
    <t>Pasarela</t>
  </si>
  <si>
    <t>Estructura metálica con pérdida de pintura</t>
  </si>
  <si>
    <t>Aplicado como protección sobre superficies metálicas; validar especificación anticorrosiva.</t>
  </si>
  <si>
    <t>Ausencia de cerramiento lateral</t>
  </si>
  <si>
    <t>Baranda metálica corredores de circulación</t>
  </si>
  <si>
    <t>12.2.6</t>
  </si>
  <si>
    <t>SUMINISTRO E INSTALACION DE BARANDA METALICA CORREDORES DE CIRCULACION, TUBO CIRCULAR EN ACERO GALVANIZADO DE 2" INCLINADO HACIA EL INTERIOR, EN ANCLAJE LATERAL A LA LOSA CON PLATINAS DE 0,17 CM X 0,20 CM DE ACERO DE 1/4" Y CHAZO DE ANCLAJE DE 3/8" X 3" CON PLATINAS DE HIERRO LATERALES DE 3/8" X 2" Y PLATINAS INTERNAS DE 1/4" X 1 1/2"  TUBO INTERNO EN ACERO DE 1 1/2" DOS MANOS DE ANTICORROSIVO Y ACABADO EN PINTURA ESMALTE</t>
  </si>
  <si>
    <t>Si se decide policarbonato, formular APU alterno.</t>
  </si>
  <si>
    <t>Áreas administrativas</t>
  </si>
  <si>
    <t>Deterioro pintura interior</t>
  </si>
  <si>
    <t>Infraestructura / ventanería</t>
  </si>
  <si>
    <t>Humedad en encuentro muro-ventanería</t>
  </si>
  <si>
    <t>Muros / drywall / cielorrasos</t>
  </si>
  <si>
    <t>Fisuras superficiales</t>
  </si>
  <si>
    <t>Elementos metálicos pasarela</t>
  </si>
  <si>
    <t>Oxidación localizada en vigas IP</t>
  </si>
  <si>
    <t>Incluye preparación superficial básica; anticorrosivo específico puede requerir APU.</t>
  </si>
  <si>
    <t>Puntos eléctricos de piso</t>
  </si>
  <si>
    <t>Tapas/tomacorrientes expuestos</t>
  </si>
  <si>
    <t>Baño damas</t>
  </si>
  <si>
    <t>Divisiones, herrajes y enchape de piso deteriorados</t>
  </si>
  <si>
    <t>Divisiones para baños en lámina calibre 18</t>
  </si>
  <si>
    <t>16.2.2</t>
  </si>
  <si>
    <t>SUMINISTRO E INSTALACION DE DIVISIONES PARA BAÑOS EN LAMINA CALIBRE 18</t>
  </si>
  <si>
    <t>Solo si hay cambio de paneles; ajustes menores pueden requerir APU.</t>
  </si>
  <si>
    <t>Tabletas de enchape fracturadas</t>
  </si>
  <si>
    <t>Enchape pared 20x30</t>
  </si>
  <si>
    <t>13.1.4</t>
  </si>
  <si>
    <t>ENCHAPE PARED 20 X 30 - (INCLUYE WIN EN ALUMINIO) (SUMINISTRO E INSTALACIÓN)</t>
  </si>
  <si>
    <t>Verificar si el daño corresponde a muro o piso.</t>
  </si>
  <si>
    <t>Piso 6</t>
  </si>
  <si>
    <t>Cubierta / pared bajo cubierta</t>
  </si>
  <si>
    <t>Humedad bajo cubierta</t>
  </si>
  <si>
    <t>piso 6</t>
  </si>
  <si>
    <t>Cubierta</t>
  </si>
  <si>
    <t>Vidrio quebrado / riel desprendido</t>
  </si>
  <si>
    <t>Requiere validar espesor y sistema de lucernario/cubierta existente.</t>
  </si>
  <si>
    <t>Terraza</t>
  </si>
  <si>
    <t>Puerta sin cerradura</t>
  </si>
  <si>
    <t>Cerradura ingreso principal multipunto</t>
  </si>
  <si>
    <t>18.1.1</t>
  </si>
  <si>
    <t>SUMINISTRO E INSTALACION CERRADURA DE INGRESO PRINCIPAL LLAVE MULTIPUNTO YALE 987 O EQUIVALENTE</t>
  </si>
  <si>
    <t>Estructura perimetral requiere pintura</t>
  </si>
  <si>
    <t>Pasillo</t>
  </si>
  <si>
    <t>Barandas sueltas</t>
  </si>
  <si>
    <t>Usar solo si requiere reposición; ajuste de anclaje puede ser APU.</t>
  </si>
  <si>
    <t>Puerta doble descolgada</t>
  </si>
  <si>
    <t>Cuarto racks</t>
  </si>
  <si>
    <t>Humedad contigua a racks</t>
  </si>
  <si>
    <t>Previamente debe controlarse fuente de humedad.</t>
  </si>
  <si>
    <t>Ajuste techo PVC</t>
  </si>
  <si>
    <t>Sifones y grifería requieren mantenimiento</t>
  </si>
  <si>
    <t>Verificar si solo requiere accesorios/ajustes.</t>
  </si>
  <si>
    <t>Falta herrajes en tres ventanas</t>
  </si>
  <si>
    <t>Oficina piso</t>
  </si>
  <si>
    <t>Canaleta, tomas y cableado externo</t>
  </si>
  <si>
    <t>Paredes con grietas y deterioro de pintura</t>
  </si>
  <si>
    <t>Techo drywall por retiro de elemento</t>
  </si>
  <si>
    <t>Cielo raso superboard o equivalente</t>
  </si>
  <si>
    <t>16.1.3</t>
  </si>
  <si>
    <t>SUMINISTRO, TRANSPORTE E INSTALACIÓN DE CIELO RASO EN LAMINA PLANA SUPERBOARD O EQUIVALENTE E=6MM. INCLUYE: ENCINTADO, MASILLA Y PINTURA</t>
  </si>
  <si>
    <t>Escritorios</t>
  </si>
  <si>
    <t>Módulo de vidrio afectado</t>
  </si>
  <si>
    <t>Piso 7</t>
  </si>
  <si>
    <t>Encuentros cubierta-muro</t>
  </si>
  <si>
    <t>Fisuras longitudinales/transversales</t>
  </si>
  <si>
    <t>PISO 7</t>
  </si>
  <si>
    <t>Resane y acabado de fisuras</t>
  </si>
  <si>
    <t>Baranda / cerramiento</t>
  </si>
  <si>
    <t>Vidrio desportillado</t>
  </si>
  <si>
    <t>Tomacorriente</t>
  </si>
  <si>
    <t>Tapa de protección desprendida</t>
  </si>
  <si>
    <t>Pisos y escaleras</t>
  </si>
  <si>
    <t>Escalera</t>
  </si>
  <si>
    <t>Peldaños desportillados</t>
  </si>
  <si>
    <t>Gradas en granito pulido de 0.30</t>
  </si>
  <si>
    <t>10.4.3</t>
  </si>
  <si>
    <t>GRADAS EN GRANITO PULIDO DE 0.30</t>
  </si>
  <si>
    <t>Medida en metros lineales de huella; verificar número y ancho de peldaños.</t>
  </si>
  <si>
    <t>Caja de escaleras / columnas</t>
  </si>
  <si>
    <t>Trazas de humedad y escurrimientos</t>
  </si>
  <si>
    <t>Encuentro ventanería-cielo raso</t>
  </si>
  <si>
    <t>Humedad y desprendimiento de pintura</t>
  </si>
  <si>
    <t>Cielo raso</t>
  </si>
  <si>
    <t>Perforación localizada por elemento retirado</t>
  </si>
  <si>
    <t>Impermeabilización cubierta</t>
  </si>
  <si>
    <t>Lucernario / antepecho</t>
  </si>
  <si>
    <t>Deterioro de recubrimiento y fisuras</t>
  </si>
  <si>
    <t>Manto asfáltico 2.8 a 3.00 mm</t>
  </si>
  <si>
    <t>11.1.6</t>
  </si>
  <si>
    <t>SUMINISTRO E INSTALACION DE MANTO ASFALTICO 2.8 A 3.00 MM</t>
  </si>
  <si>
    <t>Zonas perimetrales y remates del lucernario.</t>
  </si>
  <si>
    <t>Cubierta transitable</t>
  </si>
  <si>
    <t>Desgaste de impermeabilización</t>
  </si>
  <si>
    <t>Impermeabilización cubierta de concreto sistema 3 capas</t>
  </si>
  <si>
    <t>11.1.4</t>
  </si>
  <si>
    <t>IMPERMEABILIZACION CUBIERTA DE CONCRETO, SISTEMA 3 CAPAS, MANTOS ASFALTICOS MODIFICADOS CON REFUERZOS EN FIBRA DE VIDRIO E=3MM. ACABADO FINAL FOIL DE ALUMINIO, NO TRANSITABLE. INCLUYE REMATES 15 CM POR ENCIMA DEL NIVEL DE LA CUBIERTA Y CAJILLAS PARA INSTALACION DE TRAGANTES</t>
  </si>
  <si>
    <t>Cantidad estimada para cubierta transitable; requiere medición.</t>
  </si>
  <si>
    <t>Lucernario</t>
  </si>
  <si>
    <t>Paneles de vidrio fisurados</t>
  </si>
  <si>
    <t>Validar vidrio de seguridad, laminado/templado y espesor requerido.</t>
  </si>
  <si>
    <t>Lucernario / muro perimetral</t>
  </si>
  <si>
    <t>Sellos y juntas deterioradas</t>
  </si>
  <si>
    <t>Impermeabilización canales manto asfáltico y foil</t>
  </si>
  <si>
    <t>11.1.3</t>
  </si>
  <si>
    <t>IMPERMEABILIZACION CANALES MANTO ASFALTICO Y FOIL ALUMINIO</t>
  </si>
  <si>
    <t>Para remates y juntas de transición.</t>
  </si>
  <si>
    <t>RESUMEN DEL PRESUPUESTO PRELIMINAR</t>
  </si>
  <si>
    <t>Total estimado con ítems valorados</t>
  </si>
  <si>
    <t>Cantidad de líneas presupuestales</t>
  </si>
  <si>
    <t>Líneas con precio del listado</t>
  </si>
  <si>
    <t>Líneas como ítem no previsto / APU</t>
  </si>
  <si>
    <t>Valor estimado</t>
  </si>
  <si>
    <t>Participación</t>
  </si>
  <si>
    <t>Piso / nivel</t>
  </si>
  <si>
    <t>Criterio</t>
  </si>
  <si>
    <t>Detalle</t>
  </si>
  <si>
    <t>Base de precios</t>
  </si>
  <si>
    <t>Listado de Precios Tope Dpto Vigencia 2026.xlsx, columna BOGOTÁ.</t>
  </si>
  <si>
    <t>Alcance</t>
  </si>
  <si>
    <t>Mantenimiento locativo integral desde sótano 2 hasta piso 7, incluyendo impermeabilización de dos tanques de agua potable.</t>
  </si>
  <si>
    <t>Cantidades</t>
  </si>
  <si>
    <t>Estimadas por afectación a partir de informes y registro fotográfico. Deben verificarse en visita técnica, medición directa y planos.</t>
  </si>
  <si>
    <t>Ítems no previstos</t>
  </si>
  <si>
    <t>Se marcaron con prefijo NP cuando el listado no tenía un ítem directo; se recomienda formular APU o solicitar cotización.</t>
  </si>
  <si>
    <t>Impermeabilización de tanques</t>
  </si>
  <si>
    <t>Se estimó 120 m² en total para dos tanques. Ajustar con dimensiones internas, accesos, juntas, pases y esquinas.</t>
  </si>
  <si>
    <t>Cubierta y lucernario</t>
  </si>
  <si>
    <t>Se incluyó mantenimiento de impermeabilización y reemplazo de vidrios; debe validarse espesores y sistema de seguridad del vidrio.</t>
  </si>
  <si>
    <t>Eléctricos</t>
  </si>
  <si>
    <t>Las líneas de tomas, luminarias y sensores deben ser revisadas por personal competente y ajustadas a RETIE/NTC aplicable.</t>
  </si>
  <si>
    <t>Hidrosanitarios</t>
  </si>
  <si>
    <t>Cuando el listado incluye aparatos completos, se dejó observación para confirmar si basta cambio de accesorio menor.</t>
  </si>
  <si>
    <t>No incluidos</t>
  </si>
  <si>
    <t>AIU, IVA cuando aplique, administración, interventoría, diseños especializados, permisos, contingencias y costos indirectos no se adicionaron en el total.</t>
  </si>
  <si>
    <t>Descripción</t>
  </si>
  <si>
    <t>Tipo</t>
  </si>
  <si>
    <t>Listado 2026</t>
  </si>
  <si>
    <t>NP/APU</t>
  </si>
  <si>
    <t>Capítulo principal</t>
  </si>
  <si>
    <t>Capítulos asociados</t>
  </si>
  <si>
    <t>Cantidad consolidada</t>
  </si>
  <si>
    <t>Pisos donde aplica</t>
  </si>
  <si>
    <t>Actividades consolidadas</t>
  </si>
  <si>
    <t>Ubicaciones consolidadas</t>
  </si>
  <si>
    <t>Fuentes</t>
  </si>
  <si>
    <t>Sótano 2 – Tanques de agua potable / archivo</t>
  </si>
  <si>
    <t>Sótano 2 – Tanques</t>
  </si>
  <si>
    <t>Sótano 2 – Archivo institucional</t>
  </si>
  <si>
    <t>Sótano 2, Piso 1, Piso 4, Piso 5, Piso 6, Piso 7</t>
  </si>
  <si>
    <t>Sótano 2 – Archivo institucional; Piso 1 – CDI / recepción / escaleras; Piso 4 – Ventanas / fachada Caracas; Piso 5 – Cafetería; Piso 5 – Infraestructura / ventanería; Piso 6 – Cubierta / pared bajo cubierta; Piso 7 – Caja de escaleras / columnas</t>
  </si>
  <si>
    <t>Informe Sótano 2; PISO 1; Piso 4; PISO 5; piso 6; PISO 7</t>
  </si>
  <si>
    <t>Sótano 2, Sótano 1</t>
  </si>
  <si>
    <t>Sótano 2 – Archivo institucional; Sótano 1 – Oficinas sistemas y archivo</t>
  </si>
  <si>
    <t>sotano 2; Daños sótano 1</t>
  </si>
  <si>
    <t>Media, Alta</t>
  </si>
  <si>
    <t>Sótano 2, Sótano 1, Piso 1, Piso 3, Piso 4, Piso 5, Piso 6, Piso 7</t>
  </si>
  <si>
    <t>Sótano 2 – Archivo institucional; Sótano 2 – Cuarto de máquinas; Sótano 1 – Oficinas sistemas y archivo; Piso 1 – CDI / recepción / escaleras; Piso 3 – JAL / cocina / cuarto lavado; Piso 4 – Oficinas; Piso 5 – Áreas administrativas; Piso 6 – Cuarto racks; Piso 6 – Oficinas; Piso 7 – Encuentros cubierta-muro</t>
  </si>
  <si>
    <t>sotano 2; Daños sótano 1; PISO 1; Revisión daños tercer piso; Piso 4; PISO 5; piso 6; PISO 7</t>
  </si>
  <si>
    <t>Pisos y pintura especial, Pintura especial</t>
  </si>
  <si>
    <t>Sótano 2, Piso 5, Piso 6</t>
  </si>
  <si>
    <t>Sótano 2 – Archivo institucional; Piso 5 – Pasarela; Piso 5 – Elementos metálicos pasarela; Piso 6 – Terraza</t>
  </si>
  <si>
    <t>Informe Sótano 2; PISO 5; piso 6</t>
  </si>
  <si>
    <t>Sótano 2 – Parqueadero; Sótano 1 – Parqueadero</t>
  </si>
  <si>
    <t>Alta, Media</t>
  </si>
  <si>
    <t>Sótano 2, Sótano 1, Piso 1, Piso 3</t>
  </si>
  <si>
    <t>Suministro e instalación rejilla sifón 20x20; Rejilla sifón 20x20</t>
  </si>
  <si>
    <t>Sótano 2 – Cuarto de máquinas; Sótano 1 – Cajas / tapas / sifones; Piso 1 – Baños; Piso 3 – JAL</t>
  </si>
  <si>
    <t>sotano 2; Daños sótano 1; PISO 1; Revisión daños tercer piso</t>
  </si>
  <si>
    <t>Sótano 2 – Cuarto de máquinas</t>
  </si>
  <si>
    <t>Sótano 1 – Parqueaderos / vigas</t>
  </si>
  <si>
    <t>Sótano 1, Piso 1, Piso 4</t>
  </si>
  <si>
    <t>Sótano 1 – Placa / inicio rampa S-2; Piso 1 – Sala de juntas; Piso 4 – Cielo raso / rociador</t>
  </si>
  <si>
    <t>Daños sótano 1; PISO 1; Piso 4</t>
  </si>
  <si>
    <t>Sótano 1 – Fachadas interiores / intemperie</t>
  </si>
  <si>
    <t>Sótano 1 – Puertas cuarto equipos / archivo</t>
  </si>
  <si>
    <t>Sótano 1, Piso 1, Piso 4, Piso 7</t>
  </si>
  <si>
    <t>Sótano 1 – Puntos eléctricos; Piso 1 – Sala de juntas; Piso 4 – Oficinas; Piso 7 – Tomacorriente</t>
  </si>
  <si>
    <t>Daños sótano 1; PISO 1; Piso 4; PISO 7</t>
  </si>
  <si>
    <t>Sótano 1, Piso 1, Piso 6, Piso 7</t>
  </si>
  <si>
    <t>Suministro e instalación vidrio templado incoloro 10 mm; Vidrio templado incoloro 10 mm</t>
  </si>
  <si>
    <t>Sótano 1 – Zona ascensores; Piso 1 – Baños; Piso 6 – Cubierta; Piso 7 – Baranda / cerramiento; Piso 7 – Lucernario</t>
  </si>
  <si>
    <t>Daños sótano 1; PISO 1; piso 6; PISO 7</t>
  </si>
  <si>
    <t>Piso 1 – Sala de juntas</t>
  </si>
  <si>
    <t>Piso 1, Piso 3, Piso 6</t>
  </si>
  <si>
    <t>Piso 1 – Sala lactante; Piso 3 – Baños JAL; Piso 6 – Baños hombres/mujeres</t>
  </si>
  <si>
    <t>PISO 1; Revisión daños tercer piso; piso 6</t>
  </si>
  <si>
    <t>Piso 1 – Escaleras / recepción</t>
  </si>
  <si>
    <t>Piso 1 – Baños hombres/mujeres</t>
  </si>
  <si>
    <t>Piso 1, Piso 2</t>
  </si>
  <si>
    <t>Piso 1 – Recepción; Piso 2 – Baño mujeres</t>
  </si>
  <si>
    <t>PISO 1; PATOLOGIAS PISO 2</t>
  </si>
  <si>
    <t>Piso 1 – Auditorio / cuarto UPS</t>
  </si>
  <si>
    <t>Piso 1 – Escaleras</t>
  </si>
  <si>
    <t>Piso 1, Piso 6</t>
  </si>
  <si>
    <t>Piso 1 – Recepción; Piso 6 – Oficina piso</t>
  </si>
  <si>
    <t>PISO 1; piso 6</t>
  </si>
  <si>
    <t>Piso 2 – Vano esquinero diagonal ascensores</t>
  </si>
  <si>
    <t>Piso 2, Piso 3</t>
  </si>
  <si>
    <t>Piso 2 – Pasillo acceso; Piso 3 – Área ascensores / pasillos</t>
  </si>
  <si>
    <t>PATOLOGIAS PISO 2; Revisión daños tercer piso</t>
  </si>
  <si>
    <t>Piso 2, Piso 3, Piso 6, Piso 7</t>
  </si>
  <si>
    <t>Piso 2 – Acceso pasillo; Piso 3 – JAL / tapas de paso; Piso 6 – Baño mujeres; Piso 7 – Cielo raso</t>
  </si>
  <si>
    <t>PATOLOGIAS PISO 2; Revisión daños tercer piso; piso 6; PISO 7</t>
  </si>
  <si>
    <t>Piso 2, Piso 5, Piso 7</t>
  </si>
  <si>
    <t>Piso 2 – Salida emergencia; Piso 5 – Muros / drywall / cielorrasos; Piso 7 – Encuentros cubierta-muro</t>
  </si>
  <si>
    <t>PATOLOGIAS PISO 2; PISO 5; PISO 7</t>
  </si>
  <si>
    <t>Piso 2, Piso 5</t>
  </si>
  <si>
    <t>Piso 2 – Gestión policial jurídica; Piso 5 – Puntos eléctricos de piso</t>
  </si>
  <si>
    <t>PATOLOGIAS PISO 2; PISO 5</t>
  </si>
  <si>
    <t>Piso 2 – Gestión policial jurídica / Contraloría; Piso 3 – Área ascensores / pasillos</t>
  </si>
  <si>
    <t>Piso 2, Piso 6</t>
  </si>
  <si>
    <t>Piso 2 – Contraloría; Piso 6 – Escritorios</t>
  </si>
  <si>
    <t>PATOLOGIAS PISO 2; piso 6</t>
  </si>
  <si>
    <t>Piso 3 – JAL</t>
  </si>
  <si>
    <t>Piso 3, Piso 5</t>
  </si>
  <si>
    <t>Piso 3 – JAL / cocina; Piso 5 – Cafetería</t>
  </si>
  <si>
    <t>Revisión daños tercer piso; PISO 5</t>
  </si>
  <si>
    <t>Piso 3 – Baños JAL</t>
  </si>
  <si>
    <t>Piso 4 – Baño mujeres</t>
  </si>
  <si>
    <t>Piso 5, Piso 6</t>
  </si>
  <si>
    <t>Piso 5 – Pasarela; Piso 6 – Pasillo</t>
  </si>
  <si>
    <t>PISO 5; piso 6</t>
  </si>
  <si>
    <t>Piso 5 – Baño damas</t>
  </si>
  <si>
    <t>Piso 6 – Terraza</t>
  </si>
  <si>
    <t>Piso 6, Piso 7</t>
  </si>
  <si>
    <t>Piso 6 – Sala de juntas; Piso 7 – Encuentro ventanería-cielo raso</t>
  </si>
  <si>
    <t>piso 6; PISO 7</t>
  </si>
  <si>
    <t>Piso 7 – Escalera</t>
  </si>
  <si>
    <t>Piso 7 – Lucernario / antepecho</t>
  </si>
  <si>
    <t>Piso 7 – Cubierta transitable</t>
  </si>
  <si>
    <t>Piso 7 – Lucernario / muro perimetral</t>
  </si>
  <si>
    <t>TOTAL VALORADO</t>
  </si>
  <si>
    <t>DETALLE DE AFECTACIONES AGRUPADAS EN EL PRESUPUESTO CONSOLIDADO</t>
  </si>
  <si>
    <t>Clave consolidación</t>
  </si>
  <si>
    <t>11.1.7 | M2 | 196990</t>
  </si>
  <si>
    <t>NP-TAN-01 | UN | 0</t>
  </si>
  <si>
    <t>NP-TAN-02 | UN | 0</t>
  </si>
  <si>
    <t>1.2.39N | M2 | 14647</t>
  </si>
  <si>
    <t>9.1.2 | M2 | 36330</t>
  </si>
  <si>
    <t>17.1.1 | M2 | 13767</t>
  </si>
  <si>
    <t>17.1.2 | M2 | 19673</t>
  </si>
  <si>
    <t>17.3.7 | M2 | 24063</t>
  </si>
  <si>
    <t>NP-PVC-01 | UN | 0</t>
  </si>
  <si>
    <t>15.2.8 | UN | 14172</t>
  </si>
  <si>
    <t>1.2.49N | M | 14628</t>
  </si>
  <si>
    <t>11.1.2 | M2 | 61267</t>
  </si>
  <si>
    <t>17.1.5 | M2 | 18685</t>
  </si>
  <si>
    <t>20.1.7 | M2 | 45408</t>
  </si>
  <si>
    <t>18.1.3 | UN | 94986</t>
  </si>
  <si>
    <t>8.1.23 | UN | 130558</t>
  </si>
  <si>
    <t>18.3.3 | M2 | 352091</t>
  </si>
  <si>
    <t>1.2.58N | M2 | 20317</t>
  </si>
  <si>
    <t>15.1.12 | UN | 415619</t>
  </si>
  <si>
    <t>10.2.7 | M2 | 197310</t>
  </si>
  <si>
    <t>15.2.11 | UN | 21332</t>
  </si>
  <si>
    <t>12.1.8 | M2 | 998477</t>
  </si>
  <si>
    <t>NP-MOB-01 | UN | 0</t>
  </si>
  <si>
    <t>12.2.11N | M2 | 616222</t>
  </si>
  <si>
    <t>10.2.19 | M | 15811</t>
  </si>
  <si>
    <t>8.2.8 | M | 21734</t>
  </si>
  <si>
    <t>NP-VID-01 | UN | 0</t>
  </si>
  <si>
    <t>18.3.4 | M2 | 213331</t>
  </si>
  <si>
    <t>8.1.32N | UN | 184397</t>
  </si>
  <si>
    <t>16.1.7N | M2 | 58708</t>
  </si>
  <si>
    <t>9.1.1 | M | 10065</t>
  </si>
  <si>
    <t>NP-HER-01 | UN | 0</t>
  </si>
  <si>
    <t>NP-VID-02 | UN | 0</t>
  </si>
  <si>
    <t>NP-HER-02 | UN | 0</t>
  </si>
  <si>
    <t>8.6.12 | UN | 248765</t>
  </si>
  <si>
    <t>14.1.6 | UN | 444665</t>
  </si>
  <si>
    <t>18.3.2 | M2 | 236679</t>
  </si>
  <si>
    <t>10.2.15 | M2 | 103497</t>
  </si>
  <si>
    <t>10.3.4 | M | 11879</t>
  </si>
  <si>
    <t>15.1.17 | UN | 253969</t>
  </si>
  <si>
    <t>8.1.24 | UN | 154595</t>
  </si>
  <si>
    <t>NP-HER-03 | UN | 0</t>
  </si>
  <si>
    <t>18.1.4 | UN | 93008</t>
  </si>
  <si>
    <t>NP-BAR-01 | UN | 0</t>
  </si>
  <si>
    <t>NP-MOB-02 | UN | 0</t>
  </si>
  <si>
    <t>12.2.6 | M | 770969</t>
  </si>
  <si>
    <t>16.2.2 | M2 | 812077</t>
  </si>
  <si>
    <t>13.1.4 | M2 | 61712</t>
  </si>
  <si>
    <t>18.1.1 | UN | 288322</t>
  </si>
  <si>
    <t>16.1.3 | M2 | 119342</t>
  </si>
  <si>
    <t>10.4.3 | M | 134410</t>
  </si>
  <si>
    <t>11.1.6 | M2 | 66467</t>
  </si>
  <si>
    <t>11.1.4 | M2 | 155933</t>
  </si>
  <si>
    <t>11.1.3 | M2 | 97100</t>
  </si>
  <si>
    <t>PRESUPUESTO CONSOLIDADO – MANTENIMIENTO LOCATIVO SEDE ADMINISTRATIVA FDLT</t>
  </si>
  <si>
    <t>Consolidación de cantidades por ítem: cada ítem aparece una sola vez, acumulando las cantidades estimadas de todos los pisos, ubicaciones y afectaciones.</t>
  </si>
  <si>
    <t>Concepto</t>
  </si>
  <si>
    <t>Valor</t>
  </si>
  <si>
    <t>Actividades originales</t>
  </si>
  <si>
    <t>Ítems únicos consolidados</t>
  </si>
  <si>
    <t>Ítems NP/APU sin precio</t>
  </si>
  <si>
    <t>Valor total preliminar valorado</t>
  </si>
  <si>
    <t>Ítems únicos</t>
  </si>
  <si>
    <t>Valor consolidado</t>
  </si>
  <si>
    <t>PRESUPUESTO CONSOLIDADO POR ÍTEM</t>
  </si>
  <si>
    <t>Las cantidades se suman por código de ítem, descripción, unidad y precio unitario.</t>
  </si>
  <si>
    <t>PENDIENTE</t>
  </si>
  <si>
    <t>FONDO DE DESARROLLO LOCAL DE TUNJUELITO</t>
  </si>
  <si>
    <t>ALCALDÍA LOCAL DE TUNJUELITO</t>
  </si>
  <si>
    <t>(objeto del contrato)</t>
  </si>
  <si>
    <t>FORMULARIO No. 1</t>
  </si>
  <si>
    <t>PRESUPUESTO OFICIAL</t>
  </si>
  <si>
    <t>COD</t>
  </si>
  <si>
    <t>REFERENCIA</t>
  </si>
  <si>
    <t>ÍTEM</t>
  </si>
  <si>
    <t>DESCRIPCIÓN</t>
  </si>
  <si>
    <t>UNID.</t>
  </si>
  <si>
    <t>CANTIDAD</t>
  </si>
  <si>
    <t>VR. UNITARIO</t>
  </si>
  <si>
    <t>VALOR TOTAL</t>
  </si>
  <si>
    <t>FFIE</t>
  </si>
  <si>
    <t>SUB TOTAL</t>
  </si>
  <si>
    <t xml:space="preserve">COMPONENTE SOCIAL </t>
  </si>
  <si>
    <t>SUBTOTAL COMPONENTES</t>
  </si>
  <si>
    <t>Administración (% de los CD)</t>
  </si>
  <si>
    <t>Imprevistos (%de los CD)</t>
  </si>
  <si>
    <t>Utilidad (%de los CD)</t>
  </si>
  <si>
    <t xml:space="preserve">SUBTOTAL COSTOS INDIRECTOS </t>
  </si>
  <si>
    <t>COSTO TOTAL OBRA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</si>
  <si>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A.I.U. </t>
    </r>
  </si>
  <si>
    <r>
      <rPr>
        <b/>
        <sz val="11"/>
        <rFont val="Verdana"/>
        <family val="2"/>
      </rPr>
      <t>NOTA 2:</t>
    </r>
    <r>
      <rPr>
        <sz val="11"/>
        <rFont val="Verdana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</si>
  <si>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r>
      <rPr>
        <b/>
        <sz val="11"/>
        <rFont val="Verdana"/>
        <family val="2"/>
      </rPr>
      <t>NOTA 3:</t>
    </r>
    <r>
      <rPr>
        <sz val="11"/>
        <rFont val="Verdana"/>
        <family val="2"/>
      </rPr>
      <t xml:space="preserve"> El A.I.U y su discriminación deben estar en porcentaje (%). </t>
    </r>
  </si>
  <si>
    <t>MANTENIMIENTO DE SEDE ALCALDIA LOCAL DE TUNJUELITO</t>
  </si>
  <si>
    <t>VALOR TOTAL COSTO DIRECTO</t>
  </si>
  <si>
    <t>VR. UNITARIO INCLUYE AIU</t>
  </si>
  <si>
    <t/>
  </si>
  <si>
    <t>PRESUPUESTO ESTIMADO DE OBRA</t>
  </si>
  <si>
    <t>FECHA:</t>
  </si>
  <si>
    <t xml:space="preserve">COSTOS DIRECTOS DE OBRA </t>
  </si>
  <si>
    <t>PROYECTO No.</t>
  </si>
  <si>
    <t>TERMINO ESTIMADO DE EJECUCIÓN DE OBRA</t>
  </si>
  <si>
    <t>MESES</t>
  </si>
  <si>
    <t>TERMINO ESTIMADO ETAPA DE PRELIMINARES</t>
  </si>
  <si>
    <t xml:space="preserve">IDU </t>
  </si>
  <si>
    <t>A. ADMINISTRACIÓN</t>
  </si>
  <si>
    <t>1. COSTOS MENSUALES DE PERSONAL</t>
  </si>
  <si>
    <t>CARGO</t>
  </si>
  <si>
    <t>CANT</t>
  </si>
  <si>
    <t>CATEGORÍA</t>
  </si>
  <si>
    <t>PRELIMINARES</t>
  </si>
  <si>
    <t>OBRA</t>
  </si>
  <si>
    <t>RECIBO</t>
  </si>
  <si>
    <t>TOPE SALARIO (MES)</t>
  </si>
  <si>
    <t>FACTOR PRESTACIONAL</t>
  </si>
  <si>
    <t>TOTAL DEDICACIÓN POR ETAPA</t>
  </si>
  <si>
    <t>SALARIO + PRESTACIONES</t>
  </si>
  <si>
    <t xml:space="preserve">MES 
</t>
  </si>
  <si>
    <t>INICIO</t>
  </si>
  <si>
    <t>A</t>
  </si>
  <si>
    <t>B</t>
  </si>
  <si>
    <t>C</t>
  </si>
  <si>
    <t>D</t>
  </si>
  <si>
    <t>E</t>
  </si>
  <si>
    <t>F=A*B*C*D*E</t>
  </si>
  <si>
    <t>PERSONAL PROFESIONAL (Ingenieros y Otros)</t>
  </si>
  <si>
    <t>DIRECTOR DE OBRA</t>
  </si>
  <si>
    <t>RESIDENTE DE OBRA</t>
  </si>
  <si>
    <t>GASTOS OPERACIONALES MENSUALES</t>
  </si>
  <si>
    <t>CANT.</t>
  </si>
  <si>
    <t>AREA (M2)</t>
  </si>
  <si>
    <t>DEDICACIÓN</t>
  </si>
  <si>
    <t>DEDICACIÓN X ÁREA (M2)</t>
  </si>
  <si>
    <t>COSTO ($/M2.MES)</t>
  </si>
  <si>
    <t>N. MESES</t>
  </si>
  <si>
    <t>VALOR ($)</t>
  </si>
  <si>
    <t>GASTOS OFICINA MES (PAPELERIA, FOTOCOPIAS Y OTROS</t>
  </si>
  <si>
    <t>N/A</t>
  </si>
  <si>
    <t>GLOB/MS</t>
  </si>
  <si>
    <t>SUBTOTAL GASTOS OPERACIONALES MENSUALES</t>
  </si>
  <si>
    <t>TOTAL COSTOS PERSONAL + GASTOS OPERACIONALES POR EL TÉRMINO DE EJECUCIÓN</t>
  </si>
  <si>
    <t>TOTAL COSTOS PERSONAL + GASTOS OPERACIONALES POR EL TÉRMINO DE EJECUCIÓN EN PORCENTAJE DEL COSTO DIRECTO</t>
  </si>
  <si>
    <t>3. IMPUESTOS ESTIMADOS</t>
  </si>
  <si>
    <t>IMPUESTOS</t>
  </si>
  <si>
    <t>IMPUESTO</t>
  </si>
  <si>
    <t>Contribución Especial (Impuesto de Guerra Ley 1738 Dic 18-2014 Prórroga 4 años)</t>
  </si>
  <si>
    <t>ICA (Ley 14 6 Jul 1983, Res 219 25 Feb 2004)</t>
  </si>
  <si>
    <t>GMF (Ley 1739 23 Dic 2014 modifica el Estatuto Tributario)</t>
  </si>
  <si>
    <t xml:space="preserve">Retefuente </t>
  </si>
  <si>
    <t>Estampilla Unipedagógica (Dec 584 de 19 Dic 2014)</t>
  </si>
  <si>
    <t>SUBTOTAL IMPUESTOS</t>
  </si>
  <si>
    <t>TOTAL IMPUESTOS</t>
  </si>
  <si>
    <t>TOTAL IMPUESTOS EN PORCENTAJE DEL COSTO DIRECTO</t>
  </si>
  <si>
    <t>4. GARANTÍAS</t>
  </si>
  <si>
    <t>VR. BASE</t>
  </si>
  <si>
    <t>% ASEGURADO</t>
  </si>
  <si>
    <t>VIGENCIA AMPARO (MESES)</t>
  </si>
  <si>
    <t>TASA ASEGURADORA</t>
  </si>
  <si>
    <t>Cumplimiento</t>
  </si>
  <si>
    <t>GARANTÍA ÚNICA</t>
  </si>
  <si>
    <t>Salarios y Prestaciones Sociales</t>
  </si>
  <si>
    <t>Estabilidad de la Obra</t>
  </si>
  <si>
    <t>Predios, labores y Operaciones- Vigencia (Decreto 1082 de 2015 Sección III)</t>
  </si>
  <si>
    <t>RESPONSABILIDAD CIVIL EXTRACONTRACTUAL</t>
  </si>
  <si>
    <t>200 SMMLV</t>
  </si>
  <si>
    <t>TOTAL GARANTIAS</t>
  </si>
  <si>
    <t>TOTAL GARANTIAS EN PORCENTAJE DEL COSTO DIRECTO</t>
  </si>
  <si>
    <t>A. ADMINISTRACIÓN (1 + 2 + 3 + 4)</t>
  </si>
  <si>
    <t xml:space="preserve">I. IMPREVISTOS </t>
  </si>
  <si>
    <t>U. UTILIDAD</t>
  </si>
  <si>
    <t>A.I.U. (ADMINISTRACIÓN, IMPREVISTOS Y UTILIDAD)</t>
  </si>
  <si>
    <t>PLAN DE GESTIÓN AMBIENTAL, SEGURIDAD Y SALUD EN EL TRABAJO</t>
  </si>
  <si>
    <t xml:space="preserve">COMPONTE A. ACTIVIDADES CONSTRUCTIVAS </t>
  </si>
  <si>
    <t>ÍTEMS</t>
  </si>
  <si>
    <t>ESPECIFICACIÓN</t>
  </si>
  <si>
    <t>UN.</t>
  </si>
  <si>
    <t>VALOR UNITARIO</t>
  </si>
  <si>
    <t>A 1</t>
  </si>
  <si>
    <t>MANEJO DE CAMPAMENTOS Y CENTROS DE ACOPIO</t>
  </si>
  <si>
    <t>ELEMENTOS DE CERRAMIENTO Y ASEO</t>
  </si>
  <si>
    <t>CANECA PLÁSTICA NEGRA DE 55 GALONES CON TAPA PLANA.</t>
  </si>
  <si>
    <t>POLISOMBRA VERDE PARA CERRAMIENTO. SUMINISTRO E INSTALACION.</t>
  </si>
  <si>
    <t>SUBTOTAL DEL PROGRAMA CA1</t>
  </si>
  <si>
    <t>A 2</t>
  </si>
  <si>
    <t>MANEJO DE MATERIALES DE CONSTRUCCIÓN</t>
  </si>
  <si>
    <t>PUNTO DE ACOPIO DE MATERIALES</t>
  </si>
  <si>
    <t>SEÑALIZACION TUBULAR COLOMBINA PLASTICA</t>
  </si>
  <si>
    <t>PLASTICO NEGRO CALIBRE 6</t>
  </si>
  <si>
    <t>CINTA PARA SEÑALIZACION DE 500MT X 4" PELIGRO CALIBRE 3.5</t>
  </si>
  <si>
    <t>ROLLO</t>
  </si>
  <si>
    <t>SUBTOTAL DEL PROGRAMA A2</t>
  </si>
  <si>
    <t>COMPONENTE B. GESTIÓN EN SEGURIDAD Y SALUD EN EL TRABAJO</t>
  </si>
  <si>
    <t>B1</t>
  </si>
  <si>
    <t>SEGURIDAD Y SALUD EN EL TRABAJO</t>
  </si>
  <si>
    <t>BOTIQUIN PRIMEROS AUXILIOS CON MEDICAMENTOS DE 22CM X 27CM</t>
  </si>
  <si>
    <t>GAFAS DE SEGURIDAD</t>
  </si>
  <si>
    <t>GUANTES DE VAQUETA</t>
  </si>
  <si>
    <t>CASCO DE SEGURIDAD DIELECTRICO</t>
  </si>
  <si>
    <t>PROTECTOR AUDITIVO TIPO COPA</t>
  </si>
  <si>
    <t>EXTINTOR POLVO QUIMICO SECO DE 20LB TIPO ABC METALICO CON GANCHO Y AVISO</t>
  </si>
  <si>
    <t>MASCARILLA DESECHABLE CONTRA POLVOS Y PARTICULAS NO TÓXICAS</t>
  </si>
  <si>
    <t>PROTECTOR AUDITIVO TIPO TAPON INSERCIÓN EN SILICONA CON CORDEL EN ESTUCHE</t>
  </si>
  <si>
    <t>PAR</t>
  </si>
  <si>
    <t>BARBUQUEJO EN REATA CON MENTONERA CON TRES APOYOS PARA CASCO</t>
  </si>
  <si>
    <t>GUANTE NITRILO 13" RESISTENTE CONTRA QUIMICOS COMBUSTIBLES SOLVENTES GRASAS</t>
  </si>
  <si>
    <t>GUANTE CAUCHO NEGRO CORRUGADO CALIBRE 35</t>
  </si>
  <si>
    <t>OVEROL EN DRILL DOS PIEZAS, CAMISA Y PANTALÓN</t>
  </si>
  <si>
    <t>FILTRO CONTRA POLVO PARA RESPIRADORES</t>
  </si>
  <si>
    <t>EXÁMENES OCUPACIONALES</t>
  </si>
  <si>
    <t>EXÁMEN MÉDICO OCUPACIONAL DE INGRESO O RETIRO</t>
  </si>
  <si>
    <t>SUBTOTAL COMPONENTE B</t>
  </si>
  <si>
    <t>SUBTOTAL COMPONENTES A+B+C</t>
  </si>
  <si>
    <t>COSTO DIRECTO DE OBRA</t>
  </si>
  <si>
    <t>CALCULO DE COMPONENTE PGA Y SST</t>
  </si>
  <si>
    <t>CONTROL DE INVERSIÓN GESTIÓN SOCIAL PARA OBRAS</t>
  </si>
  <si>
    <t>COMPONENTE</t>
  </si>
  <si>
    <t>Unidad</t>
  </si>
  <si>
    <t>Valor Unitario</t>
  </si>
  <si>
    <t>Factor Prestacional</t>
  </si>
  <si>
    <t>Cantidad</t>
  </si>
  <si>
    <t>Dedicación H/Mes</t>
  </si>
  <si>
    <t>Plazo (Meses)</t>
  </si>
  <si>
    <t>Dedicación Total (Meses)</t>
  </si>
  <si>
    <t>Subtotal</t>
  </si>
  <si>
    <t>Componente A. Personal Profesional de Gestión Social</t>
  </si>
  <si>
    <t>ACTAS DE VECINDAD</t>
  </si>
  <si>
    <t>B.2</t>
  </si>
  <si>
    <t>Programa PAC- PUNTO DE ATENCIÓN A LA CIUDADANIA</t>
  </si>
  <si>
    <t>Cantidad Obra</t>
  </si>
  <si>
    <t>B.2.1.</t>
  </si>
  <si>
    <t>IMPRESIÓN HOJA CARTA, A 1X0 TINTAS EN PAPEL BOND DE 75 GR.</t>
  </si>
  <si>
    <t>B.2.2.</t>
  </si>
  <si>
    <t>AFICHE TAMAÑO MEDIO PLIEGO A 4X0 TINTAS EN PROPALCOTE DE 115 GR.</t>
  </si>
  <si>
    <t>B.2.3.</t>
  </si>
  <si>
    <t>PLEGABLES DE SOSTENIBILIDAD EN TRES CUERPOS TAMAÑO CARTA A 4X4 TINTAS EN PROPALCOTE.</t>
  </si>
  <si>
    <t>B.2.5</t>
  </si>
  <si>
    <t>PENDONES ELABORADOS EN BANNER, CON UNA DIMENSIÓN DE 1.00 M DE ANCHO POR 1.50 M DE LARGO. IMPRESIÓN A FULL COLOR SEGÚN DISEÑOS DE OJALETES.</t>
  </si>
  <si>
    <t>Subtotal Programa de Divulgación al Ciudadano</t>
  </si>
  <si>
    <t>B.3</t>
  </si>
  <si>
    <t>PAC : Programa de Atención al Ciudadano</t>
  </si>
  <si>
    <t>Dedicación Mes</t>
  </si>
  <si>
    <t>B.3.1</t>
  </si>
  <si>
    <t>PAC: Programa  de Atención al Ciudadano</t>
  </si>
  <si>
    <t>B.3.1.1</t>
  </si>
  <si>
    <t>ALQUILER DE PUESTO DE TRABAJO - ESCRITORIO 75x120x50cm</t>
  </si>
  <si>
    <t>UN/MES</t>
  </si>
  <si>
    <t>B.3.1.2</t>
  </si>
  <si>
    <t>ALQUILER DE SILLA PARA ESCRITORIO PARA PUESTO DE TRABAJO</t>
  </si>
  <si>
    <t>Subtotal Programa de Atención al Ciudadano</t>
  </si>
  <si>
    <t>SUBTOTAL COSTOS DE SUBPROGRAMAS DE PLAN DE GESTIÓN SOCIAL</t>
  </si>
  <si>
    <t>TOTAL COSTO DEL PLAN DE GESTIÓN SOCIAL</t>
  </si>
  <si>
    <t>CALCULO DEL COMPONENTE PGS</t>
  </si>
  <si>
    <t>TARIFA MES - PERSONAL DE OBRA - AYUDANTE (No incluye Factor de Prestaciones)</t>
  </si>
  <si>
    <t>PERSONAL</t>
  </si>
  <si>
    <t>COMPONENTE AMBIENTAL Y SST</t>
  </si>
  <si>
    <t xml:space="preserve">LAMINAS DE PVC PARA PARED </t>
  </si>
  <si>
    <t>BOLSA PARA AJUSTES U OBRAS COMPLEMENTARIAS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</si>
</sst>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0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\$#,##0"/>
    <numFmt numFmtId="165" formatCode="\$\ #,##0"/>
    <numFmt numFmtId="166" formatCode="&quot;$&quot;\ #,##0"/>
    <numFmt numFmtId="167" formatCode="_(* #,##0.00_);_(* \(#,##0.00\);_(* &quot;-&quot;??_);_(@_)"/>
    <numFmt numFmtId="168" formatCode="_ * #,##0.00_ ;_ * \-#,##0.00_ ;_ * &quot;-&quot;??_ ;_ @_ "/>
    <numFmt numFmtId="169" formatCode="_ * #,##0_ ;_ * \-#,##0_ ;_ * &quot;-&quot;??_ ;_ @_ "/>
    <numFmt numFmtId="170" formatCode="_-[$$-240A]\ * #,##0_-;\-[$$-240A]\ * #,##0_-;_-[$$-240A]\ * &quot;-&quot;??_-;_-@_-"/>
    <numFmt numFmtId="171" formatCode="[$$-240A]\ #,##0.00"/>
    <numFmt numFmtId="172" formatCode="_-* #,##0.00\ &quot;€&quot;_-;\-* #,##0.00\ &quot;€&quot;_-;_-* &quot;-&quot;??\ &quot;€&quot;_-;_-@_-"/>
    <numFmt numFmtId="173" formatCode="_-[$$-240A]\ * #,##0.00_-;\-[$$-240A]\ * #,##0.00_-;_-[$$-240A]\ * &quot;-&quot;??_-;_-@_-"/>
    <numFmt numFmtId="174" formatCode="0.000%"/>
    <numFmt numFmtId="175" formatCode="_-* #,##0_-;\-* #,##0_-;_-* &quot;-&quot;_-;_-@"/>
    <numFmt numFmtId="176" formatCode="#,##0.0"/>
    <numFmt numFmtId="177" formatCode="[$$-240A]#,##0;[Red]\([$$-240A]#,##0\)"/>
    <numFmt numFmtId="178" formatCode="[$$-240A]#,##0.0;[Red]\([$$-240A]#,##0.0\)"/>
    <numFmt numFmtId="179" formatCode="[$$-240A]#,##0.00;[Red]\([$$-240A]#,##0.00\)"/>
    <numFmt numFmtId="180" formatCode="0.0"/>
    <numFmt numFmtId="181" formatCode="_(&quot;$&quot;\ * #,##0.00_);_(&quot;$&quot;\ * \(#,##0.00\);_(&quot;$&quot;\ * &quot;-&quot;??_);_(@_)"/>
    <numFmt numFmtId="182" formatCode="_(&quot;$&quot;\ * #,##0_);_(&quot;$&quot;\ * \(#,##0\);_(&quot;$&quot;\ * &quot;-&quot;??_);_(@_)"/>
    <numFmt numFmtId="183" formatCode="0.000"/>
    <numFmt numFmtId="184" formatCode="#,##0.00;[Red]#,##0.00"/>
    <numFmt numFmtId="185" formatCode="_-[$$-240A]* #,##0.00_-;\-[$$-240A]* #,##0.00_-;_-[$$-240A]* &quot;-&quot;??_-;_-@_-"/>
    <numFmt numFmtId="186" formatCode="_(&quot;$&quot;* #,##0.00_);_(&quot;$&quot;* \(#,##0.00\);_(&quot;$&quot;* &quot;-&quot;??_);_(@_)"/>
    <numFmt numFmtId="187" formatCode="&quot;$&quot;\ #,##0;[Red]&quot;$&quot;\ \-#,##0"/>
    <numFmt numFmtId="188" formatCode="&quot;$&quot;\ #,##0.00;[Red]&quot;$&quot;\ \-#,##0.00"/>
    <numFmt numFmtId="189" formatCode="&quot;$&quot;\ #,##0.0;[Red]&quot;$&quot;\ \-#,##0.0"/>
    <numFmt numFmtId="190" formatCode="[$$-240A]\ #,##0"/>
  </numFmts>
  <fonts count="42">
    <font>
      <sz val="11"/>
      <name val="Carlito"/>
    </font>
    <font>
      <sz val="11"/>
      <color theme="1"/>
      <name val="Calibri"/>
      <family val="2"/>
      <scheme val="minor"/>
    </font>
    <font>
      <b/>
      <sz val="14"/>
      <color rgb="FFFFFFFF"/>
      <name val="Carlito"/>
    </font>
    <font>
      <i/>
      <sz val="10"/>
      <name val="Carlito"/>
    </font>
    <font>
      <b/>
      <sz val="11"/>
      <color rgb="FFFFFFFF"/>
      <name val="Carlito"/>
    </font>
    <font>
      <b/>
      <sz val="11"/>
      <name val="Carlito"/>
    </font>
    <font>
      <sz val="11"/>
      <name val="Carlito"/>
    </font>
    <font>
      <sz val="11"/>
      <color theme="0"/>
      <name val="Calibri"/>
      <family val="2"/>
      <scheme val="minor"/>
    </font>
    <font>
      <b/>
      <sz val="10"/>
      <name val="Garamond"/>
      <family val="1"/>
    </font>
    <font>
      <b/>
      <sz val="10"/>
      <color theme="0"/>
      <name val="Garamond"/>
      <family val="1"/>
    </font>
    <font>
      <sz val="10"/>
      <name val="Arial"/>
      <family val="2"/>
    </font>
    <font>
      <b/>
      <sz val="11"/>
      <color theme="1"/>
      <name val="Garamond"/>
      <family val="1"/>
    </font>
    <font>
      <b/>
      <sz val="11"/>
      <name val="Garamond"/>
      <family val="1"/>
    </font>
    <font>
      <sz val="11"/>
      <color theme="1"/>
      <name val="Garamond"/>
      <family val="1"/>
    </font>
    <font>
      <sz val="11"/>
      <color rgb="FF000000"/>
      <name val="Garamond"/>
      <family val="1"/>
    </font>
    <font>
      <sz val="11"/>
      <name val="Garamond"/>
      <family val="1"/>
    </font>
    <font>
      <sz val="11"/>
      <color rgb="FF000000"/>
      <name val="Calibri"/>
      <family val="2"/>
    </font>
    <font>
      <b/>
      <sz val="11"/>
      <color theme="0"/>
      <name val="Garamond"/>
      <family val="1"/>
    </font>
    <font>
      <sz val="10"/>
      <color theme="1"/>
      <name val="Garamond"/>
      <family val="1"/>
    </font>
    <font>
      <sz val="11"/>
      <name val="Verdana"/>
      <family val="2"/>
    </font>
    <font>
      <b/>
      <sz val="11"/>
      <name val="Verdana"/>
      <family val="2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sz val="10"/>
      <color rgb="FF000000"/>
      <name val="Segoe UI"/>
      <family val="2"/>
    </font>
    <font>
      <sz val="10"/>
      <color rgb="FF000000"/>
      <name val="Calibri"/>
      <family val="2"/>
      <scheme val="minor"/>
    </font>
    <font>
      <sz val="11"/>
      <color rgb="FF242424"/>
      <name val="Aptos Narrow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b/>
      <sz val="9"/>
      <color indexed="8"/>
      <name val="Times New Roman"/>
      <family val="1"/>
    </font>
    <font>
      <b/>
      <sz val="9"/>
      <color theme="1"/>
      <name val="Times New Roman"/>
      <family val="1"/>
    </font>
    <font>
      <sz val="9"/>
      <color indexed="8"/>
      <name val="Times New Roman"/>
      <family val="1"/>
    </font>
    <font>
      <sz val="9"/>
      <name val="Times New Roman"/>
      <family val="1"/>
    </font>
    <font>
      <sz val="9"/>
      <color theme="1"/>
      <name val="Times New Roman"/>
      <family val="1"/>
    </font>
    <font>
      <b/>
      <sz val="9"/>
      <name val="Times New Roman"/>
      <family val="1"/>
    </font>
  </fonts>
  <fills count="22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D9EAF7"/>
      </patternFill>
    </fill>
    <fill>
      <patternFill patternType="solid">
        <fgColor rgb="FF305496"/>
      </patternFill>
    </fill>
    <fill>
      <patternFill patternType="solid">
        <fgColor rgb="FFEAF2F8"/>
      </patternFill>
    </fill>
    <fill>
      <patternFill patternType="solid">
        <fgColor rgb="FF17365D"/>
      </patternFill>
    </fill>
    <fill>
      <patternFill patternType="solid">
        <fgColor rgb="FF1F4E78"/>
      </patternFill>
    </fill>
    <fill>
      <patternFill patternType="solid">
        <fgColor rgb="FFC6E0B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theme="0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BFBFBF"/>
        <bgColor rgb="FF000000"/>
      </patternFill>
    </fill>
    <fill>
      <patternFill patternType="solid">
        <fgColor theme="2"/>
        <bgColor rgb="FF000000"/>
      </patternFill>
    </fill>
    <fill>
      <patternFill patternType="solid">
        <fgColor theme="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4">
    <xf numFmtId="0" fontId="0" fillId="0" borderId="0"/>
    <xf numFmtId="44" fontId="6" fillId="0" borderId="0" applyFont="0" applyFill="0" applyBorder="0" applyAlignment="0" applyProtection="0"/>
    <xf numFmtId="0" fontId="1" fillId="0" borderId="0"/>
    <xf numFmtId="0" fontId="10" fillId="0" borderId="0" applyBorder="0"/>
    <xf numFmtId="167" fontId="1" fillId="0" borderId="0" applyFont="0" applyFill="0" applyBorder="0" applyAlignment="0" applyProtection="0"/>
    <xf numFmtId="0" fontId="10" fillId="0" borderId="0"/>
    <xf numFmtId="172" fontId="1" fillId="0" borderId="0" applyFont="0" applyFill="0" applyBorder="0" applyAlignment="0" applyProtection="0"/>
    <xf numFmtId="44" fontId="16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0" fillId="0" borderId="0"/>
    <xf numFmtId="0" fontId="10" fillId="0" borderId="0"/>
    <xf numFmtId="0" fontId="10" fillId="0" borderId="0"/>
    <xf numFmtId="9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9" fontId="10" fillId="0" borderId="0" applyFill="0" applyBorder="0" applyAlignment="0" applyProtection="0"/>
    <xf numFmtId="0" fontId="10" fillId="0" borderId="0"/>
    <xf numFmtId="0" fontId="10" fillId="0" borderId="0"/>
    <xf numFmtId="0" fontId="10" fillId="0" borderId="0"/>
    <xf numFmtId="168" fontId="10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0" borderId="0"/>
    <xf numFmtId="9" fontId="10" fillId="0" borderId="0" applyFont="0" applyFill="0" applyBorder="0" applyAlignment="0" applyProtection="0"/>
  </cellStyleXfs>
  <cellXfs count="404">
    <xf numFmtId="0" fontId="0" fillId="0" borderId="0" xfId="0"/>
    <xf numFmtId="0" fontId="4" fillId="4" borderId="0" xfId="0" applyNumberFormat="1" applyFont="1" applyFill="1" applyBorder="1"/>
    <xf numFmtId="0" fontId="4" fillId="4" borderId="0" xfId="0" applyNumberFormat="1" applyFont="1" applyFill="1" applyBorder="1" applyAlignment="1">
      <alignment wrapText="1"/>
    </xf>
    <xf numFmtId="0" fontId="4" fillId="4" borderId="0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Border="1" applyAlignment="1">
      <alignment wrapText="1"/>
    </xf>
    <xf numFmtId="4" fontId="0" fillId="0" borderId="0" xfId="0" applyNumberFormat="1" applyFont="1" applyFill="1" applyBorder="1" applyAlignment="1">
      <alignment wrapText="1"/>
    </xf>
    <xf numFmtId="164" fontId="0" fillId="0" borderId="0" xfId="0" applyNumberFormat="1" applyFont="1" applyFill="1" applyBorder="1" applyAlignment="1">
      <alignment wrapText="1"/>
    </xf>
    <xf numFmtId="0" fontId="0" fillId="5" borderId="0" xfId="0" applyNumberFormat="1" applyFont="1" applyFill="1" applyBorder="1"/>
    <xf numFmtId="164" fontId="0" fillId="5" borderId="0" xfId="0" applyNumberFormat="1" applyFont="1" applyFill="1" applyBorder="1"/>
    <xf numFmtId="164" fontId="0" fillId="0" borderId="0" xfId="0" applyNumberFormat="1" applyFont="1" applyFill="1" applyBorder="1"/>
    <xf numFmtId="10" fontId="0" fillId="0" borderId="0" xfId="0" applyNumberFormat="1" applyFont="1" applyFill="1" applyBorder="1"/>
    <xf numFmtId="0" fontId="4" fillId="7" borderId="0" xfId="0" applyNumberFormat="1" applyFont="1" applyFill="1" applyBorder="1" applyAlignment="1">
      <alignment wrapText="1"/>
    </xf>
    <xf numFmtId="0" fontId="4" fillId="7" borderId="0" xfId="0" applyNumberFormat="1" applyFont="1" applyFill="1" applyBorder="1" applyAlignment="1">
      <alignment horizontal="center" vertical="center" wrapText="1"/>
    </xf>
    <xf numFmtId="165" fontId="0" fillId="0" borderId="0" xfId="0" applyNumberFormat="1" applyFont="1" applyFill="1" applyBorder="1"/>
    <xf numFmtId="165" fontId="0" fillId="0" borderId="0" xfId="0" applyNumberFormat="1" applyFont="1" applyFill="1" applyBorder="1" applyAlignment="1">
      <alignment wrapText="1"/>
    </xf>
    <xf numFmtId="0" fontId="4" fillId="7" borderId="0" xfId="0" applyNumberFormat="1" applyFont="1" applyFill="1" applyBorder="1" applyAlignment="1">
      <alignment horizontal="center" vertical="top" wrapText="1"/>
    </xf>
    <xf numFmtId="0" fontId="0" fillId="0" borderId="0" xfId="0" applyNumberFormat="1" applyFont="1" applyFill="1" applyBorder="1" applyAlignment="1">
      <alignment vertical="top" wrapText="1"/>
    </xf>
    <xf numFmtId="4" fontId="0" fillId="0" borderId="0" xfId="0" applyNumberFormat="1" applyFont="1" applyFill="1" applyBorder="1" applyAlignment="1">
      <alignment vertical="top" wrapText="1"/>
    </xf>
    <xf numFmtId="165" fontId="0" fillId="0" borderId="0" xfId="0" applyNumberFormat="1" applyFont="1" applyFill="1" applyBorder="1" applyAlignment="1">
      <alignment vertical="top" wrapText="1"/>
    </xf>
    <xf numFmtId="165" fontId="5" fillId="8" borderId="0" xfId="0" applyNumberFormat="1" applyFont="1" applyFill="1" applyBorder="1"/>
    <xf numFmtId="3" fontId="0" fillId="0" borderId="0" xfId="0" applyNumberFormat="1" applyFont="1" applyFill="1" applyBorder="1" applyAlignment="1">
      <alignment wrapText="1"/>
    </xf>
    <xf numFmtId="10" fontId="0" fillId="0" borderId="0" xfId="0" applyNumberFormat="1" applyFont="1" applyFill="1" applyBorder="1" applyAlignment="1">
      <alignment wrapText="1"/>
    </xf>
    <xf numFmtId="0" fontId="1" fillId="0" borderId="0" xfId="2"/>
    <xf numFmtId="0" fontId="11" fillId="0" borderId="1" xfId="2" applyFont="1" applyBorder="1" applyAlignment="1">
      <alignment horizontal="center" vertical="center"/>
    </xf>
    <xf numFmtId="168" fontId="12" fillId="10" borderId="1" xfId="4" applyNumberFormat="1" applyFont="1" applyFill="1" applyBorder="1" applyAlignment="1" applyProtection="1">
      <alignment horizontal="center" vertical="center" wrapText="1"/>
    </xf>
    <xf numFmtId="169" fontId="12" fillId="10" borderId="1" xfId="4" applyNumberFormat="1" applyFont="1" applyFill="1" applyBorder="1" applyAlignment="1" applyProtection="1">
      <alignment horizontal="center" vertical="center" wrapText="1"/>
    </xf>
    <xf numFmtId="0" fontId="11" fillId="10" borderId="1" xfId="2" applyFont="1" applyFill="1" applyBorder="1" applyAlignment="1">
      <alignment horizontal="center" vertical="center"/>
    </xf>
    <xf numFmtId="0" fontId="13" fillId="0" borderId="2" xfId="2" applyFont="1" applyBorder="1" applyAlignment="1">
      <alignment horizontal="center" vertical="center"/>
    </xf>
    <xf numFmtId="0" fontId="14" fillId="11" borderId="4" xfId="2" applyFont="1" applyFill="1" applyBorder="1" applyAlignment="1">
      <alignment horizontal="center" vertical="center"/>
    </xf>
    <xf numFmtId="0" fontId="15" fillId="0" borderId="4" xfId="2" applyFont="1" applyBorder="1" applyAlignment="1">
      <alignment horizontal="justify" vertical="center" wrapText="1"/>
    </xf>
    <xf numFmtId="170" fontId="15" fillId="0" borderId="5" xfId="2" applyNumberFormat="1" applyFont="1" applyBorder="1" applyAlignment="1">
      <alignment horizontal="center" vertical="center"/>
    </xf>
    <xf numFmtId="170" fontId="15" fillId="11" borderId="6" xfId="2" applyNumberFormat="1" applyFont="1" applyFill="1" applyBorder="1" applyAlignment="1">
      <alignment horizontal="center" vertical="center" wrapText="1"/>
    </xf>
    <xf numFmtId="171" fontId="1" fillId="0" borderId="0" xfId="2" applyNumberFormat="1"/>
    <xf numFmtId="0" fontId="13" fillId="0" borderId="8" xfId="2" applyFont="1" applyBorder="1" applyAlignment="1">
      <alignment horizontal="center" vertical="center"/>
    </xf>
    <xf numFmtId="0" fontId="11" fillId="0" borderId="10" xfId="2" applyFont="1" applyBorder="1" applyAlignment="1">
      <alignment horizontal="center" vertical="center"/>
    </xf>
    <xf numFmtId="171" fontId="17" fillId="0" borderId="10" xfId="2" applyNumberFormat="1" applyFont="1" applyBorder="1"/>
    <xf numFmtId="171" fontId="11" fillId="0" borderId="10" xfId="2" applyNumberFormat="1" applyFont="1" applyBorder="1"/>
    <xf numFmtId="10" fontId="13" fillId="0" borderId="1" xfId="2" applyNumberFormat="1" applyFont="1" applyBorder="1"/>
    <xf numFmtId="173" fontId="13" fillId="0" borderId="1" xfId="2" applyNumberFormat="1" applyFont="1" applyBorder="1"/>
    <xf numFmtId="10" fontId="13" fillId="0" borderId="1" xfId="8" applyNumberFormat="1" applyFont="1" applyBorder="1" applyAlignment="1"/>
    <xf numFmtId="0" fontId="11" fillId="10" borderId="1" xfId="2" applyFont="1" applyFill="1" applyBorder="1" applyAlignment="1">
      <alignment horizontal="center"/>
    </xf>
    <xf numFmtId="0" fontId="13" fillId="0" borderId="1" xfId="2" applyFont="1" applyBorder="1" applyAlignment="1">
      <alignment horizontal="center" vertical="center" wrapText="1"/>
    </xf>
    <xf numFmtId="10" fontId="13" fillId="0" borderId="1" xfId="2" applyNumberFormat="1" applyFont="1" applyBorder="1" applyAlignment="1">
      <alignment horizontal="center" vertical="center" wrapText="1"/>
    </xf>
    <xf numFmtId="173" fontId="13" fillId="0" borderId="1" xfId="2" applyNumberFormat="1" applyFont="1" applyBorder="1" applyAlignment="1">
      <alignment horizontal="center" vertical="center" wrapText="1"/>
    </xf>
    <xf numFmtId="9" fontId="13" fillId="0" borderId="1" xfId="2" applyNumberFormat="1" applyFont="1" applyBorder="1" applyAlignment="1">
      <alignment horizontal="center" vertical="center" wrapText="1"/>
    </xf>
    <xf numFmtId="176" fontId="11" fillId="13" borderId="1" xfId="2" applyNumberFormat="1" applyFont="1" applyFill="1" applyBorder="1" applyAlignment="1">
      <alignment horizontal="center" vertical="center" wrapText="1"/>
    </xf>
    <xf numFmtId="176" fontId="12" fillId="13" borderId="1" xfId="2" applyNumberFormat="1" applyFont="1" applyFill="1" applyBorder="1" applyAlignment="1">
      <alignment horizontal="center" vertical="center" wrapText="1"/>
    </xf>
    <xf numFmtId="0" fontId="18" fillId="0" borderId="0" xfId="2" applyFont="1" applyAlignment="1">
      <alignment horizontal="center" vertical="center" wrapText="1"/>
    </xf>
    <xf numFmtId="0" fontId="18" fillId="0" borderId="0" xfId="2" applyFont="1" applyAlignment="1">
      <alignment horizontal="left" vertical="center" wrapText="1"/>
    </xf>
    <xf numFmtId="44" fontId="15" fillId="0" borderId="4" xfId="1" applyFont="1" applyBorder="1" applyAlignment="1">
      <alignment horizontal="justify" vertical="center" wrapText="1"/>
    </xf>
    <xf numFmtId="0" fontId="21" fillId="0" borderId="15" xfId="2" applyFont="1" applyBorder="1" applyAlignment="1">
      <alignment vertical="center"/>
    </xf>
    <xf numFmtId="0" fontId="23" fillId="0" borderId="15" xfId="2" applyFont="1" applyBorder="1" applyAlignment="1">
      <alignment vertical="center"/>
    </xf>
    <xf numFmtId="0" fontId="7" fillId="0" borderId="0" xfId="2" applyFont="1"/>
    <xf numFmtId="0" fontId="21" fillId="0" borderId="9" xfId="2" applyFont="1" applyBorder="1" applyAlignment="1">
      <alignment vertical="center" wrapText="1"/>
    </xf>
    <xf numFmtId="0" fontId="22" fillId="0" borderId="9" xfId="2" applyFont="1" applyBorder="1" applyAlignment="1">
      <alignment vertical="center"/>
    </xf>
    <xf numFmtId="15" fontId="21" fillId="0" borderId="9" xfId="2" applyNumberFormat="1" applyFont="1" applyBorder="1" applyAlignment="1">
      <alignment vertical="center"/>
    </xf>
    <xf numFmtId="15" fontId="21" fillId="0" borderId="14" xfId="2" applyNumberFormat="1" applyFont="1" applyBorder="1" applyAlignment="1">
      <alignment vertical="center"/>
    </xf>
    <xf numFmtId="178" fontId="22" fillId="0" borderId="9" xfId="11" applyNumberFormat="1" applyFont="1" applyBorder="1" applyAlignment="1">
      <alignment horizontal="center" vertical="center"/>
    </xf>
    <xf numFmtId="0" fontId="21" fillId="0" borderId="9" xfId="2" applyFont="1" applyBorder="1" applyAlignment="1">
      <alignment vertical="center"/>
    </xf>
    <xf numFmtId="0" fontId="21" fillId="0" borderId="14" xfId="2" applyFont="1" applyBorder="1" applyAlignment="1">
      <alignment vertical="center"/>
    </xf>
    <xf numFmtId="44" fontId="23" fillId="0" borderId="15" xfId="6" applyNumberFormat="1" applyFont="1" applyFill="1" applyBorder="1" applyAlignment="1">
      <alignment vertical="center"/>
    </xf>
    <xf numFmtId="44" fontId="7" fillId="0" borderId="0" xfId="6" applyNumberFormat="1" applyFont="1" applyFill="1"/>
    <xf numFmtId="0" fontId="22" fillId="9" borderId="9" xfId="10" applyFont="1" applyFill="1" applyBorder="1" applyAlignment="1">
      <alignment horizontal="center" vertical="center"/>
    </xf>
    <xf numFmtId="0" fontId="22" fillId="0" borderId="9" xfId="10" applyFont="1" applyBorder="1" applyAlignment="1">
      <alignment horizontal="center" vertical="center"/>
    </xf>
    <xf numFmtId="44" fontId="23" fillId="0" borderId="15" xfId="2" applyNumberFormat="1" applyFont="1" applyBorder="1" applyAlignment="1">
      <alignment vertical="center"/>
    </xf>
    <xf numFmtId="0" fontId="21" fillId="0" borderId="9" xfId="2" applyFont="1" applyBorder="1" applyAlignment="1">
      <alignment horizontal="center" vertical="center"/>
    </xf>
    <xf numFmtId="0" fontId="25" fillId="0" borderId="15" xfId="10" applyFont="1" applyBorder="1" applyAlignment="1">
      <alignment vertical="center"/>
    </xf>
    <xf numFmtId="0" fontId="23" fillId="0" borderId="15" xfId="10" applyFont="1" applyBorder="1" applyAlignment="1">
      <alignment vertical="center"/>
    </xf>
    <xf numFmtId="0" fontId="22" fillId="15" borderId="9" xfId="10" applyFont="1" applyFill="1" applyBorder="1" applyAlignment="1">
      <alignment horizontal="center" vertical="center" wrapText="1"/>
    </xf>
    <xf numFmtId="0" fontId="21" fillId="0" borderId="15" xfId="10" applyFont="1" applyBorder="1" applyAlignment="1">
      <alignment vertical="center" wrapText="1"/>
    </xf>
    <xf numFmtId="0" fontId="22" fillId="16" borderId="9" xfId="2" applyFont="1" applyFill="1" applyBorder="1" applyAlignment="1">
      <alignment horizontal="center" vertical="center" wrapText="1"/>
    </xf>
    <xf numFmtId="0" fontId="26" fillId="15" borderId="9" xfId="10" applyFont="1" applyFill="1" applyBorder="1" applyAlignment="1">
      <alignment horizontal="center" vertical="center" wrapText="1"/>
    </xf>
    <xf numFmtId="0" fontId="26" fillId="15" borderId="14" xfId="10" applyFont="1" applyFill="1" applyBorder="1" applyAlignment="1">
      <alignment horizontal="center" vertical="center" wrapText="1"/>
    </xf>
    <xf numFmtId="0" fontId="22" fillId="15" borderId="9" xfId="10" applyFont="1" applyFill="1" applyBorder="1" applyAlignment="1">
      <alignment vertical="center"/>
    </xf>
    <xf numFmtId="0" fontId="22" fillId="15" borderId="9" xfId="10" applyFont="1" applyFill="1" applyBorder="1" applyAlignment="1">
      <alignment vertical="center" wrapText="1"/>
    </xf>
    <xf numFmtId="0" fontId="22" fillId="15" borderId="22" xfId="10" applyFont="1" applyFill="1" applyBorder="1" applyAlignment="1">
      <alignment vertical="center"/>
    </xf>
    <xf numFmtId="0" fontId="22" fillId="15" borderId="14" xfId="10" applyFont="1" applyFill="1" applyBorder="1" applyAlignment="1">
      <alignment vertical="center"/>
    </xf>
    <xf numFmtId="0" fontId="24" fillId="0" borderId="15" xfId="10" applyFont="1" applyBorder="1" applyAlignment="1">
      <alignment vertical="center" wrapText="1"/>
    </xf>
    <xf numFmtId="0" fontId="1" fillId="0" borderId="0" xfId="2" applyAlignment="1">
      <alignment horizontal="center" vertical="center"/>
    </xf>
    <xf numFmtId="0" fontId="26" fillId="0" borderId="9" xfId="10" applyFont="1" applyBorder="1" applyAlignment="1">
      <alignment horizontal="center" vertical="center" wrapText="1"/>
    </xf>
    <xf numFmtId="0" fontId="26" fillId="0" borderId="9" xfId="10" applyFont="1" applyBorder="1" applyAlignment="1">
      <alignment horizontal="center"/>
    </xf>
    <xf numFmtId="9" fontId="26" fillId="0" borderId="9" xfId="10" applyNumberFormat="1" applyFont="1" applyBorder="1" applyAlignment="1">
      <alignment horizontal="center" vertical="center"/>
    </xf>
    <xf numFmtId="0" fontId="22" fillId="0" borderId="14" xfId="10" applyFont="1" applyBorder="1" applyAlignment="1">
      <alignment vertical="center"/>
    </xf>
    <xf numFmtId="3" fontId="1" fillId="0" borderId="9" xfId="2" applyNumberFormat="1" applyBorder="1"/>
    <xf numFmtId="4" fontId="26" fillId="0" borderId="8" xfId="10" applyNumberFormat="1" applyFont="1" applyBorder="1" applyAlignment="1">
      <alignment horizontal="center" vertical="center"/>
    </xf>
    <xf numFmtId="2" fontId="26" fillId="0" borderId="9" xfId="2" applyNumberFormat="1" applyFont="1" applyBorder="1" applyAlignment="1">
      <alignment horizontal="center" vertical="center"/>
    </xf>
    <xf numFmtId="0" fontId="22" fillId="0" borderId="9" xfId="10" applyFont="1" applyBorder="1" applyAlignment="1">
      <alignment vertical="center"/>
    </xf>
    <xf numFmtId="179" fontId="26" fillId="0" borderId="14" xfId="10" applyNumberFormat="1" applyFont="1" applyBorder="1" applyAlignment="1">
      <alignment vertical="center"/>
    </xf>
    <xf numFmtId="0" fontId="22" fillId="0" borderId="15" xfId="10" applyFont="1" applyBorder="1" applyAlignment="1">
      <alignment vertical="center" wrapText="1"/>
    </xf>
    <xf numFmtId="0" fontId="27" fillId="9" borderId="23" xfId="2" applyFont="1" applyFill="1" applyBorder="1" applyAlignment="1">
      <alignment horizontal="center" vertical="center"/>
    </xf>
    <xf numFmtId="180" fontId="26" fillId="0" borderId="9" xfId="10" applyNumberFormat="1" applyFont="1" applyBorder="1" applyAlignment="1">
      <alignment horizontal="center" vertical="center"/>
    </xf>
    <xf numFmtId="0" fontId="26" fillId="17" borderId="9" xfId="2" applyFont="1" applyFill="1" applyBorder="1" applyAlignment="1">
      <alignment horizontal="center" vertical="center"/>
    </xf>
    <xf numFmtId="9" fontId="26" fillId="17" borderId="9" xfId="13" applyFont="1" applyFill="1" applyBorder="1" applyAlignment="1">
      <alignment horizontal="center" vertical="center"/>
    </xf>
    <xf numFmtId="9" fontId="26" fillId="17" borderId="14" xfId="13" applyFont="1" applyFill="1" applyBorder="1" applyAlignment="1">
      <alignment horizontal="center" vertical="center"/>
    </xf>
    <xf numFmtId="0" fontId="26" fillId="0" borderId="15" xfId="10" applyFont="1" applyBorder="1" applyAlignment="1">
      <alignment vertical="center"/>
    </xf>
    <xf numFmtId="179" fontId="22" fillId="0" borderId="14" xfId="10" applyNumberFormat="1" applyFont="1" applyBorder="1" applyAlignment="1">
      <alignment vertical="center"/>
    </xf>
    <xf numFmtId="0" fontId="26" fillId="0" borderId="9" xfId="10" applyFont="1" applyBorder="1" applyAlignment="1">
      <alignment vertical="center"/>
    </xf>
    <xf numFmtId="0" fontId="22" fillId="15" borderId="9" xfId="10" applyFont="1" applyFill="1" applyBorder="1" applyAlignment="1">
      <alignment horizontal="center" vertical="center"/>
    </xf>
    <xf numFmtId="0" fontId="22" fillId="15" borderId="14" xfId="10" applyFont="1" applyFill="1" applyBorder="1" applyAlignment="1">
      <alignment horizontal="center" vertical="center" wrapText="1"/>
    </xf>
    <xf numFmtId="0" fontId="26" fillId="0" borderId="15" xfId="10" applyFont="1" applyBorder="1" applyAlignment="1">
      <alignment horizontal="center" vertical="center" wrapText="1"/>
    </xf>
    <xf numFmtId="0" fontId="26" fillId="0" borderId="9" xfId="10" applyFont="1" applyBorder="1" applyAlignment="1">
      <alignment horizontal="center" vertical="center"/>
    </xf>
    <xf numFmtId="182" fontId="28" fillId="0" borderId="9" xfId="14" applyNumberFormat="1" applyFont="1" applyFill="1" applyBorder="1" applyAlignment="1">
      <alignment horizontal="right" vertical="center"/>
    </xf>
    <xf numFmtId="179" fontId="26" fillId="0" borderId="14" xfId="10" applyNumberFormat="1" applyFont="1" applyBorder="1" applyAlignment="1">
      <alignment horizontal="right" vertical="center"/>
    </xf>
    <xf numFmtId="179" fontId="22" fillId="9" borderId="14" xfId="10" applyNumberFormat="1" applyFont="1" applyFill="1" applyBorder="1" applyAlignment="1">
      <alignment vertical="center"/>
    </xf>
    <xf numFmtId="174" fontId="22" fillId="9" borderId="14" xfId="13" applyNumberFormat="1" applyFont="1" applyFill="1" applyBorder="1" applyAlignment="1" applyProtection="1">
      <alignment horizontal="center" vertical="center"/>
    </xf>
    <xf numFmtId="0" fontId="21" fillId="0" borderId="9" xfId="2" applyFont="1" applyBorder="1"/>
    <xf numFmtId="0" fontId="21" fillId="0" borderId="14" xfId="2" applyFont="1" applyBorder="1"/>
    <xf numFmtId="0" fontId="21" fillId="0" borderId="15" xfId="2" applyFont="1" applyBorder="1"/>
    <xf numFmtId="0" fontId="22" fillId="0" borderId="15" xfId="10" applyFont="1" applyBorder="1" applyAlignment="1">
      <alignment horizontal="center" vertical="center"/>
    </xf>
    <xf numFmtId="0" fontId="22" fillId="15" borderId="9" xfId="10" applyFont="1" applyFill="1" applyBorder="1" applyAlignment="1">
      <alignment horizontal="left" vertical="center" wrapText="1"/>
    </xf>
    <xf numFmtId="0" fontId="26" fillId="15" borderId="9" xfId="10" applyFont="1" applyFill="1" applyBorder="1" applyAlignment="1">
      <alignment vertical="center" wrapText="1"/>
    </xf>
    <xf numFmtId="0" fontId="22" fillId="15" borderId="14" xfId="10" applyFont="1" applyFill="1" applyBorder="1" applyAlignment="1">
      <alignment horizontal="center" vertical="center"/>
    </xf>
    <xf numFmtId="183" fontId="26" fillId="0" borderId="9" xfId="10" applyNumberFormat="1" applyFont="1" applyBorder="1" applyAlignment="1">
      <alignment horizontal="center" vertical="center"/>
    </xf>
    <xf numFmtId="179" fontId="26" fillId="0" borderId="14" xfId="10" applyNumberFormat="1" applyFont="1" applyBorder="1" applyAlignment="1">
      <alignment horizontal="right" vertical="center" wrapText="1"/>
    </xf>
    <xf numFmtId="178" fontId="26" fillId="0" borderId="15" xfId="10" applyNumberFormat="1" applyFont="1" applyBorder="1" applyAlignment="1">
      <alignment vertical="center"/>
    </xf>
    <xf numFmtId="174" fontId="22" fillId="0" borderId="14" xfId="15" applyNumberFormat="1" applyFont="1" applyFill="1" applyBorder="1" applyAlignment="1" applyProtection="1">
      <alignment horizontal="center" vertical="center"/>
    </xf>
    <xf numFmtId="9" fontId="26" fillId="0" borderId="9" xfId="10" applyNumberFormat="1" applyFont="1" applyBorder="1" applyAlignment="1">
      <alignment horizontal="center" vertical="center" wrapText="1"/>
    </xf>
    <xf numFmtId="179" fontId="26" fillId="0" borderId="14" xfId="10" applyNumberFormat="1" applyFont="1" applyBorder="1" applyAlignment="1">
      <alignment horizontal="center" vertical="center" wrapText="1"/>
    </xf>
    <xf numFmtId="179" fontId="22" fillId="0" borderId="14" xfId="10" applyNumberFormat="1" applyFont="1" applyBorder="1" applyAlignment="1">
      <alignment horizontal="center" vertical="center"/>
    </xf>
    <xf numFmtId="174" fontId="22" fillId="0" borderId="14" xfId="8" applyNumberFormat="1" applyFont="1" applyBorder="1" applyAlignment="1">
      <alignment horizontal="center" vertical="center"/>
    </xf>
    <xf numFmtId="0" fontId="22" fillId="0" borderId="9" xfId="10" applyFont="1" applyBorder="1" applyAlignment="1">
      <alignment horizontal="left" vertical="center"/>
    </xf>
    <xf numFmtId="0" fontId="22" fillId="0" borderId="14" xfId="10" applyFont="1" applyBorder="1" applyAlignment="1">
      <alignment horizontal="left" vertical="center"/>
    </xf>
    <xf numFmtId="10" fontId="22" fillId="0" borderId="14" xfId="10" applyNumberFormat="1" applyFont="1" applyBorder="1" applyAlignment="1">
      <alignment horizontal="center" vertical="center"/>
    </xf>
    <xf numFmtId="0" fontId="22" fillId="0" borderId="15" xfId="10" applyFont="1" applyBorder="1" applyAlignment="1">
      <alignment vertical="center"/>
    </xf>
    <xf numFmtId="10" fontId="22" fillId="18" borderId="14" xfId="10" applyNumberFormat="1" applyFont="1" applyFill="1" applyBorder="1" applyAlignment="1">
      <alignment horizontal="center" vertical="center"/>
    </xf>
    <xf numFmtId="0" fontId="31" fillId="0" borderId="0" xfId="2" applyFont="1" applyAlignment="1">
      <alignment vertical="center"/>
    </xf>
    <xf numFmtId="185" fontId="22" fillId="0" borderId="0" xfId="5" applyNumberFormat="1" applyFont="1" applyAlignment="1">
      <alignment vertical="center"/>
    </xf>
    <xf numFmtId="0" fontId="26" fillId="0" borderId="0" xfId="16" applyFont="1" applyAlignment="1">
      <alignment vertical="center"/>
    </xf>
    <xf numFmtId="0" fontId="26" fillId="0" borderId="0" xfId="18" applyFont="1" applyAlignment="1">
      <alignment horizontal="center" vertical="center"/>
    </xf>
    <xf numFmtId="0" fontId="26" fillId="0" borderId="0" xfId="18" applyFont="1" applyAlignment="1">
      <alignment horizontal="justify" vertical="center" wrapText="1"/>
    </xf>
    <xf numFmtId="0" fontId="26" fillId="0" borderId="0" xfId="18" applyFont="1" applyAlignment="1">
      <alignment horizontal="center" vertical="center" wrapText="1"/>
    </xf>
    <xf numFmtId="2" fontId="26" fillId="0" borderId="0" xfId="18" applyNumberFormat="1" applyFont="1" applyAlignment="1">
      <alignment horizontal="center" vertical="center" wrapText="1"/>
    </xf>
    <xf numFmtId="172" fontId="26" fillId="0" borderId="0" xfId="6" applyFont="1" applyFill="1" applyBorder="1" applyAlignment="1">
      <alignment horizontal="justify" vertical="center" wrapText="1"/>
    </xf>
    <xf numFmtId="186" fontId="26" fillId="0" borderId="0" xfId="6" applyNumberFormat="1" applyFont="1" applyFill="1" applyBorder="1" applyAlignment="1">
      <alignment horizontal="right" vertical="center" wrapText="1"/>
    </xf>
    <xf numFmtId="0" fontId="26" fillId="0" borderId="0" xfId="5" applyFont="1" applyAlignment="1">
      <alignment horizontal="center" vertical="center"/>
    </xf>
    <xf numFmtId="2" fontId="26" fillId="0" borderId="0" xfId="6" applyNumberFormat="1" applyFont="1" applyFill="1" applyBorder="1" applyAlignment="1">
      <alignment horizontal="center" vertical="center" wrapText="1"/>
    </xf>
    <xf numFmtId="186" fontId="22" fillId="0" borderId="0" xfId="6" applyNumberFormat="1" applyFont="1" applyFill="1" applyBorder="1" applyAlignment="1">
      <alignment vertical="center"/>
    </xf>
    <xf numFmtId="0" fontId="26" fillId="0" borderId="0" xfId="9" applyFont="1" applyAlignment="1">
      <alignment vertical="center"/>
    </xf>
    <xf numFmtId="169" fontId="26" fillId="0" borderId="0" xfId="19" applyNumberFormat="1" applyFont="1" applyFill="1" applyBorder="1" applyAlignment="1">
      <alignment vertical="center"/>
    </xf>
    <xf numFmtId="0" fontId="21" fillId="0" borderId="0" xfId="2" applyFont="1"/>
    <xf numFmtId="0" fontId="32" fillId="0" borderId="0" xfId="2" applyFont="1" applyAlignment="1">
      <alignment vertical="center"/>
    </xf>
    <xf numFmtId="0" fontId="32" fillId="0" borderId="0" xfId="2" applyFont="1" applyAlignment="1">
      <alignment horizontal="center" vertical="center"/>
    </xf>
    <xf numFmtId="0" fontId="32" fillId="0" borderId="0" xfId="2" applyFont="1" applyAlignment="1">
      <alignment horizontal="right" vertical="center"/>
    </xf>
    <xf numFmtId="0" fontId="32" fillId="19" borderId="4" xfId="2" applyFont="1" applyFill="1" applyBorder="1" applyAlignment="1">
      <alignment horizontal="center" vertical="center"/>
    </xf>
    <xf numFmtId="0" fontId="32" fillId="0" borderId="9" xfId="2" applyFont="1" applyBorder="1" applyAlignment="1">
      <alignment horizontal="center" vertical="center" wrapText="1"/>
    </xf>
    <xf numFmtId="0" fontId="34" fillId="0" borderId="9" xfId="2" applyFont="1" applyBorder="1" applyAlignment="1">
      <alignment horizontal="justify" vertical="center" wrapText="1"/>
    </xf>
    <xf numFmtId="0" fontId="34" fillId="0" borderId="9" xfId="2" applyFont="1" applyBorder="1" applyAlignment="1">
      <alignment horizontal="center" vertical="center"/>
    </xf>
    <xf numFmtId="0" fontId="34" fillId="0" borderId="14" xfId="2" applyFont="1" applyBorder="1" applyAlignment="1">
      <alignment horizontal="center" vertical="center"/>
    </xf>
    <xf numFmtId="0" fontId="32" fillId="0" borderId="0" xfId="2" applyFont="1" applyAlignment="1">
      <alignment vertical="center" wrapText="1"/>
    </xf>
    <xf numFmtId="0" fontId="33" fillId="0" borderId="0" xfId="2" applyFont="1" applyAlignment="1">
      <alignment vertical="center"/>
    </xf>
    <xf numFmtId="0" fontId="32" fillId="0" borderId="16" xfId="2" applyFont="1" applyBorder="1" applyAlignment="1">
      <alignment horizontal="center" vertical="center" wrapText="1"/>
    </xf>
    <xf numFmtId="8" fontId="32" fillId="0" borderId="16" xfId="2" applyNumberFormat="1" applyFont="1" applyBorder="1" applyAlignment="1">
      <alignment horizontal="right" vertical="center"/>
    </xf>
    <xf numFmtId="0" fontId="32" fillId="19" borderId="9" xfId="2" applyFont="1" applyFill="1" applyBorder="1" applyAlignment="1">
      <alignment horizontal="center" vertical="center" wrapText="1"/>
    </xf>
    <xf numFmtId="0" fontId="34" fillId="0" borderId="9" xfId="2" applyFont="1" applyBorder="1" applyAlignment="1">
      <alignment horizontal="center" vertical="center" wrapText="1"/>
    </xf>
    <xf numFmtId="0" fontId="32" fillId="16" borderId="9" xfId="2" applyFont="1" applyFill="1" applyBorder="1" applyAlignment="1">
      <alignment horizontal="center" vertical="center" wrapText="1"/>
    </xf>
    <xf numFmtId="0" fontId="34" fillId="16" borderId="9" xfId="2" applyFont="1" applyFill="1" applyBorder="1" applyAlignment="1">
      <alignment horizontal="center" vertical="center" wrapText="1"/>
    </xf>
    <xf numFmtId="0" fontId="32" fillId="0" borderId="9" xfId="2" applyFont="1" applyBorder="1" applyAlignment="1">
      <alignment vertical="center" wrapText="1"/>
    </xf>
    <xf numFmtId="0" fontId="33" fillId="0" borderId="0" xfId="2" applyFont="1" applyAlignment="1">
      <alignment horizontal="center" vertical="center"/>
    </xf>
    <xf numFmtId="0" fontId="21" fillId="0" borderId="0" xfId="2" applyFont="1" applyAlignment="1">
      <alignment vertical="center"/>
    </xf>
    <xf numFmtId="0" fontId="22" fillId="0" borderId="0" xfId="2" applyFont="1" applyAlignment="1">
      <alignment vertical="center" wrapText="1"/>
    </xf>
    <xf numFmtId="166" fontId="22" fillId="0" borderId="0" xfId="2" applyNumberFormat="1" applyFont="1" applyAlignment="1">
      <alignment vertical="center" wrapText="1"/>
    </xf>
    <xf numFmtId="0" fontId="36" fillId="15" borderId="22" xfId="20" applyFont="1" applyFill="1" applyBorder="1" applyAlignment="1">
      <alignment horizontal="center" vertical="center" wrapText="1"/>
    </xf>
    <xf numFmtId="0" fontId="38" fillId="0" borderId="9" xfId="20" applyFont="1" applyBorder="1" applyAlignment="1">
      <alignment horizontal="center" vertical="center" wrapText="1"/>
    </xf>
    <xf numFmtId="0" fontId="39" fillId="0" borderId="14" xfId="20" applyFont="1" applyBorder="1" applyAlignment="1">
      <alignment vertical="center" wrapText="1"/>
    </xf>
    <xf numFmtId="188" fontId="36" fillId="0" borderId="8" xfId="20" applyNumberFormat="1" applyFont="1" applyBorder="1" applyAlignment="1">
      <alignment horizontal="right" vertical="center" wrapText="1"/>
    </xf>
    <xf numFmtId="0" fontId="40" fillId="0" borderId="18" xfId="20" applyFont="1" applyBorder="1"/>
    <xf numFmtId="0" fontId="39" fillId="0" borderId="18" xfId="20" applyFont="1" applyBorder="1" applyAlignment="1">
      <alignment horizontal="center" vertical="center" wrapText="1"/>
    </xf>
    <xf numFmtId="0" fontId="39" fillId="0" borderId="18" xfId="20" applyFont="1" applyBorder="1" applyAlignment="1">
      <alignment vertical="center" wrapText="1"/>
    </xf>
    <xf numFmtId="0" fontId="39" fillId="0" borderId="18" xfId="22" applyFont="1" applyBorder="1" applyAlignment="1">
      <alignment horizontal="center" vertical="center" wrapText="1"/>
    </xf>
    <xf numFmtId="0" fontId="36" fillId="0" borderId="18" xfId="20" applyFont="1" applyBorder="1" applyAlignment="1">
      <alignment horizontal="right" vertical="center"/>
    </xf>
    <xf numFmtId="187" fontId="36" fillId="0" borderId="19" xfId="20" applyNumberFormat="1" applyFont="1" applyBorder="1" applyAlignment="1">
      <alignment horizontal="right" vertical="center" wrapText="1"/>
    </xf>
    <xf numFmtId="0" fontId="36" fillId="0" borderId="9" xfId="20" applyFont="1" applyBorder="1" applyAlignment="1">
      <alignment horizontal="center" vertical="center" wrapText="1"/>
    </xf>
    <xf numFmtId="0" fontId="36" fillId="15" borderId="9" xfId="20" applyFont="1" applyFill="1" applyBorder="1" applyAlignment="1">
      <alignment horizontal="center" vertical="center" wrapText="1"/>
    </xf>
    <xf numFmtId="0" fontId="40" fillId="0" borderId="9" xfId="20" applyFont="1" applyBorder="1" applyAlignment="1">
      <alignment horizontal="justify" vertical="center" wrapText="1"/>
    </xf>
    <xf numFmtId="0" fontId="40" fillId="9" borderId="9" xfId="20" applyFont="1" applyFill="1" applyBorder="1" applyAlignment="1">
      <alignment horizontal="center" vertical="center" wrapText="1"/>
    </xf>
    <xf numFmtId="0" fontId="40" fillId="0" borderId="9" xfId="20" applyFont="1" applyBorder="1" applyAlignment="1">
      <alignment horizontal="center" vertical="center" wrapText="1"/>
    </xf>
    <xf numFmtId="0" fontId="40" fillId="0" borderId="0" xfId="20" applyFont="1"/>
    <xf numFmtId="0" fontId="40" fillId="0" borderId="0" xfId="20" applyFont="1" applyAlignment="1">
      <alignment horizontal="center"/>
    </xf>
    <xf numFmtId="189" fontId="38" fillId="0" borderId="9" xfId="20" applyNumberFormat="1" applyFont="1" applyBorder="1" applyAlignment="1">
      <alignment horizontal="right" vertical="center" wrapText="1"/>
    </xf>
    <xf numFmtId="4" fontId="38" fillId="0" borderId="9" xfId="21" applyNumberFormat="1" applyFont="1" applyFill="1" applyBorder="1" applyAlignment="1">
      <alignment horizontal="center" vertical="center" wrapText="1"/>
    </xf>
    <xf numFmtId="2" fontId="38" fillId="0" borderId="9" xfId="20" applyNumberFormat="1" applyFont="1" applyBorder="1" applyAlignment="1">
      <alignment horizontal="center" vertical="center" wrapText="1"/>
    </xf>
    <xf numFmtId="188" fontId="39" fillId="0" borderId="9" xfId="20" applyNumberFormat="1" applyFont="1" applyBorder="1" applyAlignment="1">
      <alignment horizontal="right" vertical="center" wrapText="1"/>
    </xf>
    <xf numFmtId="0" fontId="39" fillId="0" borderId="0" xfId="20" applyFont="1" applyAlignment="1">
      <alignment horizontal="center" vertical="center" wrapText="1"/>
    </xf>
    <xf numFmtId="0" fontId="38" fillId="0" borderId="0" xfId="20" applyFont="1" applyAlignment="1">
      <alignment vertical="center" wrapText="1"/>
    </xf>
    <xf numFmtId="0" fontId="38" fillId="0" borderId="0" xfId="20" applyFont="1" applyAlignment="1">
      <alignment horizontal="center" vertical="center" wrapText="1"/>
    </xf>
    <xf numFmtId="0" fontId="39" fillId="0" borderId="0" xfId="20" applyFont="1" applyAlignment="1">
      <alignment horizontal="right" vertical="center" wrapText="1"/>
    </xf>
    <xf numFmtId="189" fontId="36" fillId="0" borderId="0" xfId="20" applyNumberFormat="1" applyFont="1" applyAlignment="1">
      <alignment horizontal="right" vertical="center" wrapText="1"/>
    </xf>
    <xf numFmtId="0" fontId="40" fillId="0" borderId="0" xfId="20" applyFont="1" applyAlignment="1">
      <alignment vertical="center" wrapText="1"/>
    </xf>
    <xf numFmtId="0" fontId="36" fillId="0" borderId="16" xfId="20" applyFont="1" applyBorder="1" applyAlignment="1">
      <alignment vertical="center" wrapText="1"/>
    </xf>
    <xf numFmtId="0" fontId="40" fillId="0" borderId="0" xfId="20" applyFont="1" applyAlignment="1">
      <alignment horizontal="left" vertical="center" wrapText="1"/>
    </xf>
    <xf numFmtId="0" fontId="36" fillId="0" borderId="0" xfId="20" applyFont="1" applyAlignment="1">
      <alignment vertical="center" wrapText="1"/>
    </xf>
    <xf numFmtId="0" fontId="39" fillId="0" borderId="0" xfId="20" applyFont="1" applyAlignment="1">
      <alignment horizontal="left" vertical="center" wrapText="1"/>
    </xf>
    <xf numFmtId="10" fontId="39" fillId="0" borderId="0" xfId="20" applyNumberFormat="1" applyFont="1" applyAlignment="1">
      <alignment horizontal="center" vertical="center" wrapText="1"/>
    </xf>
    <xf numFmtId="190" fontId="39" fillId="0" borderId="0" xfId="20" applyNumberFormat="1" applyFont="1" applyAlignment="1">
      <alignment horizontal="center" vertical="center" wrapText="1"/>
    </xf>
    <xf numFmtId="10" fontId="41" fillId="21" borderId="0" xfId="8" applyNumberFormat="1" applyFont="1" applyFill="1" applyAlignment="1">
      <alignment horizontal="center"/>
    </xf>
    <xf numFmtId="173" fontId="7" fillId="0" borderId="0" xfId="2" applyNumberFormat="1" applyFont="1"/>
    <xf numFmtId="0" fontId="19" fillId="14" borderId="7" xfId="9" applyFont="1" applyFill="1" applyBorder="1" applyAlignment="1">
      <alignment vertical="center" wrapText="1"/>
    </xf>
    <xf numFmtId="0" fontId="19" fillId="14" borderId="8" xfId="9" applyFont="1" applyFill="1" applyBorder="1" applyAlignment="1">
      <alignment vertical="center" wrapText="1"/>
    </xf>
    <xf numFmtId="0" fontId="19" fillId="14" borderId="9" xfId="9" applyFont="1" applyFill="1" applyBorder="1" applyAlignment="1">
      <alignment vertical="center" wrapText="1"/>
    </xf>
    <xf numFmtId="175" fontId="11" fillId="13" borderId="1" xfId="2" applyNumberFormat="1" applyFont="1" applyFill="1" applyBorder="1" applyAlignment="1">
      <alignment horizontal="center" vertical="center" wrapText="1"/>
    </xf>
    <xf numFmtId="176" fontId="11" fillId="13" borderId="1" xfId="2" applyNumberFormat="1" applyFont="1" applyFill="1" applyBorder="1" applyAlignment="1">
      <alignment horizontal="center" vertical="center" wrapText="1"/>
    </xf>
    <xf numFmtId="0" fontId="13" fillId="0" borderId="1" xfId="2" applyFont="1" applyBorder="1" applyAlignment="1">
      <alignment horizontal="center" vertical="center" wrapText="1"/>
    </xf>
    <xf numFmtId="176" fontId="12" fillId="13" borderId="1" xfId="2" applyNumberFormat="1" applyFont="1" applyFill="1" applyBorder="1" applyAlignment="1">
      <alignment horizontal="center" vertical="center" wrapText="1"/>
    </xf>
    <xf numFmtId="0" fontId="13" fillId="0" borderId="1" xfId="2" applyFont="1" applyBorder="1" applyAlignment="1">
      <alignment horizontal="center"/>
    </xf>
    <xf numFmtId="0" fontId="11" fillId="0" borderId="1" xfId="2" applyFont="1" applyBorder="1" applyAlignment="1">
      <alignment horizontal="center"/>
    </xf>
    <xf numFmtId="0" fontId="11" fillId="10" borderId="1" xfId="2" applyFont="1" applyFill="1" applyBorder="1" applyAlignment="1">
      <alignment horizontal="center"/>
    </xf>
    <xf numFmtId="0" fontId="13" fillId="12" borderId="11" xfId="2" applyFont="1" applyFill="1" applyBorder="1" applyAlignment="1">
      <alignment horizontal="center" vertical="center" wrapText="1"/>
    </xf>
    <xf numFmtId="0" fontId="13" fillId="12" borderId="12" xfId="2" applyFont="1" applyFill="1" applyBorder="1" applyAlignment="1">
      <alignment horizontal="center" vertical="center" wrapText="1"/>
    </xf>
    <xf numFmtId="0" fontId="13" fillId="12" borderId="13" xfId="2" applyFont="1" applyFill="1" applyBorder="1" applyAlignment="1">
      <alignment horizontal="center" vertical="center" wrapText="1"/>
    </xf>
    <xf numFmtId="0" fontId="8" fillId="10" borderId="1" xfId="3" applyFont="1" applyFill="1" applyBorder="1" applyAlignment="1">
      <alignment horizontal="center" vertical="center" wrapText="1"/>
    </xf>
    <xf numFmtId="0" fontId="8" fillId="10" borderId="1" xfId="2" applyFont="1" applyFill="1" applyBorder="1" applyAlignment="1">
      <alignment horizontal="center" vertical="center" wrapText="1"/>
    </xf>
    <xf numFmtId="0" fontId="8" fillId="9" borderId="1" xfId="2" applyFont="1" applyFill="1" applyBorder="1" applyAlignment="1">
      <alignment horizontal="center" vertical="center" wrapText="1"/>
    </xf>
    <xf numFmtId="0" fontId="11" fillId="10" borderId="10" xfId="2" applyFont="1" applyFill="1" applyBorder="1" applyAlignment="1">
      <alignment horizontal="center" vertical="center"/>
    </xf>
    <xf numFmtId="0" fontId="9" fillId="9" borderId="1" xfId="2" applyFont="1" applyFill="1" applyBorder="1" applyAlignment="1">
      <alignment horizontal="left" vertical="center" wrapText="1"/>
    </xf>
    <xf numFmtId="166" fontId="8" fillId="10" borderId="1" xfId="2" applyNumberFormat="1" applyFont="1" applyFill="1" applyBorder="1" applyAlignment="1">
      <alignment horizontal="center" vertical="center" wrapText="1"/>
    </xf>
    <xf numFmtId="166" fontId="8" fillId="10" borderId="1" xfId="3" applyNumberFormat="1" applyFont="1" applyFill="1" applyBorder="1" applyAlignment="1">
      <alignment horizontal="center" vertical="center" wrapText="1"/>
    </xf>
    <xf numFmtId="0" fontId="26" fillId="0" borderId="0" xfId="5" applyFont="1" applyAlignment="1">
      <alignment horizontal="right" vertical="center"/>
    </xf>
    <xf numFmtId="0" fontId="22" fillId="0" borderId="0" xfId="5" applyFont="1" applyAlignment="1">
      <alignment horizontal="right" vertical="center"/>
    </xf>
    <xf numFmtId="0" fontId="26" fillId="0" borderId="0" xfId="17" applyFont="1" applyAlignment="1">
      <alignment horizontal="center" vertical="center"/>
    </xf>
    <xf numFmtId="0" fontId="22" fillId="0" borderId="0" xfId="17" applyFont="1" applyAlignment="1">
      <alignment horizontal="center" vertical="center"/>
    </xf>
    <xf numFmtId="0" fontId="22" fillId="0" borderId="9" xfId="10" applyFont="1" applyBorder="1" applyAlignment="1">
      <alignment horizontal="left" vertical="center"/>
    </xf>
    <xf numFmtId="0" fontId="22" fillId="0" borderId="14" xfId="10" applyFont="1" applyBorder="1" applyAlignment="1">
      <alignment horizontal="left" vertical="center"/>
    </xf>
    <xf numFmtId="0" fontId="22" fillId="13" borderId="14" xfId="10" applyFont="1" applyFill="1" applyBorder="1" applyAlignment="1">
      <alignment horizontal="center" vertical="center"/>
    </xf>
    <xf numFmtId="0" fontId="22" fillId="13" borderId="16" xfId="10" applyFont="1" applyFill="1" applyBorder="1" applyAlignment="1">
      <alignment horizontal="center" vertical="center"/>
    </xf>
    <xf numFmtId="0" fontId="22" fillId="13" borderId="8" xfId="10" applyFont="1" applyFill="1" applyBorder="1" applyAlignment="1">
      <alignment horizontal="center" vertical="center"/>
    </xf>
    <xf numFmtId="0" fontId="30" fillId="0" borderId="18" xfId="2" applyFont="1" applyBorder="1" applyAlignment="1">
      <alignment horizontal="center" vertical="center"/>
    </xf>
    <xf numFmtId="0" fontId="31" fillId="0" borderId="18" xfId="2" applyFont="1" applyBorder="1" applyAlignment="1">
      <alignment horizontal="center" vertical="center"/>
    </xf>
    <xf numFmtId="0" fontId="31" fillId="0" borderId="0" xfId="2" applyFont="1" applyAlignment="1">
      <alignment horizontal="center" vertical="center"/>
    </xf>
    <xf numFmtId="0" fontId="21" fillId="0" borderId="14" xfId="2" applyFont="1" applyBorder="1" applyAlignment="1">
      <alignment horizontal="center"/>
    </xf>
    <xf numFmtId="0" fontId="21" fillId="0" borderId="16" xfId="2" applyFont="1" applyBorder="1" applyAlignment="1">
      <alignment horizontal="center"/>
    </xf>
    <xf numFmtId="0" fontId="21" fillId="0" borderId="8" xfId="2" applyFont="1" applyBorder="1" applyAlignment="1">
      <alignment horizontal="center"/>
    </xf>
    <xf numFmtId="0" fontId="22" fillId="0" borderId="9" xfId="10" applyFont="1" applyBorder="1" applyAlignment="1">
      <alignment horizontal="center" vertical="center"/>
    </xf>
    <xf numFmtId="179" fontId="29" fillId="0" borderId="9" xfId="10" applyNumberFormat="1" applyFont="1" applyBorder="1" applyAlignment="1">
      <alignment horizontal="center" vertical="center" wrapText="1"/>
    </xf>
    <xf numFmtId="179" fontId="26" fillId="0" borderId="9" xfId="10" applyNumberFormat="1" applyFont="1" applyBorder="1" applyAlignment="1">
      <alignment horizontal="center" vertical="center" wrapText="1"/>
    </xf>
    <xf numFmtId="184" fontId="26" fillId="0" borderId="9" xfId="10" applyNumberFormat="1" applyFont="1" applyBorder="1" applyAlignment="1">
      <alignment horizontal="center" vertical="center" wrapText="1"/>
    </xf>
    <xf numFmtId="10" fontId="26" fillId="0" borderId="9" xfId="10" applyNumberFormat="1" applyFont="1" applyBorder="1" applyAlignment="1">
      <alignment horizontal="center" vertical="center" wrapText="1"/>
    </xf>
    <xf numFmtId="0" fontId="26" fillId="0" borderId="9" xfId="10" applyFont="1" applyBorder="1" applyAlignment="1">
      <alignment horizontal="justify" vertical="center" wrapText="1"/>
    </xf>
    <xf numFmtId="0" fontId="26" fillId="0" borderId="9" xfId="10" applyFont="1" applyBorder="1" applyAlignment="1">
      <alignment horizontal="center" vertical="center" wrapText="1"/>
    </xf>
    <xf numFmtId="0" fontId="26" fillId="0" borderId="9" xfId="10" applyFont="1" applyBorder="1" applyAlignment="1">
      <alignment vertical="center" wrapText="1"/>
    </xf>
    <xf numFmtId="184" fontId="26" fillId="0" borderId="14" xfId="10" applyNumberFormat="1" applyFont="1" applyBorder="1" applyAlignment="1">
      <alignment horizontal="center" vertical="center" wrapText="1"/>
    </xf>
    <xf numFmtId="184" fontId="26" fillId="0" borderId="8" xfId="10" applyNumberFormat="1" applyFont="1" applyBorder="1" applyAlignment="1">
      <alignment horizontal="center" vertical="center" wrapText="1"/>
    </xf>
    <xf numFmtId="0" fontId="21" fillId="0" borderId="17" xfId="2" applyFont="1" applyBorder="1" applyAlignment="1">
      <alignment horizontal="center"/>
    </xf>
    <xf numFmtId="0" fontId="21" fillId="0" borderId="18" xfId="2" applyFont="1" applyBorder="1" applyAlignment="1">
      <alignment horizontal="center"/>
    </xf>
    <xf numFmtId="0" fontId="21" fillId="0" borderId="19" xfId="2" applyFont="1" applyBorder="1" applyAlignment="1">
      <alignment horizontal="center"/>
    </xf>
    <xf numFmtId="0" fontId="21" fillId="0" borderId="5" xfId="2" applyFont="1" applyBorder="1" applyAlignment="1">
      <alignment horizontal="center"/>
    </xf>
    <xf numFmtId="0" fontId="21" fillId="0" borderId="20" xfId="2" applyFont="1" applyBorder="1" applyAlignment="1">
      <alignment horizontal="center"/>
    </xf>
    <xf numFmtId="0" fontId="21" fillId="0" borderId="3" xfId="2" applyFont="1" applyBorder="1" applyAlignment="1">
      <alignment horizontal="center"/>
    </xf>
    <xf numFmtId="0" fontId="22" fillId="15" borderId="9" xfId="10" applyFont="1" applyFill="1" applyBorder="1" applyAlignment="1">
      <alignment horizontal="center" vertical="center"/>
    </xf>
    <xf numFmtId="0" fontId="22" fillId="15" borderId="14" xfId="10" applyFont="1" applyFill="1" applyBorder="1" applyAlignment="1">
      <alignment horizontal="center" vertical="center"/>
    </xf>
    <xf numFmtId="0" fontId="22" fillId="15" borderId="9" xfId="10" applyFont="1" applyFill="1" applyBorder="1" applyAlignment="1">
      <alignment horizontal="center" vertical="center" wrapText="1"/>
    </xf>
    <xf numFmtId="0" fontId="26" fillId="0" borderId="9" xfId="10" applyFont="1" applyBorder="1" applyAlignment="1">
      <alignment horizontal="left" vertical="center"/>
    </xf>
    <xf numFmtId="37" fontId="22" fillId="13" borderId="9" xfId="10" applyNumberFormat="1" applyFont="1" applyFill="1" applyBorder="1" applyAlignment="1">
      <alignment horizontal="right" vertical="center"/>
    </xf>
    <xf numFmtId="0" fontId="21" fillId="0" borderId="14" xfId="2" applyFont="1" applyBorder="1" applyAlignment="1">
      <alignment horizontal="center" vertical="center"/>
    </xf>
    <xf numFmtId="0" fontId="21" fillId="0" borderId="16" xfId="2" applyFont="1" applyBorder="1" applyAlignment="1">
      <alignment horizontal="center" vertical="center"/>
    </xf>
    <xf numFmtId="0" fontId="21" fillId="0" borderId="8" xfId="2" applyFont="1" applyBorder="1" applyAlignment="1">
      <alignment horizontal="center" vertical="center"/>
    </xf>
    <xf numFmtId="0" fontId="26" fillId="0" borderId="9" xfId="10" applyFont="1" applyBorder="1" applyAlignment="1">
      <alignment vertical="center"/>
    </xf>
    <xf numFmtId="0" fontId="22" fillId="9" borderId="9" xfId="10" applyFont="1" applyFill="1" applyBorder="1" applyAlignment="1">
      <alignment horizontal="center" vertical="center"/>
    </xf>
    <xf numFmtId="0" fontId="22" fillId="15" borderId="9" xfId="10" applyFont="1" applyFill="1" applyBorder="1" applyAlignment="1">
      <alignment horizontal="left" vertical="center"/>
    </xf>
    <xf numFmtId="0" fontId="22" fillId="15" borderId="14" xfId="10" applyFont="1" applyFill="1" applyBorder="1" applyAlignment="1">
      <alignment horizontal="left" vertical="center"/>
    </xf>
    <xf numFmtId="180" fontId="22" fillId="15" borderId="9" xfId="10" applyNumberFormat="1" applyFont="1" applyFill="1" applyBorder="1" applyAlignment="1">
      <alignment vertical="center"/>
    </xf>
    <xf numFmtId="180" fontId="22" fillId="15" borderId="14" xfId="10" applyNumberFormat="1" applyFont="1" applyFill="1" applyBorder="1" applyAlignment="1">
      <alignment vertical="center"/>
    </xf>
    <xf numFmtId="0" fontId="26" fillId="15" borderId="9" xfId="10" applyFont="1" applyFill="1" applyBorder="1" applyAlignment="1">
      <alignment horizontal="center" vertical="center" wrapText="1"/>
    </xf>
    <xf numFmtId="0" fontId="28" fillId="0" borderId="14" xfId="2" applyFont="1" applyBorder="1" applyAlignment="1">
      <alignment horizontal="center" vertical="center" wrapText="1"/>
    </xf>
    <xf numFmtId="0" fontId="28" fillId="0" borderId="8" xfId="2" applyFont="1" applyBorder="1" applyAlignment="1">
      <alignment horizontal="center" vertical="center" wrapText="1"/>
    </xf>
    <xf numFmtId="9" fontId="26" fillId="0" borderId="9" xfId="13" applyFont="1" applyFill="1" applyBorder="1" applyAlignment="1" applyProtection="1">
      <alignment horizontal="center" vertical="center"/>
    </xf>
    <xf numFmtId="176" fontId="26" fillId="0" borderId="14" xfId="10" applyNumberFormat="1" applyFont="1" applyBorder="1" applyAlignment="1">
      <alignment horizontal="center" vertical="center"/>
    </xf>
    <xf numFmtId="176" fontId="26" fillId="0" borderId="16" xfId="10" applyNumberFormat="1" applyFont="1" applyBorder="1" applyAlignment="1">
      <alignment horizontal="center" vertical="center"/>
    </xf>
    <xf numFmtId="176" fontId="26" fillId="0" borderId="8" xfId="10" applyNumberFormat="1" applyFont="1" applyBorder="1" applyAlignment="1">
      <alignment horizontal="center" vertical="center"/>
    </xf>
    <xf numFmtId="0" fontId="22" fillId="9" borderId="9" xfId="10" applyFont="1" applyFill="1" applyBorder="1" applyAlignment="1">
      <alignment horizontal="left" vertical="center"/>
    </xf>
    <xf numFmtId="0" fontId="22" fillId="9" borderId="14" xfId="10" applyFont="1" applyFill="1" applyBorder="1" applyAlignment="1">
      <alignment horizontal="left" vertical="center"/>
    </xf>
    <xf numFmtId="0" fontId="26" fillId="0" borderId="9" xfId="12" applyFont="1" applyBorder="1" applyAlignment="1">
      <alignment horizontal="left" vertical="center" wrapText="1"/>
    </xf>
    <xf numFmtId="0" fontId="26" fillId="17" borderId="9" xfId="12" applyFont="1" applyFill="1" applyBorder="1" applyAlignment="1">
      <alignment horizontal="left" vertical="center" wrapText="1"/>
    </xf>
    <xf numFmtId="37" fontId="22" fillId="0" borderId="9" xfId="10" applyNumberFormat="1" applyFont="1" applyBorder="1" applyAlignment="1">
      <alignment horizontal="right" vertical="center"/>
    </xf>
    <xf numFmtId="0" fontId="22" fillId="15" borderId="14" xfId="10" applyFont="1" applyFill="1" applyBorder="1" applyAlignment="1">
      <alignment horizontal="center" vertical="center" wrapText="1"/>
    </xf>
    <xf numFmtId="0" fontId="22" fillId="0" borderId="9" xfId="2" applyFont="1" applyBorder="1" applyAlignment="1">
      <alignment horizontal="center" vertical="center"/>
    </xf>
    <xf numFmtId="0" fontId="22" fillId="0" borderId="14" xfId="2" applyFont="1" applyBorder="1" applyAlignment="1">
      <alignment horizontal="center" vertical="center"/>
    </xf>
    <xf numFmtId="0" fontId="1" fillId="0" borderId="21" xfId="2" applyBorder="1" applyAlignment="1">
      <alignment horizontal="center" vertical="center"/>
    </xf>
    <xf numFmtId="177" fontId="22" fillId="9" borderId="9" xfId="11" applyNumberFormat="1" applyFont="1" applyFill="1" applyBorder="1" applyAlignment="1">
      <alignment horizontal="center" vertical="center"/>
    </xf>
    <xf numFmtId="177" fontId="22" fillId="14" borderId="9" xfId="11" applyNumberFormat="1" applyFont="1" applyFill="1" applyBorder="1" applyAlignment="1">
      <alignment horizontal="center" vertical="center"/>
    </xf>
    <xf numFmtId="0" fontId="21" fillId="0" borderId="9" xfId="2" applyFont="1" applyBorder="1" applyAlignment="1">
      <alignment horizontal="center" vertical="center"/>
    </xf>
    <xf numFmtId="0" fontId="22" fillId="0" borderId="14" xfId="2" applyFont="1" applyBorder="1" applyAlignment="1">
      <alignment horizontal="center" vertical="center" wrapText="1"/>
    </xf>
    <xf numFmtId="0" fontId="22" fillId="0" borderId="16" xfId="2" applyFont="1" applyBorder="1" applyAlignment="1">
      <alignment horizontal="center" vertical="center" wrapText="1"/>
    </xf>
    <xf numFmtId="0" fontId="22" fillId="0" borderId="8" xfId="2" applyFont="1" applyBorder="1" applyAlignment="1">
      <alignment horizontal="center" vertical="center" wrapText="1"/>
    </xf>
    <xf numFmtId="166" fontId="22" fillId="0" borderId="17" xfId="2" applyNumberFormat="1" applyFont="1" applyBorder="1" applyAlignment="1">
      <alignment horizontal="center" vertical="center" wrapText="1"/>
    </xf>
    <xf numFmtId="166" fontId="22" fillId="0" borderId="18" xfId="2" applyNumberFormat="1" applyFont="1" applyBorder="1" applyAlignment="1">
      <alignment horizontal="center" vertical="center" wrapText="1"/>
    </xf>
    <xf numFmtId="166" fontId="22" fillId="0" borderId="19" xfId="2" applyNumberFormat="1" applyFont="1" applyBorder="1" applyAlignment="1">
      <alignment horizontal="center" vertical="center" wrapText="1"/>
    </xf>
    <xf numFmtId="166" fontId="22" fillId="0" borderId="5" xfId="2" applyNumberFormat="1" applyFont="1" applyBorder="1" applyAlignment="1">
      <alignment horizontal="center" vertical="center" wrapText="1"/>
    </xf>
    <xf numFmtId="166" fontId="22" fillId="0" borderId="20" xfId="2" applyNumberFormat="1" applyFont="1" applyBorder="1" applyAlignment="1">
      <alignment horizontal="center" vertical="center" wrapText="1"/>
    </xf>
    <xf numFmtId="166" fontId="22" fillId="0" borderId="3" xfId="2" applyNumberFormat="1" applyFont="1" applyBorder="1" applyAlignment="1">
      <alignment horizontal="center" vertical="center" wrapText="1"/>
    </xf>
    <xf numFmtId="0" fontId="24" fillId="0" borderId="9" xfId="2" applyFont="1" applyBorder="1" applyAlignment="1">
      <alignment horizontal="center" vertical="center"/>
    </xf>
    <xf numFmtId="0" fontId="24" fillId="0" borderId="14" xfId="2" applyFont="1" applyBorder="1" applyAlignment="1">
      <alignment horizontal="center" vertical="center"/>
    </xf>
    <xf numFmtId="0" fontId="22" fillId="0" borderId="16" xfId="2" applyFont="1" applyBorder="1" applyAlignment="1">
      <alignment horizontal="center" vertical="center"/>
    </xf>
    <xf numFmtId="0" fontId="22" fillId="0" borderId="8" xfId="2" applyFont="1" applyBorder="1" applyAlignment="1">
      <alignment horizontal="center" vertical="center"/>
    </xf>
    <xf numFmtId="0" fontId="33" fillId="0" borderId="0" xfId="2" applyFont="1" applyAlignment="1">
      <alignment vertical="center"/>
    </xf>
    <xf numFmtId="0" fontId="32" fillId="16" borderId="9" xfId="2" applyFont="1" applyFill="1" applyBorder="1" applyAlignment="1">
      <alignment horizontal="center" vertical="center" wrapText="1"/>
    </xf>
    <xf numFmtId="0" fontId="32" fillId="19" borderId="9" xfId="2" applyFont="1" applyFill="1" applyBorder="1" applyAlignment="1">
      <alignment horizontal="center" vertical="center" wrapText="1"/>
    </xf>
    <xf numFmtId="0" fontId="34" fillId="0" borderId="9" xfId="2" applyFont="1" applyBorder="1" applyAlignment="1">
      <alignment horizontal="center" vertical="center" wrapText="1"/>
    </xf>
    <xf numFmtId="8" fontId="34" fillId="0" borderId="9" xfId="2" applyNumberFormat="1" applyFont="1" applyBorder="1" applyAlignment="1">
      <alignment horizontal="right" vertical="center" wrapText="1"/>
    </xf>
    <xf numFmtId="0" fontId="32" fillId="0" borderId="14" xfId="2" applyFont="1" applyBorder="1" applyAlignment="1">
      <alignment horizontal="center" vertical="center" wrapText="1"/>
    </xf>
    <xf numFmtId="0" fontId="32" fillId="0" borderId="16" xfId="2" applyFont="1" applyBorder="1" applyAlignment="1">
      <alignment horizontal="center" vertical="center" wrapText="1"/>
    </xf>
    <xf numFmtId="0" fontId="32" fillId="0" borderId="8" xfId="2" applyFont="1" applyBorder="1" applyAlignment="1">
      <alignment horizontal="center" vertical="center" wrapText="1"/>
    </xf>
    <xf numFmtId="8" fontId="32" fillId="0" borderId="14" xfId="2" applyNumberFormat="1" applyFont="1" applyBorder="1" applyAlignment="1">
      <alignment horizontal="right" vertical="center" wrapText="1"/>
    </xf>
    <xf numFmtId="8" fontId="32" fillId="0" borderId="8" xfId="2" applyNumberFormat="1" applyFont="1" applyBorder="1" applyAlignment="1">
      <alignment horizontal="right" vertical="center" wrapText="1"/>
    </xf>
    <xf numFmtId="0" fontId="32" fillId="0" borderId="17" xfId="2" applyFont="1" applyBorder="1" applyAlignment="1">
      <alignment horizontal="center" vertical="center" wrapText="1"/>
    </xf>
    <xf numFmtId="0" fontId="32" fillId="0" borderId="18" xfId="2" applyFont="1" applyBorder="1" applyAlignment="1">
      <alignment horizontal="center" vertical="center" wrapText="1"/>
    </xf>
    <xf numFmtId="0" fontId="32" fillId="0" borderId="19" xfId="2" applyFont="1" applyBorder="1" applyAlignment="1">
      <alignment horizontal="center" vertical="center" wrapText="1"/>
    </xf>
    <xf numFmtId="0" fontId="35" fillId="20" borderId="0" xfId="2" applyFont="1" applyFill="1" applyAlignment="1">
      <alignment horizontal="center" vertical="center" wrapText="1"/>
    </xf>
    <xf numFmtId="0" fontId="35" fillId="20" borderId="21" xfId="2" applyFont="1" applyFill="1" applyBorder="1" applyAlignment="1">
      <alignment horizontal="center" vertical="center" wrapText="1"/>
    </xf>
    <xf numFmtId="10" fontId="35" fillId="20" borderId="14" xfId="2" applyNumberFormat="1" applyFont="1" applyFill="1" applyBorder="1" applyAlignment="1">
      <alignment horizontal="center" vertical="center" wrapText="1"/>
    </xf>
    <xf numFmtId="10" fontId="35" fillId="20" borderId="8" xfId="2" applyNumberFormat="1" applyFont="1" applyFill="1" applyBorder="1" applyAlignment="1">
      <alignment horizontal="center" vertical="center" wrapText="1"/>
    </xf>
    <xf numFmtId="0" fontId="32" fillId="0" borderId="0" xfId="2" applyFont="1" applyAlignment="1">
      <alignment horizontal="center" vertical="center" wrapText="1"/>
    </xf>
    <xf numFmtId="0" fontId="32" fillId="0" borderId="0" xfId="2" applyFont="1" applyAlignment="1">
      <alignment horizontal="right" vertical="center"/>
    </xf>
    <xf numFmtId="0" fontId="33" fillId="0" borderId="20" xfId="2" applyFont="1" applyBorder="1" applyAlignment="1">
      <alignment vertical="center"/>
    </xf>
    <xf numFmtId="0" fontId="32" fillId="0" borderId="20" xfId="2" applyFont="1" applyBorder="1" applyAlignment="1">
      <alignment horizontal="center" vertical="center" wrapText="1"/>
    </xf>
    <xf numFmtId="0" fontId="32" fillId="0" borderId="20" xfId="2" applyFont="1" applyBorder="1" applyAlignment="1">
      <alignment horizontal="right" vertical="center"/>
    </xf>
    <xf numFmtId="0" fontId="33" fillId="0" borderId="9" xfId="2" applyFont="1" applyBorder="1" applyAlignment="1">
      <alignment vertical="center" wrapText="1"/>
    </xf>
    <xf numFmtId="0" fontId="32" fillId="0" borderId="9" xfId="2" applyFont="1" applyBorder="1" applyAlignment="1">
      <alignment horizontal="center" vertical="center" wrapText="1"/>
    </xf>
    <xf numFmtId="8" fontId="32" fillId="0" borderId="9" xfId="2" applyNumberFormat="1" applyFont="1" applyBorder="1" applyAlignment="1">
      <alignment horizontal="right" vertical="center" wrapText="1"/>
    </xf>
    <xf numFmtId="0" fontId="34" fillId="0" borderId="14" xfId="2" applyFont="1" applyBorder="1" applyAlignment="1">
      <alignment horizontal="center" vertical="center" wrapText="1"/>
    </xf>
    <xf numFmtId="0" fontId="34" fillId="0" borderId="8" xfId="2" applyFont="1" applyBorder="1" applyAlignment="1">
      <alignment horizontal="center" vertical="center" wrapText="1"/>
    </xf>
    <xf numFmtId="8" fontId="34" fillId="0" borderId="14" xfId="2" applyNumberFormat="1" applyFont="1" applyBorder="1" applyAlignment="1">
      <alignment horizontal="right" vertical="center" wrapText="1" indent="1"/>
    </xf>
    <xf numFmtId="8" fontId="34" fillId="0" borderId="16" xfId="2" applyNumberFormat="1" applyFont="1" applyBorder="1" applyAlignment="1">
      <alignment horizontal="right" vertical="center" wrapText="1" indent="1"/>
    </xf>
    <xf numFmtId="8" fontId="34" fillId="0" borderId="8" xfId="2" applyNumberFormat="1" applyFont="1" applyBorder="1" applyAlignment="1">
      <alignment horizontal="right" vertical="center" wrapText="1" indent="1"/>
    </xf>
    <xf numFmtId="8" fontId="34" fillId="0" borderId="9" xfId="2" applyNumberFormat="1" applyFont="1" applyBorder="1" applyAlignment="1">
      <alignment horizontal="right" vertical="center" wrapText="1" indent="1"/>
    </xf>
    <xf numFmtId="8" fontId="32" fillId="0" borderId="14" xfId="2" applyNumberFormat="1" applyFont="1" applyBorder="1" applyAlignment="1">
      <alignment horizontal="right" vertical="center"/>
    </xf>
    <xf numFmtId="8" fontId="32" fillId="0" borderId="8" xfId="2" applyNumberFormat="1" applyFont="1" applyBorder="1" applyAlignment="1">
      <alignment horizontal="right" vertical="center"/>
    </xf>
    <xf numFmtId="0" fontId="32" fillId="0" borderId="9" xfId="2" applyFont="1" applyBorder="1" applyAlignment="1">
      <alignment horizontal="center" vertical="center"/>
    </xf>
    <xf numFmtId="8" fontId="34" fillId="0" borderId="14" xfId="2" applyNumberFormat="1" applyFont="1" applyBorder="1" applyAlignment="1">
      <alignment horizontal="right" vertical="center" wrapText="1"/>
    </xf>
    <xf numFmtId="8" fontId="34" fillId="0" borderId="16" xfId="2" applyNumberFormat="1" applyFont="1" applyBorder="1" applyAlignment="1">
      <alignment horizontal="right" vertical="center" wrapText="1"/>
    </xf>
    <xf numFmtId="8" fontId="34" fillId="0" borderId="8" xfId="2" applyNumberFormat="1" applyFont="1" applyBorder="1" applyAlignment="1">
      <alignment horizontal="right" vertical="center" wrapText="1"/>
    </xf>
    <xf numFmtId="0" fontId="33" fillId="0" borderId="18" xfId="2" applyFont="1" applyBorder="1" applyAlignment="1">
      <alignment horizontal="center" vertical="center"/>
    </xf>
    <xf numFmtId="0" fontId="33" fillId="0" borderId="19" xfId="2" applyFont="1" applyBorder="1" applyAlignment="1">
      <alignment horizontal="center" vertical="center"/>
    </xf>
    <xf numFmtId="0" fontId="32" fillId="0" borderId="3" xfId="2" applyFont="1" applyBorder="1" applyAlignment="1">
      <alignment horizontal="center" vertical="center" wrapText="1"/>
    </xf>
    <xf numFmtId="0" fontId="33" fillId="0" borderId="20" xfId="2" applyFont="1" applyBorder="1" applyAlignment="1">
      <alignment horizontal="center" vertical="center"/>
    </xf>
    <xf numFmtId="0" fontId="32" fillId="0" borderId="14" xfId="2" applyFont="1" applyBorder="1" applyAlignment="1">
      <alignment horizontal="justify" vertical="center" wrapText="1"/>
    </xf>
    <xf numFmtId="0" fontId="32" fillId="0" borderId="16" xfId="2" applyFont="1" applyBorder="1" applyAlignment="1">
      <alignment horizontal="justify" vertical="center" wrapText="1"/>
    </xf>
    <xf numFmtId="0" fontId="32" fillId="0" borderId="8" xfId="2" applyFont="1" applyBorder="1" applyAlignment="1">
      <alignment horizontal="justify" vertical="center" wrapText="1"/>
    </xf>
    <xf numFmtId="0" fontId="34" fillId="0" borderId="9" xfId="2" applyFont="1" applyBorder="1" applyAlignment="1">
      <alignment horizontal="left" vertical="center" wrapText="1"/>
    </xf>
    <xf numFmtId="0" fontId="34" fillId="0" borderId="17" xfId="2" applyFont="1" applyBorder="1" applyAlignment="1">
      <alignment horizontal="center" vertical="center" wrapText="1"/>
    </xf>
    <xf numFmtId="0" fontId="34" fillId="0" borderId="18" xfId="2" applyFont="1" applyBorder="1" applyAlignment="1">
      <alignment horizontal="center" vertical="center" wrapText="1"/>
    </xf>
    <xf numFmtId="0" fontId="34" fillId="0" borderId="19" xfId="2" applyFont="1" applyBorder="1" applyAlignment="1">
      <alignment horizontal="center" vertical="center" wrapText="1"/>
    </xf>
    <xf numFmtId="0" fontId="34" fillId="0" borderId="5" xfId="2" applyFont="1" applyBorder="1" applyAlignment="1">
      <alignment horizontal="center" vertical="center" wrapText="1"/>
    </xf>
    <xf numFmtId="0" fontId="34" fillId="0" borderId="20" xfId="2" applyFont="1" applyBorder="1" applyAlignment="1">
      <alignment horizontal="center" vertical="center" wrapText="1"/>
    </xf>
    <xf numFmtId="0" fontId="34" fillId="0" borderId="3" xfId="2" applyFont="1" applyBorder="1" applyAlignment="1">
      <alignment horizontal="center" vertical="center" wrapText="1"/>
    </xf>
    <xf numFmtId="8" fontId="34" fillId="0" borderId="17" xfId="2" applyNumberFormat="1" applyFont="1" applyBorder="1" applyAlignment="1">
      <alignment horizontal="right" vertical="center" wrapText="1"/>
    </xf>
    <xf numFmtId="8" fontId="34" fillId="0" borderId="18" xfId="2" applyNumberFormat="1" applyFont="1" applyBorder="1" applyAlignment="1">
      <alignment horizontal="right" vertical="center" wrapText="1"/>
    </xf>
    <xf numFmtId="8" fontId="34" fillId="0" borderId="19" xfId="2" applyNumberFormat="1" applyFont="1" applyBorder="1" applyAlignment="1">
      <alignment horizontal="right" vertical="center" wrapText="1"/>
    </xf>
    <xf numFmtId="0" fontId="34" fillId="0" borderId="24" xfId="2" applyFont="1" applyBorder="1" applyAlignment="1">
      <alignment horizontal="center" vertical="center" wrapText="1"/>
    </xf>
    <xf numFmtId="8" fontId="34" fillId="0" borderId="24" xfId="2" applyNumberFormat="1" applyFont="1" applyBorder="1" applyAlignment="1">
      <alignment horizontal="right" vertical="center" wrapText="1"/>
    </xf>
    <xf numFmtId="0" fontId="32" fillId="0" borderId="14" xfId="2" applyFont="1" applyBorder="1" applyAlignment="1">
      <alignment horizontal="center" vertical="center"/>
    </xf>
    <xf numFmtId="0" fontId="32" fillId="0" borderId="16" xfId="2" applyFont="1" applyBorder="1" applyAlignment="1">
      <alignment horizontal="center" vertical="center"/>
    </xf>
    <xf numFmtId="0" fontId="32" fillId="19" borderId="14" xfId="2" applyFont="1" applyFill="1" applyBorder="1" applyAlignment="1">
      <alignment horizontal="center" vertical="center"/>
    </xf>
    <xf numFmtId="0" fontId="32" fillId="19" borderId="16" xfId="2" applyFont="1" applyFill="1" applyBorder="1" applyAlignment="1">
      <alignment horizontal="center" vertical="center"/>
    </xf>
    <xf numFmtId="0" fontId="32" fillId="19" borderId="8" xfId="2" applyFont="1" applyFill="1" applyBorder="1" applyAlignment="1">
      <alignment horizontal="center" vertical="center"/>
    </xf>
    <xf numFmtId="0" fontId="32" fillId="19" borderId="14" xfId="2" applyFont="1" applyFill="1" applyBorder="1" applyAlignment="1">
      <alignment horizontal="center" vertical="center" wrapText="1"/>
    </xf>
    <xf numFmtId="0" fontId="32" fillId="19" borderId="8" xfId="2" applyFont="1" applyFill="1" applyBorder="1" applyAlignment="1">
      <alignment horizontal="center" vertical="center" wrapText="1"/>
    </xf>
    <xf numFmtId="0" fontId="32" fillId="19" borderId="16" xfId="2" applyFont="1" applyFill="1" applyBorder="1" applyAlignment="1">
      <alignment horizontal="center" vertical="center" wrapText="1"/>
    </xf>
    <xf numFmtId="0" fontId="32" fillId="0" borderId="14" xfId="2" applyFont="1" applyBorder="1" applyAlignment="1">
      <alignment horizontal="left" vertical="center" wrapText="1"/>
    </xf>
    <xf numFmtId="0" fontId="32" fillId="0" borderId="16" xfId="2" applyFont="1" applyBorder="1" applyAlignment="1">
      <alignment horizontal="left" vertical="center" wrapText="1"/>
    </xf>
    <xf numFmtId="0" fontId="32" fillId="0" borderId="8" xfId="2" applyFont="1" applyBorder="1" applyAlignment="1">
      <alignment horizontal="left" vertical="center" wrapText="1"/>
    </xf>
    <xf numFmtId="0" fontId="32" fillId="0" borderId="17" xfId="2" applyFont="1" applyBorder="1" applyAlignment="1">
      <alignment horizontal="center" vertical="center"/>
    </xf>
    <xf numFmtId="0" fontId="32" fillId="0" borderId="18" xfId="2" applyFont="1" applyBorder="1" applyAlignment="1">
      <alignment horizontal="center" vertical="center"/>
    </xf>
    <xf numFmtId="0" fontId="36" fillId="0" borderId="14" xfId="20" applyFont="1" applyBorder="1" applyAlignment="1">
      <alignment horizontal="left" vertical="center" wrapText="1"/>
    </xf>
    <xf numFmtId="0" fontId="36" fillId="0" borderId="16" xfId="20" applyFont="1" applyBorder="1" applyAlignment="1">
      <alignment horizontal="left" vertical="center" wrapText="1"/>
    </xf>
    <xf numFmtId="0" fontId="37" fillId="21" borderId="18" xfId="20" applyFont="1" applyFill="1" applyBorder="1" applyAlignment="1">
      <alignment horizontal="center"/>
    </xf>
    <xf numFmtId="4" fontId="38" fillId="0" borderId="9" xfId="20" applyNumberFormat="1" applyFont="1" applyBorder="1" applyAlignment="1">
      <alignment horizontal="center" vertical="center" wrapText="1"/>
    </xf>
    <xf numFmtId="0" fontId="36" fillId="0" borderId="14" xfId="20" applyFont="1" applyBorder="1" applyAlignment="1">
      <alignment horizontal="center" vertical="center"/>
    </xf>
    <xf numFmtId="0" fontId="36" fillId="0" borderId="16" xfId="20" applyFont="1" applyBorder="1" applyAlignment="1">
      <alignment horizontal="center" vertical="center"/>
    </xf>
    <xf numFmtId="0" fontId="36" fillId="0" borderId="8" xfId="20" applyFont="1" applyBorder="1" applyAlignment="1">
      <alignment horizontal="center" vertical="center"/>
    </xf>
    <xf numFmtId="188" fontId="36" fillId="0" borderId="16" xfId="20" applyNumberFormat="1" applyFont="1" applyBorder="1" applyAlignment="1">
      <alignment horizontal="center" vertical="center" wrapText="1"/>
    </xf>
    <xf numFmtId="188" fontId="36" fillId="0" borderId="8" xfId="20" applyNumberFormat="1" applyFont="1" applyBorder="1" applyAlignment="1">
      <alignment horizontal="center" vertical="center" wrapText="1"/>
    </xf>
    <xf numFmtId="0" fontId="36" fillId="0" borderId="9" xfId="20" applyFont="1" applyBorder="1" applyAlignment="1">
      <alignment horizontal="center" vertical="center" wrapText="1"/>
    </xf>
    <xf numFmtId="0" fontId="36" fillId="15" borderId="9" xfId="20" applyFont="1" applyFill="1" applyBorder="1" applyAlignment="1">
      <alignment horizontal="center" vertical="center" wrapText="1"/>
    </xf>
    <xf numFmtId="187" fontId="38" fillId="0" borderId="14" xfId="20" applyNumberFormat="1" applyFont="1" applyBorder="1" applyAlignment="1">
      <alignment horizontal="center" vertical="center" wrapText="1"/>
    </xf>
    <xf numFmtId="187" fontId="38" fillId="0" borderId="16" xfId="20" applyNumberFormat="1" applyFont="1" applyBorder="1" applyAlignment="1">
      <alignment horizontal="center" vertical="center" wrapText="1"/>
    </xf>
    <xf numFmtId="187" fontId="38" fillId="0" borderId="8" xfId="20" applyNumberFormat="1" applyFont="1" applyBorder="1" applyAlignment="1">
      <alignment horizontal="center" vertical="center" wrapText="1"/>
    </xf>
    <xf numFmtId="1" fontId="38" fillId="0" borderId="14" xfId="20" applyNumberFormat="1" applyFont="1" applyBorder="1" applyAlignment="1">
      <alignment horizontal="center" vertical="center" wrapText="1"/>
    </xf>
    <xf numFmtId="1" fontId="38" fillId="0" borderId="8" xfId="20" applyNumberFormat="1" applyFont="1" applyBorder="1" applyAlignment="1">
      <alignment horizontal="center" vertical="center" wrapText="1"/>
    </xf>
    <xf numFmtId="188" fontId="38" fillId="0" borderId="14" xfId="20" applyNumberFormat="1" applyFont="1" applyBorder="1" applyAlignment="1">
      <alignment horizontal="center" vertical="center" wrapText="1"/>
    </xf>
    <xf numFmtId="188" fontId="38" fillId="0" borderId="8" xfId="20" applyNumberFormat="1" applyFont="1" applyBorder="1" applyAlignment="1">
      <alignment horizontal="center" vertical="center" wrapText="1"/>
    </xf>
    <xf numFmtId="2" fontId="38" fillId="0" borderId="14" xfId="20" applyNumberFormat="1" applyFont="1" applyBorder="1" applyAlignment="1">
      <alignment horizontal="center" vertical="center" wrapText="1"/>
    </xf>
    <xf numFmtId="2" fontId="38" fillId="0" borderId="8" xfId="20" applyNumberFormat="1" applyFont="1" applyBorder="1" applyAlignment="1">
      <alignment horizontal="center" vertical="center" wrapText="1"/>
    </xf>
    <xf numFmtId="0" fontId="36" fillId="0" borderId="14" xfId="20" applyFont="1" applyBorder="1" applyAlignment="1">
      <alignment horizontal="center" vertical="center" wrapText="1"/>
    </xf>
    <xf numFmtId="0" fontId="36" fillId="0" borderId="16" xfId="20" applyFont="1" applyBorder="1" applyAlignment="1">
      <alignment horizontal="center" vertical="center" wrapText="1"/>
    </xf>
    <xf numFmtId="0" fontId="36" fillId="0" borderId="8" xfId="20" applyFont="1" applyBorder="1" applyAlignment="1">
      <alignment horizontal="center" vertical="center" wrapText="1"/>
    </xf>
    <xf numFmtId="0" fontId="37" fillId="0" borderId="17" xfId="20" applyFont="1" applyBorder="1" applyAlignment="1">
      <alignment horizontal="center" vertical="center" wrapText="1"/>
    </xf>
    <xf numFmtId="0" fontId="37" fillId="0" borderId="18" xfId="20" applyFont="1" applyBorder="1" applyAlignment="1">
      <alignment horizontal="center" vertical="center" wrapText="1"/>
    </xf>
    <xf numFmtId="0" fontId="37" fillId="0" borderId="19" xfId="20" applyFont="1" applyBorder="1" applyAlignment="1">
      <alignment horizontal="center" vertical="center" wrapText="1"/>
    </xf>
    <xf numFmtId="0" fontId="36" fillId="15" borderId="14" xfId="20" applyFont="1" applyFill="1" applyBorder="1" applyAlignment="1">
      <alignment horizontal="center" vertical="center" wrapText="1"/>
    </xf>
    <xf numFmtId="0" fontId="36" fillId="15" borderId="8" xfId="20" applyFont="1" applyFill="1" applyBorder="1" applyAlignment="1">
      <alignment horizontal="center" vertical="center" wrapText="1"/>
    </xf>
    <xf numFmtId="0" fontId="36" fillId="15" borderId="16" xfId="20" applyFont="1" applyFill="1" applyBorder="1" applyAlignment="1">
      <alignment horizontal="center" vertical="center" wrapText="1"/>
    </xf>
    <xf numFmtId="0" fontId="21" fillId="0" borderId="17" xfId="2" applyFont="1" applyBorder="1" applyAlignment="1">
      <alignment horizontal="center" vertical="center"/>
    </xf>
    <xf numFmtId="0" fontId="21" fillId="0" borderId="18" xfId="2" applyFont="1" applyBorder="1" applyAlignment="1">
      <alignment horizontal="center" vertical="center"/>
    </xf>
    <xf numFmtId="0" fontId="21" fillId="0" borderId="19" xfId="2" applyFont="1" applyBorder="1" applyAlignment="1">
      <alignment horizontal="center" vertical="center"/>
    </xf>
    <xf numFmtId="0" fontId="21" fillId="0" borderId="15" xfId="2" applyFont="1" applyBorder="1" applyAlignment="1">
      <alignment horizontal="center" vertical="center"/>
    </xf>
    <xf numFmtId="0" fontId="21" fillId="0" borderId="0" xfId="2" applyFont="1" applyAlignment="1">
      <alignment horizontal="center" vertical="center"/>
    </xf>
    <xf numFmtId="0" fontId="21" fillId="0" borderId="21" xfId="2" applyFont="1" applyBorder="1" applyAlignment="1">
      <alignment horizontal="center" vertical="center"/>
    </xf>
    <xf numFmtId="0" fontId="36" fillId="18" borderId="14" xfId="20" applyFont="1" applyFill="1" applyBorder="1" applyAlignment="1">
      <alignment horizontal="center" vertical="center" wrapText="1"/>
    </xf>
    <xf numFmtId="0" fontId="36" fillId="18" borderId="16" xfId="20" applyFont="1" applyFill="1" applyBorder="1" applyAlignment="1">
      <alignment horizontal="center" vertical="center" wrapText="1"/>
    </xf>
    <xf numFmtId="0" fontId="2" fillId="6" borderId="0" xfId="0" applyNumberFormat="1" applyFont="1" applyFill="1" applyBorder="1" applyAlignment="1">
      <alignment horizontal="center" vertical="center"/>
    </xf>
    <xf numFmtId="0" fontId="0" fillId="0" borderId="0" xfId="0"/>
    <xf numFmtId="0" fontId="2" fillId="2" borderId="0" xfId="0" applyNumberFormat="1" applyFont="1" applyFill="1" applyBorder="1" applyAlignment="1">
      <alignment horizontal="center" vertical="center"/>
    </xf>
    <xf numFmtId="0" fontId="3" fillId="3" borderId="0" xfId="0" applyNumberFormat="1" applyFont="1" applyFill="1" applyBorder="1" applyAlignment="1">
      <alignment wrapText="1"/>
    </xf>
    <xf numFmtId="0" fontId="2" fillId="2" borderId="0" xfId="0" applyNumberFormat="1" applyFont="1" applyFill="1" applyBorder="1" applyAlignment="1">
      <alignment horizontal="center"/>
    </xf>
  </cellXfs>
  <cellStyles count="24">
    <cellStyle name="Comma" xfId="19" xr:uid="{5DCEBDFB-AF60-4204-8FC9-F696D47E28A2}"/>
    <cellStyle name="Currency" xfId="6" xr:uid="{3F1B6459-E73A-49CF-A18C-3CCF71D77DBE}"/>
    <cellStyle name="Millares 28" xfId="21" xr:uid="{CC9EEF17-C82C-4717-9354-EB78AE5F8056}"/>
    <cellStyle name="Millares 3" xfId="4" xr:uid="{2E27642D-288A-4B06-BC32-EB5D91AFBCEC}"/>
    <cellStyle name="Moneda" xfId="1" builtinId="4"/>
    <cellStyle name="Moneda 3" xfId="14" xr:uid="{C5252C52-802E-48DE-B79B-205EB0415B78}"/>
    <cellStyle name="Moneda 4 2" xfId="7" xr:uid="{8EC245E8-359D-4EDE-8B2C-88A56E5B5E95}"/>
    <cellStyle name="Normal" xfId="0" builtinId="0"/>
    <cellStyle name="Normal 10 2 2" xfId="20" xr:uid="{77F10ABC-9066-4C48-BC7E-8C107C651007}"/>
    <cellStyle name="Normal 2" xfId="2" xr:uid="{929FF86B-842A-46D3-8E40-5E6BE67385BC}"/>
    <cellStyle name="Normal 2 10 2 2" xfId="18" xr:uid="{E4BF754E-600A-4811-956A-062E45AB955F}"/>
    <cellStyle name="Normal 2 2" xfId="5" xr:uid="{54BF7ED4-D077-4CDE-AF84-B2B1CBF3651C}"/>
    <cellStyle name="Normal 3 11" xfId="9" xr:uid="{279A9CFF-2CF0-4B43-996D-EE1100CA140B}"/>
    <cellStyle name="Normal 3 2" xfId="16" xr:uid="{BACEE56C-BBEB-4F46-BCB1-9F4BF29150E6}"/>
    <cellStyle name="Normal 3 2 2" xfId="17" xr:uid="{76C2CA08-FF4A-4394-B57D-0FAE3007B6B9}"/>
    <cellStyle name="Normal_BASE DE DATOS PRESUPUESTOS REV.3 DICIEMBRE 2006 2" xfId="3" xr:uid="{982AEA6C-673B-4653-9038-FD8D6B5B132F}"/>
    <cellStyle name="Normal_CALCULO DEL AIU 2011" xfId="12" xr:uid="{47DE967F-8155-425E-B5A9-75C83E31A8F2}"/>
    <cellStyle name="Normal_CALCULO DEL AIU 2011_revisar" xfId="11" xr:uid="{C6EE4315-C445-421B-96DA-68E61FDE04B0}"/>
    <cellStyle name="Normal_PPTO-ETAPA- I-07-SEPTIEMBRE-12" xfId="10" xr:uid="{587F0F3E-BDBD-410F-8A0D-823F34177C4B}"/>
    <cellStyle name="Normal_Presupuesto STED3" xfId="22" xr:uid="{CD944664-AD93-4D62-A5CD-2F92F4810A6B}"/>
    <cellStyle name="Percent" xfId="8" xr:uid="{4425594D-B668-448F-BEE9-FBD5612C2ED8}"/>
    <cellStyle name="Porcentaje 6" xfId="13" xr:uid="{570C5214-28D1-4F99-AA54-673957898315}"/>
    <cellStyle name="Porcentaje 7" xfId="23" xr:uid="{B8D59A9E-9D1F-4BC5-8D8B-5B4CA3377C75}"/>
    <cellStyle name="Porcentual_CALCULO DEL AIU-2012" xfId="15" xr:uid="{B77E2B68-C298-4881-B760-094FEB66B7E5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c:style val="2"/>
  <c:chart>
    <c:title>
      <c:tx>
        <c:rich>
          <a:bodyPr/>
          <a:lstStyle/>
          <a:p>
            <a:r>
              <a:rPr lang="es-CO"/>
              <a:t>Valor estimado por capítulo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Valor estimado</c:v>
          </c:tx>
          <c:invertIfNegative val="1"/>
          <c:cat>
            <c:strRef>
              <c:f>Resumen!$A$9:$A$32</c:f>
              <c:strCache>
                <c:ptCount val="24"/>
                <c:pt idx="0">
                  <c:v>Impermeabilización cubierta</c:v>
                </c:pt>
                <c:pt idx="1">
                  <c:v>Impermeabilización tanques</c:v>
                </c:pt>
                <c:pt idx="2">
                  <c:v>Pintura</c:v>
                </c:pt>
                <c:pt idx="3">
                  <c:v>Vidrios</c:v>
                </c:pt>
                <c:pt idx="4">
                  <c:v>Seguridad</c:v>
                </c:pt>
                <c:pt idx="5">
                  <c:v>Eléctrico</c:v>
                </c:pt>
                <c:pt idx="6">
                  <c:v>Pañetes y humedades</c:v>
                </c:pt>
                <c:pt idx="7">
                  <c:v>Puertas y vidrios</c:v>
                </c:pt>
                <c:pt idx="8">
                  <c:v>Impermeabilización</c:v>
                </c:pt>
                <c:pt idx="9">
                  <c:v>Cielorrasos</c:v>
                </c:pt>
                <c:pt idx="10">
                  <c:v>Baños</c:v>
                </c:pt>
                <c:pt idx="11">
                  <c:v>Pintura especial</c:v>
                </c:pt>
                <c:pt idx="12">
                  <c:v>Hidrosanitario</c:v>
                </c:pt>
                <c:pt idx="13">
                  <c:v>Pisos</c:v>
                </c:pt>
                <c:pt idx="14">
                  <c:v>Acabados</c:v>
                </c:pt>
                <c:pt idx="15">
                  <c:v>Pisos y enchapes</c:v>
                </c:pt>
                <c:pt idx="16">
                  <c:v>Carpintería metálica</c:v>
                </c:pt>
                <c:pt idx="17">
                  <c:v>Pisos y pintura especial</c:v>
                </c:pt>
                <c:pt idx="18">
                  <c:v>Pisos y escaleras</c:v>
                </c:pt>
                <c:pt idx="19">
                  <c:v>Carpintería y herrajes</c:v>
                </c:pt>
                <c:pt idx="20">
                  <c:v>Resanes</c:v>
                </c:pt>
                <c:pt idx="21">
                  <c:v>Demoliciones</c:v>
                </c:pt>
                <c:pt idx="22">
                  <c:v>Cerramientos</c:v>
                </c:pt>
                <c:pt idx="23">
                  <c:v>Mobiliario</c:v>
                </c:pt>
              </c:strCache>
            </c:strRef>
          </c:cat>
          <c:val>
            <c:numRef>
              <c:f>Resumen!$B$9:$B$32</c:f>
              <c:numCache>
                <c:formatCode>\$#,##0</c:formatCode>
                <c:ptCount val="24"/>
                <c:pt idx="0">
                  <c:v>24283640</c:v>
                </c:pt>
                <c:pt idx="1">
                  <c:v>23638800</c:v>
                </c:pt>
                <c:pt idx="2">
                  <c:v>22018505</c:v>
                </c:pt>
                <c:pt idx="3">
                  <c:v>14565152.5</c:v>
                </c:pt>
                <c:pt idx="4">
                  <c:v>11346951</c:v>
                </c:pt>
                <c:pt idx="5">
                  <c:v>11264899</c:v>
                </c:pt>
                <c:pt idx="6">
                  <c:v>11080650</c:v>
                </c:pt>
                <c:pt idx="7">
                  <c:v>5990862</c:v>
                </c:pt>
                <c:pt idx="8">
                  <c:v>5719380</c:v>
                </c:pt>
                <c:pt idx="9">
                  <c:v>3801610</c:v>
                </c:pt>
                <c:pt idx="10">
                  <c:v>3248308</c:v>
                </c:pt>
                <c:pt idx="11">
                  <c:v>2646930</c:v>
                </c:pt>
                <c:pt idx="12">
                  <c:v>2493154</c:v>
                </c:pt>
                <c:pt idx="13">
                  <c:v>1657729</c:v>
                </c:pt>
                <c:pt idx="14">
                  <c:v>1583205</c:v>
                </c:pt>
                <c:pt idx="15">
                  <c:v>1482301</c:v>
                </c:pt>
                <c:pt idx="16">
                  <c:v>1294066.2</c:v>
                </c:pt>
                <c:pt idx="17">
                  <c:v>1082835</c:v>
                </c:pt>
                <c:pt idx="18">
                  <c:v>1075280</c:v>
                </c:pt>
                <c:pt idx="19">
                  <c:v>850326</c:v>
                </c:pt>
                <c:pt idx="20">
                  <c:v>805200</c:v>
                </c:pt>
                <c:pt idx="21">
                  <c:v>366175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BF3-4F9D-BFEC-9B2CD5626F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72768"/>
        <c:crosses val="autoZero"/>
        <c:auto val="1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\$#,##0" sourceLinked="1"/>
        <c:majorTickMark val="none"/>
        <c:minorTickMark val="none"/>
        <c:tickLblPos val="nextTo"/>
        <c:crossAx val="48650112"/>
        <c:crosses val="autoZero"/>
        <c:crossBetween val="between"/>
      </c:valAx>
    </c:plotArea>
    <c:legend>
      <c:legendPos val="b"/>
      <c:overlay val="0"/>
    </c:legend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2952750</xdr:colOff>
      <xdr:row>0</xdr:row>
      <xdr:rowOff>28575</xdr:rowOff>
    </xdr:from>
    <xdr:to>
      <xdr:col>4</xdr:col>
      <xdr:colOff>3982720</xdr:colOff>
      <xdr:row>4</xdr:row>
      <xdr:rowOff>38100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E002484-C236-4C3A-AAF1-C1C2C55355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05550" y="28575"/>
          <a:ext cx="1029970" cy="7715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730036</xdr:colOff>
      <xdr:row>0</xdr:row>
      <xdr:rowOff>104215</xdr:rowOff>
    </xdr:from>
    <xdr:to>
      <xdr:col>9</xdr:col>
      <xdr:colOff>550655</xdr:colOff>
      <xdr:row>6</xdr:row>
      <xdr:rowOff>8964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670A464-4904-4C62-95DE-5309D6394F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3676" y="104215"/>
          <a:ext cx="1390339" cy="1017269"/>
        </a:xfrm>
        <a:prstGeom prst="rect">
          <a:avLst/>
        </a:prstGeom>
        <a:solidFill>
          <a:srgbClr val="FFFFFF">
            <a:alpha val="0"/>
          </a:srgbClr>
        </a:solidFill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1807481</xdr:colOff>
      <xdr:row>0</xdr:row>
      <xdr:rowOff>85726</xdr:rowOff>
    </xdr:from>
    <xdr:to>
      <xdr:col>6</xdr:col>
      <xdr:colOff>504149</xdr:colOff>
      <xdr:row>6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D0A26CF-9BF1-42F6-87D3-13CBFD8A4A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46921" y="85726"/>
          <a:ext cx="1432248" cy="1011554"/>
        </a:xfrm>
        <a:prstGeom prst="rect">
          <a:avLst/>
        </a:prstGeom>
        <a:solidFill>
          <a:srgbClr val="FFFFFF">
            <a:alpha val="0"/>
          </a:srgbClr>
        </a:solidFill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430278</xdr:colOff>
      <xdr:row>0</xdr:row>
      <xdr:rowOff>76201</xdr:rowOff>
    </xdr:from>
    <xdr:to>
      <xdr:col>6</xdr:col>
      <xdr:colOff>269946</xdr:colOff>
      <xdr:row>6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E24A7B0-AECB-428C-A1A7-FE7872CE3B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3658" y="76201"/>
          <a:ext cx="1409388" cy="1021079"/>
        </a:xfrm>
        <a:prstGeom prst="rect">
          <a:avLst/>
        </a:prstGeom>
        <a:solidFill>
          <a:srgbClr val="FFFFFF">
            <a:alpha val="0"/>
          </a:srgbClr>
        </a:solidFill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12</xdr:col>
      <xdr:colOff>0</xdr:colOff>
      <xdr:row>20</xdr:row>
      <xdr:rowOff>0</xdr:rowOff>
    </xdr:to>
    <xdr:graphicFrame macro="">
      <xdr:nvGraphicFramePr>
        <xdr:cNvPr id="2" name="Chart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i%20unidad/TUNJUELITO/6.%20FORMULACIONES/2026/2910%20JARDINES%20INFANTILES/VERSI&#211;N%202/DT%20-%20Transversales%20%20Menor/Formulario%201&#8211;%20Formulario%20de%20Presupuesto%20Ofici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S "/>
      <sheetName val="PRESUPUESTO OFICIAL"/>
      <sheetName val="PRESUPUESTO TOTAL"/>
      <sheetName val="PRESUPUESTO JARDIN PABLO DE TAR"/>
      <sheetName val="PRESUPUESTO JARDIN ISLA DEL SOL"/>
      <sheetName val="AIU OBRA"/>
      <sheetName val="PGA- SST"/>
      <sheetName val="PGS"/>
      <sheetName val="PMT"/>
    </sheetNames>
    <sheetDataSet>
      <sheetData sheetId="0" refreshError="1"/>
      <sheetData sheetId="1" refreshError="1"/>
      <sheetData sheetId="2">
        <row r="55">
          <cell r="I55">
            <v>190984506</v>
          </cell>
        </row>
      </sheetData>
      <sheetData sheetId="3" refreshError="1"/>
      <sheetData sheetId="4" refreshError="1"/>
      <sheetData sheetId="5">
        <row r="64">
          <cell r="O64">
            <v>0.01</v>
          </cell>
        </row>
      </sheetData>
      <sheetData sheetId="6" refreshError="1"/>
      <sheetData sheetId="7" refreshError="1"/>
      <sheetData sheetId="8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ConsolidadoItems" displayName="TablaConsolidadoItems" ref="A4:N49">
  <tableColumns count="14">
    <tableColumn id="1" xr3:uid="{00000000-0010-0000-0100-000001000000}" name="No."/>
    <tableColumn id="2" xr3:uid="{00000000-0010-0000-0100-000002000000}" name="Capítulo principal"/>
    <tableColumn id="3" xr3:uid="{00000000-0010-0000-0100-000003000000}" name="Capítulos asociados"/>
    <tableColumn id="4" xr3:uid="{00000000-0010-0000-0100-000004000000}" name="Ítem"/>
    <tableColumn id="5" xr3:uid="{00000000-0010-0000-0100-000005000000}" name="Descripción ítem listado"/>
    <tableColumn id="6" xr3:uid="{00000000-0010-0000-0100-000006000000}" name="UN"/>
    <tableColumn id="7" xr3:uid="{00000000-0010-0000-0100-000007000000}" name="Cantidad consolidada"/>
    <tableColumn id="8" xr3:uid="{00000000-0010-0000-0100-000008000000}" name="PU Bogotá 2026"/>
    <tableColumn id="9" xr3:uid="{00000000-0010-0000-0100-000009000000}" name="Valor parcial"/>
    <tableColumn id="10" xr3:uid="{00000000-0010-0000-0100-00000A000000}" name="Prioridad"/>
    <tableColumn id="11" xr3:uid="{00000000-0010-0000-0100-00000B000000}" name="Pisos donde aplica"/>
    <tableColumn id="12" xr3:uid="{00000000-0010-0000-0100-00000C000000}" name="Actividades consolidadas"/>
    <tableColumn id="13" xr3:uid="{00000000-0010-0000-0100-00000D000000}" name="Ubicaciones consolidadas"/>
    <tableColumn id="14" xr3:uid="{00000000-0010-0000-0100-00000E000000}" name="Fuent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Presupuesto" displayName="TablaPresupuesto" ref="A4:O97">
  <autoFilter ref="A4:O97" xr:uid="{00000000-000C-0000-FFFF-FFFF00000000}">
    <filterColumn colId="10">
      <filters>
        <filter val="$0"/>
      </filters>
    </filterColumn>
  </autoFilter>
  <tableColumns count="15">
    <tableColumn id="1" xr3:uid="{00000000-0010-0000-0000-000001000000}" name="No."/>
    <tableColumn id="2" xr3:uid="{00000000-0010-0000-0000-000002000000}" name="Capítulo"/>
    <tableColumn id="3" xr3:uid="{00000000-0010-0000-0000-000003000000}" name="Piso"/>
    <tableColumn id="4" xr3:uid="{00000000-0010-0000-0000-000004000000}" name="Ubicación"/>
    <tableColumn id="5" xr3:uid="{00000000-0010-0000-0000-000005000000}" name="Patología / hallazgo"/>
    <tableColumn id="6" xr3:uid="{00000000-0010-0000-0000-000006000000}" name="Actividad presupuestada"/>
    <tableColumn id="7" xr3:uid="{00000000-0010-0000-0000-000007000000}" name="Ítem"/>
    <tableColumn id="8" xr3:uid="{00000000-0010-0000-0000-000008000000}" name="Descripción ítem listado"/>
    <tableColumn id="9" xr3:uid="{00000000-0010-0000-0000-000009000000}" name="UN"/>
    <tableColumn id="10" xr3:uid="{00000000-0010-0000-0000-00000A000000}" name="Cantidad est."/>
    <tableColumn id="11" xr3:uid="{00000000-0010-0000-0000-00000B000000}" name="PU Bogotá 2026"/>
    <tableColumn id="12" xr3:uid="{00000000-0010-0000-0000-00000C000000}" name="Valor parcial"/>
    <tableColumn id="13" xr3:uid="{00000000-0010-0000-0000-00000D000000}" name="Prioridad"/>
    <tableColumn id="14" xr3:uid="{00000000-0010-0000-0000-00000E000000}" name="Observación técnica"/>
    <tableColumn id="15" xr3:uid="{00000000-0010-0000-0000-00000F000000}" name="Fuent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DetalleConsolidacion" displayName="TablaDetalleConsolidacion" ref="A3:P110">
  <tableColumns count="16">
    <tableColumn id="1" xr3:uid="{00000000-0010-0000-0200-000001000000}" name="No."/>
    <tableColumn id="2" xr3:uid="{00000000-0010-0000-0200-000002000000}" name="Capítulo"/>
    <tableColumn id="3" xr3:uid="{00000000-0010-0000-0200-000003000000}" name="Piso"/>
    <tableColumn id="4" xr3:uid="{00000000-0010-0000-0200-000004000000}" name="Ubicación"/>
    <tableColumn id="5" xr3:uid="{00000000-0010-0000-0200-000005000000}" name="Patología / hallazgo"/>
    <tableColumn id="6" xr3:uid="{00000000-0010-0000-0200-000006000000}" name="Actividad presupuestada"/>
    <tableColumn id="7" xr3:uid="{00000000-0010-0000-0200-000007000000}" name="Ítem"/>
    <tableColumn id="8" xr3:uid="{00000000-0010-0000-0200-000008000000}" name="Descripción ítem listado"/>
    <tableColumn id="9" xr3:uid="{00000000-0010-0000-0200-000009000000}" name="UN"/>
    <tableColumn id="10" xr3:uid="{00000000-0010-0000-0200-00000A000000}" name="Cantidad est."/>
    <tableColumn id="11" xr3:uid="{00000000-0010-0000-0200-00000B000000}" name="PU Bogotá 2026"/>
    <tableColumn id="12" xr3:uid="{00000000-0010-0000-0200-00000C000000}" name="Valor parcial"/>
    <tableColumn id="13" xr3:uid="{00000000-0010-0000-0200-00000D000000}" name="Prioridad"/>
    <tableColumn id="14" xr3:uid="{00000000-0010-0000-0200-00000E000000}" name="Observación técnica"/>
    <tableColumn id="15" xr3:uid="{00000000-0010-0000-0200-00000F000000}" name="Fuente"/>
    <tableColumn id="16" xr3:uid="{00000000-0010-0000-0200-000010000000}" name="Clave consolidación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ResumenCapitulos" displayName="TablaResumenCapitulos" ref="A11:D34">
  <tableColumns count="4">
    <tableColumn id="1" xr3:uid="{00000000-0010-0000-0300-000001000000}" name="Capítulo principal"/>
    <tableColumn id="2" xr3:uid="{00000000-0010-0000-0300-000002000000}" name="Ítems únicos"/>
    <tableColumn id="3" xr3:uid="{00000000-0010-0000-0300-000003000000}" name="Valor consolidado"/>
    <tableColumn id="4" xr3:uid="{00000000-0010-0000-0300-000004000000}" name="Participació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2FA38-54E4-4310-87C9-C15978133897}">
  <dimension ref="B1:M78"/>
  <sheetViews>
    <sheetView tabSelected="1" topLeftCell="A46" zoomScale="55" zoomScaleNormal="55" workbookViewId="0">
      <selection activeCell="E88" sqref="E88"/>
    </sheetView>
  </sheetViews>
  <sheetFormatPr baseColWidth="10" defaultColWidth="8.19921875" defaultRowHeight="14.4"/>
  <cols>
    <col min="1" max="1" width="12.59765625" style="22" customWidth="1"/>
    <col min="2" max="3" width="11.59765625" style="22" customWidth="1"/>
    <col min="4" max="4" width="8.19921875" style="22"/>
    <col min="5" max="5" width="82.5" style="22" customWidth="1"/>
    <col min="6" max="6" width="8.19921875" style="22"/>
    <col min="7" max="7" width="13" style="22" customWidth="1"/>
    <col min="8" max="8" width="16.296875" style="22" customWidth="1"/>
    <col min="9" max="9" width="18.69921875" style="22" customWidth="1"/>
    <col min="10" max="10" width="16.296875" style="22" customWidth="1"/>
    <col min="11" max="11" width="23.59765625" style="22" bestFit="1" customWidth="1"/>
    <col min="12" max="12" width="14.796875" style="22" bestFit="1" customWidth="1"/>
    <col min="13" max="13" width="11" style="22" bestFit="1" customWidth="1"/>
    <col min="14" max="16384" width="8.19921875" style="22"/>
  </cols>
  <sheetData>
    <row r="1" spans="2:11" ht="15" thickBot="1">
      <c r="B1" s="211"/>
      <c r="C1" s="211"/>
      <c r="D1" s="211"/>
      <c r="E1" s="211"/>
      <c r="F1" s="211"/>
      <c r="G1" s="211"/>
      <c r="H1" s="211"/>
      <c r="I1" s="211"/>
      <c r="J1" s="211"/>
      <c r="K1" s="211"/>
    </row>
    <row r="2" spans="2:11" ht="15" thickBot="1">
      <c r="B2" s="211"/>
      <c r="C2" s="211"/>
      <c r="D2" s="211"/>
      <c r="E2" s="211"/>
      <c r="F2" s="211"/>
      <c r="G2" s="211"/>
      <c r="H2" s="211"/>
      <c r="I2" s="211"/>
      <c r="J2" s="211"/>
      <c r="K2" s="211"/>
    </row>
    <row r="3" spans="2:11" ht="15" thickBot="1">
      <c r="B3" s="211"/>
      <c r="C3" s="211"/>
      <c r="D3" s="211"/>
      <c r="E3" s="211"/>
      <c r="F3" s="211"/>
      <c r="G3" s="211"/>
      <c r="H3" s="211"/>
      <c r="I3" s="211"/>
      <c r="J3" s="211"/>
      <c r="K3" s="211"/>
    </row>
    <row r="4" spans="2:11" ht="15" thickBot="1">
      <c r="B4" s="211"/>
      <c r="C4" s="211"/>
      <c r="D4" s="211"/>
      <c r="E4" s="211"/>
      <c r="F4" s="211"/>
      <c r="G4" s="211"/>
      <c r="H4" s="211"/>
      <c r="I4" s="211"/>
      <c r="J4" s="211"/>
      <c r="K4" s="211"/>
    </row>
    <row r="5" spans="2:11" ht="15" thickBot="1">
      <c r="B5" s="211"/>
      <c r="C5" s="211"/>
      <c r="D5" s="211"/>
      <c r="E5" s="211"/>
      <c r="F5" s="211"/>
      <c r="G5" s="211"/>
      <c r="H5" s="211"/>
      <c r="I5" s="211"/>
      <c r="J5" s="211"/>
      <c r="K5" s="211"/>
    </row>
    <row r="6" spans="2:11" ht="15" thickBot="1">
      <c r="B6" s="213"/>
      <c r="C6" s="213"/>
      <c r="D6" s="213"/>
      <c r="E6" s="213"/>
      <c r="F6" s="213"/>
      <c r="G6" s="213"/>
      <c r="H6" s="213"/>
      <c r="I6" s="213"/>
      <c r="J6" s="213"/>
      <c r="K6" s="213"/>
    </row>
    <row r="7" spans="2:11" ht="15" thickBot="1">
      <c r="B7" s="210" t="s">
        <v>634</v>
      </c>
      <c r="C7" s="210"/>
      <c r="D7" s="210"/>
      <c r="E7" s="210"/>
      <c r="F7" s="210"/>
      <c r="G7" s="210"/>
      <c r="H7" s="210"/>
      <c r="I7" s="210"/>
      <c r="J7" s="210"/>
      <c r="K7" s="210"/>
    </row>
    <row r="8" spans="2:11" ht="15" thickBot="1">
      <c r="B8" s="210" t="s">
        <v>635</v>
      </c>
      <c r="C8" s="210"/>
      <c r="D8" s="210"/>
      <c r="E8" s="210"/>
      <c r="F8" s="210"/>
      <c r="G8" s="210"/>
      <c r="H8" s="210"/>
      <c r="I8" s="210"/>
      <c r="J8" s="210"/>
      <c r="K8" s="210"/>
    </row>
    <row r="9" spans="2:11" ht="15" thickBot="1">
      <c r="B9" s="214" t="s">
        <v>636</v>
      </c>
      <c r="C9" s="214"/>
      <c r="D9" s="214"/>
      <c r="E9" s="214"/>
      <c r="F9" s="214"/>
      <c r="G9" s="214"/>
      <c r="H9" s="214"/>
      <c r="I9" s="214"/>
      <c r="J9" s="214"/>
      <c r="K9" s="214"/>
    </row>
    <row r="10" spans="2:11" ht="15" thickBot="1">
      <c r="B10" s="215" t="s">
        <v>637</v>
      </c>
      <c r="C10" s="215"/>
      <c r="D10" s="215"/>
      <c r="E10" s="215"/>
      <c r="F10" s="215"/>
      <c r="G10" s="215"/>
      <c r="H10" s="215"/>
      <c r="I10" s="215"/>
      <c r="J10" s="215"/>
      <c r="K10" s="215"/>
    </row>
    <row r="11" spans="2:11" ht="15" thickBot="1">
      <c r="B11" s="209" t="s">
        <v>638</v>
      </c>
      <c r="C11" s="209"/>
      <c r="D11" s="209"/>
      <c r="E11" s="209"/>
      <c r="F11" s="209"/>
      <c r="G11" s="209"/>
      <c r="H11" s="209"/>
      <c r="I11" s="209"/>
      <c r="J11" s="209"/>
      <c r="K11" s="209"/>
    </row>
    <row r="12" spans="2:11" ht="15" thickBot="1">
      <c r="B12" s="210" t="s">
        <v>659</v>
      </c>
      <c r="C12" s="210"/>
      <c r="D12" s="210"/>
      <c r="E12" s="210"/>
      <c r="F12" s="210"/>
      <c r="G12" s="210"/>
      <c r="H12" s="210"/>
      <c r="I12" s="210"/>
      <c r="J12" s="210"/>
      <c r="K12" s="210"/>
    </row>
    <row r="13" spans="2:11" ht="12.75" customHeight="1" thickBot="1">
      <c r="B13" s="211"/>
      <c r="C13" s="211"/>
      <c r="D13" s="211"/>
      <c r="E13" s="211"/>
      <c r="F13" s="211"/>
      <c r="G13" s="211"/>
      <c r="H13" s="211"/>
      <c r="I13" s="211"/>
      <c r="J13" s="211"/>
      <c r="K13" s="211"/>
    </row>
    <row r="14" spans="2:11" ht="27" customHeight="1" thickBot="1">
      <c r="B14" s="23" t="s">
        <v>639</v>
      </c>
      <c r="C14" s="23" t="s">
        <v>640</v>
      </c>
      <c r="D14" s="23" t="s">
        <v>641</v>
      </c>
      <c r="E14" s="24" t="s">
        <v>642</v>
      </c>
      <c r="F14" s="24" t="s">
        <v>643</v>
      </c>
      <c r="G14" s="24" t="s">
        <v>644</v>
      </c>
      <c r="H14" s="25" t="s">
        <v>645</v>
      </c>
      <c r="I14" s="25" t="s">
        <v>661</v>
      </c>
      <c r="J14" s="26" t="s">
        <v>660</v>
      </c>
      <c r="K14" s="26" t="s">
        <v>646</v>
      </c>
    </row>
    <row r="15" spans="2:11" ht="27" customHeight="1">
      <c r="B15" s="27" t="str">
        <f>+'Consolidado por ítem'!D5</f>
        <v>11.1.7</v>
      </c>
      <c r="C15" s="33" t="s">
        <v>647</v>
      </c>
      <c r="D15" s="28">
        <v>1</v>
      </c>
      <c r="E15" s="29" t="str">
        <f>+'Consolidado por ítem'!E5</f>
        <v>IMPERMEABILIZACION INTERIOR PARA TANQUES DE CONCRETO MEMBRANA PVC SIKAPLAN 12 NTR O EQUIVALENTE. INCLUYE REMATES</v>
      </c>
      <c r="F15" s="29" t="str">
        <f>+'Consolidado por ítem'!F5</f>
        <v>M2</v>
      </c>
      <c r="G15" s="29">
        <v>120</v>
      </c>
      <c r="H15" s="49">
        <f>+'Consolidado por ítem'!H5</f>
        <v>196990</v>
      </c>
      <c r="I15" s="30">
        <f t="shared" ref="I15:I58" si="0">+ROUND(H15*(1+$H$66+$H$67+$H$68),0)</f>
        <v>256087</v>
      </c>
      <c r="J15" s="30">
        <f>ROUND(H15*G15,0)</f>
        <v>23638800</v>
      </c>
      <c r="K15" s="31">
        <f>ROUND(I15*G15,0)</f>
        <v>30730440</v>
      </c>
    </row>
    <row r="16" spans="2:11" ht="27" customHeight="1">
      <c r="B16" s="27" t="str">
        <f>+'Consolidado por ítem'!D7</f>
        <v>1.2.39N</v>
      </c>
      <c r="C16" s="33" t="s">
        <v>647</v>
      </c>
      <c r="D16" s="28">
        <v>3</v>
      </c>
      <c r="E16" s="29" t="str">
        <f>+'Consolidado por ítem'!E7</f>
        <v>DEMOLICIÓN DE PAÑETE DE MUROS (INC CARGUE, RETIRO Y DISPOSICION FINAL A SITIOS AUTORIZADOS)</v>
      </c>
      <c r="F16" s="29" t="str">
        <f>+'Consolidado por ítem'!F7</f>
        <v>M2</v>
      </c>
      <c r="G16" s="29">
        <v>25.2</v>
      </c>
      <c r="H16" s="49">
        <f>+'Consolidado por ítem'!H7</f>
        <v>14647</v>
      </c>
      <c r="I16" s="30">
        <f t="shared" si="0"/>
        <v>19041</v>
      </c>
      <c r="J16" s="30">
        <f t="shared" ref="J16:J53" si="1">ROUND(H16*G16,0)</f>
        <v>369104</v>
      </c>
      <c r="K16" s="31">
        <f t="shared" ref="K16:K53" si="2">ROUND(I16*G16,0)</f>
        <v>479833</v>
      </c>
    </row>
    <row r="17" spans="2:11" ht="27" customHeight="1">
      <c r="B17" s="27" t="str">
        <f>+'Consolidado por ítem'!D8</f>
        <v>9.1.2</v>
      </c>
      <c r="C17" s="33" t="s">
        <v>647</v>
      </c>
      <c r="D17" s="28">
        <v>4</v>
      </c>
      <c r="E17" s="29" t="str">
        <f>+'Consolidado por ítem'!E8</f>
        <v>PAÑETE IMPERMEABILIZADO S/MUROS 1:3.</v>
      </c>
      <c r="F17" s="29" t="str">
        <f>+'Consolidado por ítem'!F8</f>
        <v>M2</v>
      </c>
      <c r="G17" s="29">
        <f>+'Consolidado por ítem'!G8</f>
        <v>305</v>
      </c>
      <c r="H17" s="49">
        <f>+'Consolidado por ítem'!H8</f>
        <v>36330</v>
      </c>
      <c r="I17" s="30">
        <f t="shared" si="0"/>
        <v>47229</v>
      </c>
      <c r="J17" s="30">
        <f t="shared" si="1"/>
        <v>11080650</v>
      </c>
      <c r="K17" s="31">
        <f t="shared" si="2"/>
        <v>14404845</v>
      </c>
    </row>
    <row r="18" spans="2:11" ht="27" customHeight="1">
      <c r="B18" s="27" t="str">
        <f>+'Consolidado por ítem'!D9</f>
        <v>17.1.1</v>
      </c>
      <c r="C18" s="33" t="s">
        <v>647</v>
      </c>
      <c r="D18" s="28">
        <v>5</v>
      </c>
      <c r="E18" s="29" t="str">
        <f>+'Consolidado por ítem'!E9</f>
        <v>SUMINISTRO E INSTALACION DE ESTUCO SOBRE PAÑETE</v>
      </c>
      <c r="F18" s="29" t="str">
        <f>+'Consolidado por ítem'!F9</f>
        <v>M2</v>
      </c>
      <c r="G18" s="29">
        <f>+G17</f>
        <v>305</v>
      </c>
      <c r="H18" s="49">
        <f>+'Consolidado por ítem'!H9</f>
        <v>13767</v>
      </c>
      <c r="I18" s="30">
        <f t="shared" si="0"/>
        <v>17897</v>
      </c>
      <c r="J18" s="30">
        <f t="shared" si="1"/>
        <v>4198935</v>
      </c>
      <c r="K18" s="31">
        <f t="shared" si="2"/>
        <v>5458585</v>
      </c>
    </row>
    <row r="19" spans="2:11" ht="27" customHeight="1">
      <c r="B19" s="27" t="str">
        <f>+'Consolidado por ítem'!D10</f>
        <v>17.1.2</v>
      </c>
      <c r="C19" s="33" t="s">
        <v>647</v>
      </c>
      <c r="D19" s="28">
        <v>6</v>
      </c>
      <c r="E19" s="29" t="str">
        <f>+'Consolidado por ítem'!E10</f>
        <v>SUMINISTRO E INSTALACION DE PINTURA EN VINILO TIPO 1 MUROS INTERIORES 3 MANOS</v>
      </c>
      <c r="F19" s="29" t="str">
        <f>+'Consolidado por ítem'!F10</f>
        <v>M2</v>
      </c>
      <c r="G19" s="29">
        <f>+'Consolidado por ítem'!G10</f>
        <v>1010</v>
      </c>
      <c r="H19" s="49">
        <f>+'Consolidado por ítem'!H10</f>
        <v>19673</v>
      </c>
      <c r="I19" s="30">
        <f t="shared" si="0"/>
        <v>25575</v>
      </c>
      <c r="J19" s="30">
        <f t="shared" si="1"/>
        <v>19869730</v>
      </c>
      <c r="K19" s="31">
        <f t="shared" si="2"/>
        <v>25830750</v>
      </c>
    </row>
    <row r="20" spans="2:11" ht="27" customHeight="1">
      <c r="B20" s="27" t="str">
        <f>+'Consolidado por ítem'!D11</f>
        <v>17.3.7</v>
      </c>
      <c r="C20" s="33" t="s">
        <v>647</v>
      </c>
      <c r="D20" s="28">
        <v>7</v>
      </c>
      <c r="E20" s="29" t="str">
        <f>+'Consolidado por ítem'!E11</f>
        <v>SUMINISTRO E INSTALACION DE PINTURA EPOXICA PARA PISOS, MUROS Y TECHOS INCLUYE PREPARACION DE SUPERFICIE Y PRIMER DE ADHERENCIA</v>
      </c>
      <c r="F20" s="29" t="str">
        <f>+'Consolidado por ítem'!F11</f>
        <v>M2</v>
      </c>
      <c r="G20" s="29">
        <f>+'Consolidado por ítem'!G11</f>
        <v>155</v>
      </c>
      <c r="H20" s="49">
        <f>+'Consolidado por ítem'!H11</f>
        <v>24063</v>
      </c>
      <c r="I20" s="30">
        <f t="shared" si="0"/>
        <v>31282</v>
      </c>
      <c r="J20" s="30">
        <f t="shared" si="1"/>
        <v>3729765</v>
      </c>
      <c r="K20" s="31">
        <f t="shared" si="2"/>
        <v>4848710</v>
      </c>
    </row>
    <row r="21" spans="2:11" ht="27" customHeight="1">
      <c r="B21" s="27" t="str">
        <f>+'Consolidado por ítem'!D12</f>
        <v>NP-PVC-01</v>
      </c>
      <c r="C21" s="33" t="s">
        <v>647</v>
      </c>
      <c r="D21" s="28">
        <v>8</v>
      </c>
      <c r="E21" s="29" t="s">
        <v>821</v>
      </c>
      <c r="F21" s="29" t="str">
        <f>+'Consolidado por ítem'!F12</f>
        <v>UN</v>
      </c>
      <c r="G21" s="29">
        <f>+'Consolidado por ítem'!G12</f>
        <v>32</v>
      </c>
      <c r="H21" s="49">
        <v>35000</v>
      </c>
      <c r="I21" s="30">
        <f t="shared" si="0"/>
        <v>45500</v>
      </c>
      <c r="J21" s="30">
        <f t="shared" si="1"/>
        <v>1120000</v>
      </c>
      <c r="K21" s="31">
        <f t="shared" si="2"/>
        <v>1456000</v>
      </c>
    </row>
    <row r="22" spans="2:11" ht="27" customHeight="1">
      <c r="B22" s="27" t="str">
        <f>+'Consolidado por ítem'!D13</f>
        <v>15.2.8</v>
      </c>
      <c r="C22" s="33" t="s">
        <v>647</v>
      </c>
      <c r="D22" s="28">
        <v>9</v>
      </c>
      <c r="E22" s="29" t="str">
        <f>+'Consolidado por ítem'!E13</f>
        <v>SUMINISTRO E INSTALACIÓN  REJILLA SIFON 20 X 20</v>
      </c>
      <c r="F22" s="29" t="str">
        <f>+'Consolidado por ítem'!F13</f>
        <v>UN</v>
      </c>
      <c r="G22" s="29">
        <f>+'Consolidado por ítem'!G13</f>
        <v>10</v>
      </c>
      <c r="H22" s="49">
        <f>+'Consolidado por ítem'!H13</f>
        <v>14172</v>
      </c>
      <c r="I22" s="30">
        <f t="shared" si="0"/>
        <v>18424</v>
      </c>
      <c r="J22" s="30">
        <f t="shared" si="1"/>
        <v>141720</v>
      </c>
      <c r="K22" s="31">
        <f t="shared" si="2"/>
        <v>184240</v>
      </c>
    </row>
    <row r="23" spans="2:11" ht="27" customHeight="1">
      <c r="B23" s="27" t="str">
        <f>+'Consolidado por ítem'!D14</f>
        <v>1.2.49N</v>
      </c>
      <c r="C23" s="33" t="s">
        <v>647</v>
      </c>
      <c r="D23" s="28">
        <v>10</v>
      </c>
      <c r="E23" s="29" t="str">
        <f>+'Consolidado por ítem'!E14</f>
        <v>LIMPIEZA Y ADECUACIÓN  A CÁRCAMO (INCLUYE DESMONTE Y MONTAJE DE REJILLA, LIMPIEZA, RETIRO Y DISPOSICIÓN DE MATERIAL SOBRANTE, RESANE DE GRIETAS Y BORDE)</v>
      </c>
      <c r="F23" s="29" t="str">
        <f>+'Consolidado por ítem'!F14</f>
        <v>M</v>
      </c>
      <c r="G23" s="29">
        <v>20</v>
      </c>
      <c r="H23" s="49">
        <f>+'Consolidado por ítem'!H14</f>
        <v>14628</v>
      </c>
      <c r="I23" s="30">
        <f t="shared" si="0"/>
        <v>19016</v>
      </c>
      <c r="J23" s="30">
        <f t="shared" si="1"/>
        <v>292560</v>
      </c>
      <c r="K23" s="31">
        <f t="shared" si="2"/>
        <v>380320</v>
      </c>
    </row>
    <row r="24" spans="2:11" ht="27" customHeight="1">
      <c r="B24" s="27" t="str">
        <f>+'Consolidado por ítem'!D15</f>
        <v>11.1.2</v>
      </c>
      <c r="C24" s="33" t="s">
        <v>647</v>
      </c>
      <c r="D24" s="28">
        <v>11</v>
      </c>
      <c r="E24" s="29" t="str">
        <f>+'Consolidado por ítem'!E15</f>
        <v>IMPERMEABILIZACION EXTERIOR ESTRUCTURAS DE CONCRETO ENTERRADAS IGOL DENSO 2 MANOS</v>
      </c>
      <c r="F24" s="29" t="str">
        <f>+'Consolidado por ítem'!F15</f>
        <v>M2</v>
      </c>
      <c r="G24" s="29">
        <v>300</v>
      </c>
      <c r="H24" s="49">
        <f>+'Consolidado por ítem'!H15</f>
        <v>61267</v>
      </c>
      <c r="I24" s="30">
        <f t="shared" si="0"/>
        <v>79647</v>
      </c>
      <c r="J24" s="30">
        <f t="shared" si="1"/>
        <v>18380100</v>
      </c>
      <c r="K24" s="31">
        <f t="shared" si="2"/>
        <v>23894100</v>
      </c>
    </row>
    <row r="25" spans="2:11" ht="27" customHeight="1">
      <c r="B25" s="27" t="str">
        <f>+'Consolidado por ítem'!D16</f>
        <v>17.1.5</v>
      </c>
      <c r="C25" s="33" t="s">
        <v>647</v>
      </c>
      <c r="D25" s="28">
        <v>12</v>
      </c>
      <c r="E25" s="29" t="str">
        <f>+'Consolidado por ítem'!E16</f>
        <v>SUMINISTRO E INSTALACION DE VINILO BAJO PLACA  -  2 MANOS</v>
      </c>
      <c r="F25" s="29" t="str">
        <f>+'Consolidado por ítem'!F16</f>
        <v>M2</v>
      </c>
      <c r="G25" s="29">
        <f>+'Consolidado por ítem'!G16</f>
        <v>115</v>
      </c>
      <c r="H25" s="49">
        <f>+'Consolidado por ítem'!H16</f>
        <v>18685</v>
      </c>
      <c r="I25" s="30">
        <f t="shared" si="0"/>
        <v>24291</v>
      </c>
      <c r="J25" s="30">
        <f t="shared" si="1"/>
        <v>2148775</v>
      </c>
      <c r="K25" s="31">
        <f t="shared" si="2"/>
        <v>2793465</v>
      </c>
    </row>
    <row r="26" spans="2:11" ht="27" customHeight="1">
      <c r="B26" s="27" t="str">
        <f>+'Consolidado por ítem'!D17</f>
        <v>20.1.7</v>
      </c>
      <c r="C26" s="33" t="s">
        <v>647</v>
      </c>
      <c r="D26" s="28">
        <v>13</v>
      </c>
      <c r="E26" s="29" t="str">
        <f>+'Consolidado por ítem'!E17</f>
        <v>LIMPIEZA E IMPERMEABILIZACION DE FACHADAS CON ACIDO MURIATICO E HIDROFUGADO CON SIKA IMPERMUR O SIMILAR</v>
      </c>
      <c r="F26" s="29" t="str">
        <f>+'Consolidado por ítem'!F17</f>
        <v>M2</v>
      </c>
      <c r="G26" s="29">
        <f>+'Consolidado por ítem'!G17</f>
        <v>45</v>
      </c>
      <c r="H26" s="49">
        <f>+'Consolidado por ítem'!H17</f>
        <v>45408</v>
      </c>
      <c r="I26" s="30">
        <f t="shared" si="0"/>
        <v>59030</v>
      </c>
      <c r="J26" s="30">
        <f t="shared" si="1"/>
        <v>2043360</v>
      </c>
      <c r="K26" s="31">
        <f t="shared" si="2"/>
        <v>2656350</v>
      </c>
    </row>
    <row r="27" spans="2:11" ht="27" customHeight="1">
      <c r="B27" s="27" t="str">
        <f>+'Consolidado por ítem'!D18</f>
        <v>18.1.3</v>
      </c>
      <c r="C27" s="33" t="s">
        <v>647</v>
      </c>
      <c r="D27" s="28">
        <v>14</v>
      </c>
      <c r="E27" s="29" t="str">
        <f>+'Consolidado por ítem'!E18</f>
        <v>SUMINISTRO E INSTALACION CERRADURA PARA OFICINA POMO ENTRADA REF. SATURNO DE SCHLAGE O EQUIVALENTE</v>
      </c>
      <c r="F27" s="29" t="str">
        <f>+'Consolidado por ítem'!F18</f>
        <v>UN</v>
      </c>
      <c r="G27" s="29">
        <f>+'Consolidado por ítem'!G18</f>
        <v>2</v>
      </c>
      <c r="H27" s="49">
        <f>+'Consolidado por ítem'!H18</f>
        <v>94986</v>
      </c>
      <c r="I27" s="30">
        <f t="shared" si="0"/>
        <v>123482</v>
      </c>
      <c r="J27" s="30">
        <f t="shared" si="1"/>
        <v>189972</v>
      </c>
      <c r="K27" s="31">
        <f t="shared" si="2"/>
        <v>246964</v>
      </c>
    </row>
    <row r="28" spans="2:11" ht="27" customHeight="1">
      <c r="B28" s="27" t="str">
        <f>+'Consolidado por ítem'!D19</f>
        <v>8.1.23</v>
      </c>
      <c r="C28" s="33" t="s">
        <v>647</v>
      </c>
      <c r="D28" s="28">
        <v>15</v>
      </c>
      <c r="E28" s="29" t="str">
        <f>+'Consolidado por ítem'!E19</f>
        <v>SALIDA + TOMACORRIENTE DOBLE MONOFASICA - INCLUYE CAJA, TUBERIA PVC DE 1/2", CONDUCTORES DE COBRE #12 AWG, LS ZH, APARATO ELECTRICO CORRESPONDIENTE Y DEMÁS ACCESORIOS NECESARIOS PARA SU CORRECTA INSTALACIÓN. SALIDA HASTA UNA DISTANCIA DE 3,00M</v>
      </c>
      <c r="F28" s="29" t="str">
        <f>+'Consolidado por ítem'!F19</f>
        <v>UN</v>
      </c>
      <c r="G28" s="29">
        <f>+'Consolidado por ítem'!G19</f>
        <v>10</v>
      </c>
      <c r="H28" s="49">
        <f>+'Consolidado por ítem'!H19</f>
        <v>130558</v>
      </c>
      <c r="I28" s="30">
        <f t="shared" si="0"/>
        <v>169725</v>
      </c>
      <c r="J28" s="30">
        <f t="shared" si="1"/>
        <v>1305580</v>
      </c>
      <c r="K28" s="31">
        <f t="shared" si="2"/>
        <v>1697250</v>
      </c>
    </row>
    <row r="29" spans="2:11" ht="27" customHeight="1">
      <c r="B29" s="27" t="str">
        <f>+'Consolidado por ítem'!D20</f>
        <v>18.3.3</v>
      </c>
      <c r="C29" s="33" t="s">
        <v>647</v>
      </c>
      <c r="D29" s="28">
        <v>16</v>
      </c>
      <c r="E29" s="29" t="str">
        <f>+'Consolidado por ítem'!E20</f>
        <v>SUMINISTRO E INSTALACION VIDRIO CRISTAL TEMPLADO INCOLORO - 10 MM</v>
      </c>
      <c r="F29" s="29" t="str">
        <f>+'Consolidado por ítem'!F20</f>
        <v>M2</v>
      </c>
      <c r="G29" s="29">
        <v>32</v>
      </c>
      <c r="H29" s="49">
        <f>+'Consolidado por ítem'!H20</f>
        <v>352091</v>
      </c>
      <c r="I29" s="30">
        <f t="shared" si="0"/>
        <v>457718</v>
      </c>
      <c r="J29" s="30">
        <f t="shared" si="1"/>
        <v>11266912</v>
      </c>
      <c r="K29" s="31">
        <f t="shared" si="2"/>
        <v>14646976</v>
      </c>
    </row>
    <row r="30" spans="2:11" ht="27" customHeight="1">
      <c r="B30" s="27" t="str">
        <f>+'Consolidado por ítem'!D21</f>
        <v>1.2.58N</v>
      </c>
      <c r="C30" s="33" t="s">
        <v>647</v>
      </c>
      <c r="D30" s="28">
        <v>17</v>
      </c>
      <c r="E30" s="29" t="str">
        <f>+'Consolidado por ítem'!E21</f>
        <v>LIMPIEZA Y REEMBOQUILLE DE ENCHAPE  (Incluye Acido Nitrico,  boquilla y todo lo requerido para su respectiva ejecucion)</v>
      </c>
      <c r="F30" s="29" t="str">
        <f>+'Consolidado por ítem'!F21</f>
        <v>M2</v>
      </c>
      <c r="G30" s="29">
        <f>+'Consolidado por ítem'!G21</f>
        <v>25</v>
      </c>
      <c r="H30" s="49">
        <f>+'Consolidado por ítem'!H21</f>
        <v>20317</v>
      </c>
      <c r="I30" s="30">
        <f t="shared" si="0"/>
        <v>26412</v>
      </c>
      <c r="J30" s="30">
        <f t="shared" si="1"/>
        <v>507925</v>
      </c>
      <c r="K30" s="31">
        <f t="shared" si="2"/>
        <v>660300</v>
      </c>
    </row>
    <row r="31" spans="2:11" ht="27" customHeight="1">
      <c r="B31" s="27" t="str">
        <f>+'Consolidado por ítem'!D22</f>
        <v>15.1.12</v>
      </c>
      <c r="C31" s="33" t="s">
        <v>647</v>
      </c>
      <c r="D31" s="28">
        <v>18</v>
      </c>
      <c r="E31" s="29" t="str">
        <f>+'Consolidado por ítem'!E22</f>
        <v>SUMINISTRO, TRANSPORTE E INSTALACION DE LAVAMANOS DE SOBREPONER MARSELLA BLANCO TIPO CORONA Ó EQUIVALENTE. INCLUYE SIFON Y ACOPLE</v>
      </c>
      <c r="F31" s="29" t="str">
        <f>+'Consolidado por ítem'!F22</f>
        <v>UN</v>
      </c>
      <c r="G31" s="29">
        <f>+'Consolidado por ítem'!G22</f>
        <v>4</v>
      </c>
      <c r="H31" s="49">
        <f>+'Consolidado por ítem'!H22</f>
        <v>415619</v>
      </c>
      <c r="I31" s="30">
        <f t="shared" si="0"/>
        <v>540305</v>
      </c>
      <c r="J31" s="30">
        <f t="shared" si="1"/>
        <v>1662476</v>
      </c>
      <c r="K31" s="31">
        <f t="shared" si="2"/>
        <v>2161220</v>
      </c>
    </row>
    <row r="32" spans="2:11" ht="27" customHeight="1">
      <c r="B32" s="27" t="str">
        <f>+'Consolidado por ítem'!D23</f>
        <v>10.2.7</v>
      </c>
      <c r="C32" s="33" t="s">
        <v>647</v>
      </c>
      <c r="D32" s="28">
        <v>19</v>
      </c>
      <c r="E32" s="29" t="str">
        <f>+'Consolidado por ítem'!E23</f>
        <v>BALDOSIN GRANITO BH-5 DE 33X33 MORTERO 1:4 - (INCLUYE JUNTA DE DILATACION, DESTRONQUE, PULIDA Y BRILLADA) (SUMINISTRO E INSTALACIÓN)</v>
      </c>
      <c r="F32" s="29" t="str">
        <f>+'Consolidado por ítem'!F23</f>
        <v>M2</v>
      </c>
      <c r="G32" s="29">
        <f>+'Consolidado por ítem'!G23</f>
        <v>4</v>
      </c>
      <c r="H32" s="49">
        <f>+'Consolidado por ítem'!H23</f>
        <v>197310</v>
      </c>
      <c r="I32" s="30">
        <f t="shared" si="0"/>
        <v>256503</v>
      </c>
      <c r="J32" s="30">
        <f t="shared" si="1"/>
        <v>789240</v>
      </c>
      <c r="K32" s="31">
        <f t="shared" si="2"/>
        <v>1026012</v>
      </c>
    </row>
    <row r="33" spans="2:11" ht="27" customHeight="1">
      <c r="B33" s="27" t="str">
        <f>+'Consolidado por ítem'!D24</f>
        <v>15.2.11</v>
      </c>
      <c r="C33" s="33" t="s">
        <v>647</v>
      </c>
      <c r="D33" s="28">
        <v>20</v>
      </c>
      <c r="E33" s="29" t="str">
        <f>+'Consolidado por ítem'!E24</f>
        <v>SUMINISTRO E INSTALACIÓN  REJILLA VENTILACION 20 X 20</v>
      </c>
      <c r="F33" s="29" t="str">
        <f>+'Consolidado por ítem'!F24</f>
        <v>UN</v>
      </c>
      <c r="G33" s="29">
        <f>+'Consolidado por ítem'!G24</f>
        <v>3</v>
      </c>
      <c r="H33" s="49">
        <f>+'Consolidado por ítem'!H24</f>
        <v>21332</v>
      </c>
      <c r="I33" s="30">
        <f t="shared" si="0"/>
        <v>27732</v>
      </c>
      <c r="J33" s="30">
        <f t="shared" si="1"/>
        <v>63996</v>
      </c>
      <c r="K33" s="31">
        <f t="shared" si="2"/>
        <v>83196</v>
      </c>
    </row>
    <row r="34" spans="2:11" ht="27" customHeight="1">
      <c r="B34" s="27" t="str">
        <f>+'Consolidado por ítem'!D25</f>
        <v>12.1.8</v>
      </c>
      <c r="C34" s="33" t="s">
        <v>647</v>
      </c>
      <c r="D34" s="28">
        <v>21</v>
      </c>
      <c r="E34" s="29" t="str">
        <f>+'Consolidado por ítem'!E25</f>
        <v>PUERTA Y MARCO EN ALUMINIO ANODIZADO SERIE 3831/5020 - COLOR MATE NATURAL + VIDRIO CRISTAL TEMPLADO INCOLORO 5 MM (SUMINISTRO E INSTALACIÓN)</v>
      </c>
      <c r="F34" s="29" t="str">
        <f>+'Consolidado por ítem'!F25</f>
        <v>M2</v>
      </c>
      <c r="G34" s="29">
        <f>+'Consolidado por ítem'!G25</f>
        <v>6</v>
      </c>
      <c r="H34" s="49">
        <f>+'Consolidado por ítem'!H25</f>
        <v>998477</v>
      </c>
      <c r="I34" s="30">
        <f t="shared" si="0"/>
        <v>1298020</v>
      </c>
      <c r="J34" s="30">
        <f t="shared" si="1"/>
        <v>5990862</v>
      </c>
      <c r="K34" s="31">
        <f t="shared" si="2"/>
        <v>7788120</v>
      </c>
    </row>
    <row r="35" spans="2:11" ht="27" customHeight="1">
      <c r="B35" s="27" t="str">
        <f>+'Consolidado por ítem'!D26</f>
        <v>12.2.11N</v>
      </c>
      <c r="C35" s="33" t="s">
        <v>647</v>
      </c>
      <c r="D35" s="28">
        <v>22</v>
      </c>
      <c r="E35" s="29" t="str">
        <f>+'Consolidado por ítem'!E26</f>
        <v>SUMINISTRO E INSTALACIÓN DE PUERTA EN LÁMINA SENCILLA COLD ROLLED C18 INCLUYE MARCO EN LAMINA GALVANIZADA C18 (ANTICORROSIVO Y PINTURA EN ESMALTE A DOS MANOS, INCLUYE ANCLAJES, BISAGRAS Y CERRADURA DE PASADOR)</v>
      </c>
      <c r="F35" s="29" t="str">
        <f>+'Consolidado por ítem'!F26</f>
        <v>M2</v>
      </c>
      <c r="G35" s="29">
        <f>+'Consolidado por ítem'!G26</f>
        <v>2.1</v>
      </c>
      <c r="H35" s="49">
        <f>+'Consolidado por ítem'!H26</f>
        <v>616222</v>
      </c>
      <c r="I35" s="30">
        <f t="shared" si="0"/>
        <v>801089</v>
      </c>
      <c r="J35" s="30">
        <f t="shared" si="1"/>
        <v>1294066</v>
      </c>
      <c r="K35" s="31">
        <f t="shared" si="2"/>
        <v>1682287</v>
      </c>
    </row>
    <row r="36" spans="2:11" ht="27" customHeight="1">
      <c r="B36" s="27" t="str">
        <f>+'Consolidado por ítem'!D27</f>
        <v>10.2.19</v>
      </c>
      <c r="C36" s="33" t="s">
        <v>647</v>
      </c>
      <c r="D36" s="28">
        <v>23</v>
      </c>
      <c r="E36" s="29" t="str">
        <f>+'Consolidado por ítem'!E27</f>
        <v>SUMINISTRO E INSTALACION DE CINTA ANTIDESLIZANTE  PISOS ANCHO 5 CMS  INCLUYE MATERIALES Y MANO DE OBRA</v>
      </c>
      <c r="F36" s="29" t="str">
        <f>+'Consolidado por ítem'!F27</f>
        <v>M</v>
      </c>
      <c r="G36" s="29">
        <f>+'Consolidado por ítem'!G27</f>
        <v>35</v>
      </c>
      <c r="H36" s="49">
        <f>+'Consolidado por ítem'!H27</f>
        <v>15811</v>
      </c>
      <c r="I36" s="30">
        <f t="shared" si="0"/>
        <v>20554</v>
      </c>
      <c r="J36" s="30">
        <f t="shared" si="1"/>
        <v>553385</v>
      </c>
      <c r="K36" s="31">
        <f t="shared" si="2"/>
        <v>719390</v>
      </c>
    </row>
    <row r="37" spans="2:11" ht="27" customHeight="1">
      <c r="B37" s="27" t="str">
        <f>+'Consolidado por ítem'!D28</f>
        <v>8.2.8</v>
      </c>
      <c r="C37" s="33" t="s">
        <v>647</v>
      </c>
      <c r="D37" s="28">
        <v>24</v>
      </c>
      <c r="E37" s="29" t="str">
        <f>+'Consolidado por ítem'!E28</f>
        <v>SUMINISTRO, TRANSPORTE E INSTALACIÓN DE CANALETA PLASTICA (20 X 5) CM CON DIVISIÓN. INCLUYE: PINTURA ELECTROSTATICA, PUESTA A TIERRA, TAPA TORNILLO, ELEMENTOS DE FIJACIÓN EN PARED Y DEMÁS ACCESORIOS PARA SU CORRECTA INSTALACIÓN</v>
      </c>
      <c r="F37" s="29" t="str">
        <f>+'Consolidado por ítem'!F28</f>
        <v>M</v>
      </c>
      <c r="G37" s="29">
        <f>+'Consolidado por ítem'!G28</f>
        <v>22</v>
      </c>
      <c r="H37" s="49">
        <f>+'Consolidado por ítem'!H28</f>
        <v>21734</v>
      </c>
      <c r="I37" s="30">
        <f t="shared" si="0"/>
        <v>28254</v>
      </c>
      <c r="J37" s="30">
        <f t="shared" si="1"/>
        <v>478148</v>
      </c>
      <c r="K37" s="31">
        <f t="shared" si="2"/>
        <v>621588</v>
      </c>
    </row>
    <row r="38" spans="2:11" ht="27" customHeight="1">
      <c r="B38" s="27" t="str">
        <f>+'Consolidado por ítem'!D29</f>
        <v>18.3.4</v>
      </c>
      <c r="C38" s="33" t="s">
        <v>647</v>
      </c>
      <c r="D38" s="28">
        <v>25</v>
      </c>
      <c r="E38" s="29" t="str">
        <f>+'Consolidado por ítem'!E29</f>
        <v>SUMINISTRO E INSTALACION DE VIDRIO DE SEGURIDAD LAMINADO 3+3</v>
      </c>
      <c r="F38" s="29" t="str">
        <f>+'Consolidado por ítem'!F29</f>
        <v>M2</v>
      </c>
      <c r="G38" s="29">
        <f>+'Consolidado por ítem'!G29</f>
        <v>3</v>
      </c>
      <c r="H38" s="49">
        <f>+'Consolidado por ítem'!H29</f>
        <v>213331</v>
      </c>
      <c r="I38" s="30">
        <f t="shared" si="0"/>
        <v>277330</v>
      </c>
      <c r="J38" s="30">
        <f t="shared" si="1"/>
        <v>639993</v>
      </c>
      <c r="K38" s="31">
        <f t="shared" si="2"/>
        <v>831990</v>
      </c>
    </row>
    <row r="39" spans="2:11" ht="27" customHeight="1">
      <c r="B39" s="27" t="str">
        <f>+'Consolidado por ítem'!D30</f>
        <v>8.1.32N</v>
      </c>
      <c r="C39" s="33" t="s">
        <v>647</v>
      </c>
      <c r="D39" s="28">
        <v>26</v>
      </c>
      <c r="E39" s="29" t="str">
        <f>+'Consolidado por ítem'!E30</f>
        <v>SUMINISTRO, TRANSPORTE E INSTALACIÓN DE SALIDA ELÉCTRICA PARA SENSOR DE PRESENCIA 360°, 1000W, 360º, 120V. INCLUYE: SENSOR 360° , TUBERÍA EMT Ø3/4", CAJA METÁLICA 12X12X5, CONDUCTORES #12 AWG, PE, HF, FR, LS, CT Y DEMÁS ACCESORIOS NECESARIOS PARA SU CORRECTA INSTALACIÓN. (SALIDA PROMEDIO HASTA 3M)</v>
      </c>
      <c r="F39" s="29" t="str">
        <f>+'Consolidado por ítem'!F30</f>
        <v>UN</v>
      </c>
      <c r="G39" s="29">
        <f>+'Consolidado por ítem'!G30</f>
        <v>3</v>
      </c>
      <c r="H39" s="49">
        <f>+'Consolidado por ítem'!H30</f>
        <v>184397</v>
      </c>
      <c r="I39" s="30">
        <f t="shared" si="0"/>
        <v>239716</v>
      </c>
      <c r="J39" s="30">
        <f t="shared" si="1"/>
        <v>553191</v>
      </c>
      <c r="K39" s="31">
        <f t="shared" si="2"/>
        <v>719148</v>
      </c>
    </row>
    <row r="40" spans="2:11" ht="27" customHeight="1">
      <c r="B40" s="27" t="str">
        <f>+'Consolidado por ítem'!D31</f>
        <v>16.1.7N</v>
      </c>
      <c r="C40" s="33" t="s">
        <v>647</v>
      </c>
      <c r="D40" s="28">
        <v>27</v>
      </c>
      <c r="E40" s="29" t="str">
        <f>+'Consolidado por ítem'!E31</f>
        <v>REINSTALACION DE CIELO RASO EXISTENTE. INCLUYE REPOSICION DE PIEZAS EN MALESTADO. NO INCLUYE ESTRUCTURA</v>
      </c>
      <c r="F40" s="29" t="str">
        <f>+'Consolidado por ítem'!F31</f>
        <v>M2</v>
      </c>
      <c r="G40" s="29">
        <f>+'Consolidado por ítem'!G31</f>
        <v>18</v>
      </c>
      <c r="H40" s="49">
        <f>+'Consolidado por ítem'!H31</f>
        <v>58708</v>
      </c>
      <c r="I40" s="30">
        <f t="shared" si="0"/>
        <v>76320</v>
      </c>
      <c r="J40" s="30">
        <f t="shared" si="1"/>
        <v>1056744</v>
      </c>
      <c r="K40" s="31">
        <f t="shared" si="2"/>
        <v>1373760</v>
      </c>
    </row>
    <row r="41" spans="2:11" ht="27" customHeight="1">
      <c r="B41" s="27" t="str">
        <f>+'Consolidado por ítem'!D32</f>
        <v>9.1.1</v>
      </c>
      <c r="C41" s="33" t="s">
        <v>647</v>
      </c>
      <c r="D41" s="28">
        <v>28</v>
      </c>
      <c r="E41" s="29" t="str">
        <f>+'Consolidado por ítem'!E32</f>
        <v>FILOS Y DILATACIONES EN PAÑETE</v>
      </c>
      <c r="F41" s="29" t="str">
        <f>+'Consolidado por ítem'!F32</f>
        <v>M</v>
      </c>
      <c r="G41" s="29">
        <f>+'Consolidado por ítem'!G32</f>
        <v>80</v>
      </c>
      <c r="H41" s="49">
        <f>+'Consolidado por ítem'!H32</f>
        <v>10065</v>
      </c>
      <c r="I41" s="30">
        <f t="shared" si="0"/>
        <v>13085</v>
      </c>
      <c r="J41" s="30">
        <f t="shared" si="1"/>
        <v>805200</v>
      </c>
      <c r="K41" s="31">
        <f t="shared" si="2"/>
        <v>1046800</v>
      </c>
    </row>
    <row r="42" spans="2:11" ht="27" customHeight="1">
      <c r="B42" s="27" t="str">
        <f>+'Consolidado por ítem'!D33</f>
        <v>8.6.12</v>
      </c>
      <c r="C42" s="33" t="s">
        <v>647</v>
      </c>
      <c r="D42" s="28">
        <v>29</v>
      </c>
      <c r="E42" s="29" t="str">
        <f>+'Consolidado por ítem'!E33</f>
        <v>SALIDA PARA TOMACORRIENTE DOBLE MONOFASICA EN CANALETA, INCLUYE TROQUEL Y APARATO ELECTRICO, CONDUCTORES COBRE #12 AWG, PE, HF, FR, LS, CT Y DEMÁS ACCESORIOS NECESARIOS PARA SU CORRECTA INSTALACIÓN. (SUMINISTRO E INSTALACIÓN)</v>
      </c>
      <c r="F42" s="29" t="str">
        <f>+'Consolidado por ítem'!F33</f>
        <v>UN</v>
      </c>
      <c r="G42" s="29">
        <f>+'Consolidado por ítem'!G33</f>
        <v>9</v>
      </c>
      <c r="H42" s="49">
        <f>+'Consolidado por ítem'!H33</f>
        <v>248765</v>
      </c>
      <c r="I42" s="30">
        <f t="shared" si="0"/>
        <v>323395</v>
      </c>
      <c r="J42" s="30">
        <f t="shared" si="1"/>
        <v>2238885</v>
      </c>
      <c r="K42" s="31">
        <f t="shared" si="2"/>
        <v>2910555</v>
      </c>
    </row>
    <row r="43" spans="2:11" ht="27" customHeight="1">
      <c r="B43" s="27" t="str">
        <f>+'Consolidado por ítem'!D34</f>
        <v>14.1.6</v>
      </c>
      <c r="C43" s="33" t="s">
        <v>647</v>
      </c>
      <c r="D43" s="28">
        <v>30</v>
      </c>
      <c r="E43" s="29" t="str">
        <f>+'Consolidado por ítem'!E34</f>
        <v>SUMINISTRO, TRANSPORTE E INSTALACIÓN  DE LUMINARIA LED LINEAL DE 32W, 6500 K, 100-240 V, FLUJO LUMINOSO MAYOR A 3200 LM, IRC 80, VIDA ÚTIL MAYOR A 10,000 H. INCLUYE CONECTORES DE RESORTE, CINTA , ACCESORIOS DE FIJACIÓN Y SOPORTE Y TODO LO NECESARIO PARA SU CORECTA INSTALACION Y FUNCIONAMIENTO. MATERIAL CERTIFICADO, GARANTIZADO E INSTALADO SEGÚN REGLAMENTACIÓN NTC 2050.</v>
      </c>
      <c r="F43" s="29" t="str">
        <f>+'Consolidado por ítem'!F34</f>
        <v>UN</v>
      </c>
      <c r="G43" s="29">
        <f>+'Consolidado por ítem'!G34</f>
        <v>14</v>
      </c>
      <c r="H43" s="49">
        <f>+'Consolidado por ítem'!H34</f>
        <v>444665</v>
      </c>
      <c r="I43" s="30">
        <f t="shared" si="0"/>
        <v>578065</v>
      </c>
      <c r="J43" s="30">
        <f t="shared" si="1"/>
        <v>6225310</v>
      </c>
      <c r="K43" s="31">
        <f t="shared" si="2"/>
        <v>8092910</v>
      </c>
    </row>
    <row r="44" spans="2:11" ht="27" customHeight="1">
      <c r="B44" s="27" t="str">
        <f>+'Consolidado por ítem'!D35</f>
        <v>18.3.2</v>
      </c>
      <c r="C44" s="33" t="s">
        <v>647</v>
      </c>
      <c r="D44" s="28">
        <v>31</v>
      </c>
      <c r="E44" s="29" t="str">
        <f>+'Consolidado por ítem'!E35</f>
        <v>SUMINISTRO E INSTALACION VIDRIO CRISTAL TEMPLADO INCOLORO - 6 MM</v>
      </c>
      <c r="F44" s="29" t="str">
        <f>+'Consolidado por ítem'!F35</f>
        <v>M2</v>
      </c>
      <c r="G44" s="29">
        <f>+'Consolidado por ítem'!G35</f>
        <v>9</v>
      </c>
      <c r="H44" s="49">
        <f>+'Consolidado por ítem'!H35</f>
        <v>236679</v>
      </c>
      <c r="I44" s="30">
        <f t="shared" si="0"/>
        <v>307683</v>
      </c>
      <c r="J44" s="30">
        <f t="shared" si="1"/>
        <v>2130111</v>
      </c>
      <c r="K44" s="31">
        <f t="shared" si="2"/>
        <v>2769147</v>
      </c>
    </row>
    <row r="45" spans="2:11" ht="27" customHeight="1">
      <c r="B45" s="27" t="str">
        <f>+'Consolidado por ítem'!D36</f>
        <v>10.2.15</v>
      </c>
      <c r="C45" s="33" t="s">
        <v>647</v>
      </c>
      <c r="D45" s="28">
        <v>32</v>
      </c>
      <c r="E45" s="29" t="str">
        <f>+'Consolidado por ítem'!E36</f>
        <v>SUMINISTRO E INSTALACION PISO VINILO, TRAFICO COMERCIAL 33X33/50X50 E=2 MM. INC. PREPARACION DE SUPERFICIE CON MASTICO RESANADOR Y ADHESIVO</v>
      </c>
      <c r="F45" s="29" t="str">
        <f>+'Consolidado por ítem'!F36</f>
        <v>M2</v>
      </c>
      <c r="G45" s="29">
        <f>+'Consolidado por ítem'!G36</f>
        <v>12</v>
      </c>
      <c r="H45" s="49">
        <f>+'Consolidado por ítem'!H36</f>
        <v>103497</v>
      </c>
      <c r="I45" s="30">
        <f t="shared" si="0"/>
        <v>134546</v>
      </c>
      <c r="J45" s="30">
        <f t="shared" si="1"/>
        <v>1241964</v>
      </c>
      <c r="K45" s="31">
        <f t="shared" si="2"/>
        <v>1614552</v>
      </c>
    </row>
    <row r="46" spans="2:11" ht="27" customHeight="1">
      <c r="B46" s="27" t="str">
        <f>+'Consolidado por ítem'!D37</f>
        <v>10.3.4</v>
      </c>
      <c r="C46" s="33" t="s">
        <v>647</v>
      </c>
      <c r="D46" s="28">
        <v>33</v>
      </c>
      <c r="E46" s="29" t="str">
        <f>+'Consolidado por ítem'!E37</f>
        <v>GUARDAESCOBA EN VINISOL (SUMINISTRO E INSTALACIÓN)</v>
      </c>
      <c r="F46" s="29" t="str">
        <f>+'Consolidado por ítem'!F37</f>
        <v>M</v>
      </c>
      <c r="G46" s="29">
        <f>+'Consolidado por ítem'!G37</f>
        <v>35</v>
      </c>
      <c r="H46" s="49">
        <f>+'Consolidado por ítem'!H37</f>
        <v>11879</v>
      </c>
      <c r="I46" s="30">
        <f t="shared" si="0"/>
        <v>15443</v>
      </c>
      <c r="J46" s="30">
        <f t="shared" si="1"/>
        <v>415765</v>
      </c>
      <c r="K46" s="31">
        <f t="shared" si="2"/>
        <v>540505</v>
      </c>
    </row>
    <row r="47" spans="2:11" ht="27" customHeight="1">
      <c r="B47" s="27" t="str">
        <f>+'Consolidado por ítem'!D38</f>
        <v>15.1.17</v>
      </c>
      <c r="C47" s="33" t="s">
        <v>647</v>
      </c>
      <c r="D47" s="28">
        <v>34</v>
      </c>
      <c r="E47" s="29" t="str">
        <f>+'Consolidado por ítem'!E38</f>
        <v>SUMINISTRO, TRANSPORTE E INSTALACION DE LAVAPLATOS 50 X 35 INCLUYE GRIFERIA UNA LLAVE INCLUYE SIFON CANASTILLA Y ACOPLE</v>
      </c>
      <c r="F47" s="29" t="str">
        <f>+'Consolidado por ítem'!F38</f>
        <v>UN</v>
      </c>
      <c r="G47" s="29">
        <f>+'Consolidado por ítem'!G38</f>
        <v>2</v>
      </c>
      <c r="H47" s="49">
        <f>+'Consolidado por ítem'!H38</f>
        <v>253969</v>
      </c>
      <c r="I47" s="30">
        <f t="shared" si="0"/>
        <v>330160</v>
      </c>
      <c r="J47" s="30">
        <f t="shared" si="1"/>
        <v>507938</v>
      </c>
      <c r="K47" s="31">
        <f t="shared" si="2"/>
        <v>660320</v>
      </c>
    </row>
    <row r="48" spans="2:11" ht="27" customHeight="1">
      <c r="B48" s="27" t="str">
        <f>+'Consolidado por ítem'!D39</f>
        <v>8.1.24</v>
      </c>
      <c r="C48" s="33" t="s">
        <v>647</v>
      </c>
      <c r="D48" s="28">
        <v>35</v>
      </c>
      <c r="E48" s="29" t="str">
        <f>+'Consolidado por ítem'!E39</f>
        <v>SALIDA + TOMACORRIENTE DOBLE (GFCI) PARA BAÑOS, LABORATORIOS Y COCINAS - INCLUYE TAPA INTEMPERIE TERMOPLASTICA, TUBERIA PVC DE 1/2", CONDUCTORES DE COBRE #12 AWG CON BAJO DE HALOGENOS LSZH, APARATO ELECTRICO CORRESPONDIENTE Y DEMÁS ACCESORIOS NECESARIOS PARA SU CORRECTA INSTALACIÓN. SALIDA HASTA UNA DISTANCIA DE 3,00M</v>
      </c>
      <c r="F48" s="29" t="str">
        <f>+'Consolidado por ítem'!F39</f>
        <v>UN</v>
      </c>
      <c r="G48" s="29">
        <f>+'Consolidado por ítem'!G39</f>
        <v>3</v>
      </c>
      <c r="H48" s="49">
        <f>+'Consolidado por ítem'!H39</f>
        <v>154595</v>
      </c>
      <c r="I48" s="30">
        <f t="shared" si="0"/>
        <v>200974</v>
      </c>
      <c r="J48" s="30">
        <f t="shared" si="1"/>
        <v>463785</v>
      </c>
      <c r="K48" s="31">
        <f t="shared" si="2"/>
        <v>602922</v>
      </c>
    </row>
    <row r="49" spans="2:12" ht="27" customHeight="1">
      <c r="B49" s="27" t="str">
        <f>+'Consolidado por ítem'!D40</f>
        <v>18.1.4</v>
      </c>
      <c r="C49" s="33" t="s">
        <v>647</v>
      </c>
      <c r="D49" s="28">
        <v>36</v>
      </c>
      <c r="E49" s="29" t="str">
        <f>+'Consolidado por ítem'!E40</f>
        <v>SUMINISTRO E INSTALACION CERRADURA PARA BAÑO POMO ENTRADA REF. SATURNO DE SCHLAGE O EQUIVALENTE</v>
      </c>
      <c r="F49" s="29" t="str">
        <f>+'Consolidado por ítem'!F40</f>
        <v>UN</v>
      </c>
      <c r="G49" s="29">
        <f>+'Consolidado por ítem'!G40</f>
        <v>4</v>
      </c>
      <c r="H49" s="49">
        <f>+'Consolidado por ítem'!H40</f>
        <v>93008</v>
      </c>
      <c r="I49" s="30">
        <f t="shared" si="0"/>
        <v>120910</v>
      </c>
      <c r="J49" s="30">
        <f t="shared" si="1"/>
        <v>372032</v>
      </c>
      <c r="K49" s="31">
        <f t="shared" si="2"/>
        <v>483640</v>
      </c>
    </row>
    <row r="50" spans="2:12" ht="27" customHeight="1">
      <c r="B50" s="27" t="str">
        <f>+'Consolidado por ítem'!D41</f>
        <v>12.2.6</v>
      </c>
      <c r="C50" s="33" t="s">
        <v>647</v>
      </c>
      <c r="D50" s="28">
        <v>38</v>
      </c>
      <c r="E50" s="29" t="str">
        <f>+'Consolidado por ítem'!E41</f>
        <v>SUMINISTRO E INSTALACION DE BARANDA METALICA CORREDORES DE CIRCULACION, TUBO CIRCULAR EN ACERO GALVANIZADO DE 2" INCLINADO HACIA EL INTERIOR, EN ANCLAJE LATERAL A LA LOSA CON PLATINAS DE 0,17 CM X 0,20 CM DE ACERO DE 1/4" Y CHAZO DE ANCLAJE DE 3/8" X 3" CON PLATINAS DE HIERRO LATERALES DE 3/8" X 2" Y PLATINAS INTERNAS DE 1/4" X 1 1/2"  TUBO INTERNO EN ACERO DE 1 1/2" DOS MANOS DE ANTICORROSIVO Y ACABADO EN PINTURA ESMALTE</v>
      </c>
      <c r="F50" s="29" t="str">
        <f>+'Consolidado por ítem'!F41</f>
        <v>M</v>
      </c>
      <c r="G50" s="29">
        <v>13.6</v>
      </c>
      <c r="H50" s="49">
        <f>+'Consolidado por ítem'!H41</f>
        <v>770969</v>
      </c>
      <c r="I50" s="30">
        <f t="shared" si="0"/>
        <v>1002260</v>
      </c>
      <c r="J50" s="30">
        <f t="shared" si="1"/>
        <v>10485178</v>
      </c>
      <c r="K50" s="31">
        <f t="shared" si="2"/>
        <v>13630736</v>
      </c>
    </row>
    <row r="51" spans="2:12" ht="27" customHeight="1">
      <c r="B51" s="27" t="str">
        <f>+'Consolidado por ítem'!D42</f>
        <v>16.2.2</v>
      </c>
      <c r="C51" s="33" t="s">
        <v>647</v>
      </c>
      <c r="D51" s="28">
        <v>39</v>
      </c>
      <c r="E51" s="29" t="str">
        <f>+'Consolidado por ítem'!E42</f>
        <v>SUMINISTRO E INSTALACION DE DIVISIONES PARA BAÑOS EN LAMINA CALIBRE 18</v>
      </c>
      <c r="F51" s="29" t="str">
        <f>+'Consolidado por ítem'!F42</f>
        <v>M2</v>
      </c>
      <c r="G51" s="29">
        <f>+'Consolidado por ítem'!G42</f>
        <v>4</v>
      </c>
      <c r="H51" s="49">
        <f>+'Consolidado por ítem'!H42</f>
        <v>812077</v>
      </c>
      <c r="I51" s="30">
        <f t="shared" si="0"/>
        <v>1055700</v>
      </c>
      <c r="J51" s="30">
        <f t="shared" si="1"/>
        <v>3248308</v>
      </c>
      <c r="K51" s="31">
        <f t="shared" si="2"/>
        <v>4222800</v>
      </c>
    </row>
    <row r="52" spans="2:12" ht="27" customHeight="1">
      <c r="B52" s="27" t="str">
        <f>+'Consolidado por ítem'!D43</f>
        <v>13.1.4</v>
      </c>
      <c r="C52" s="33" t="s">
        <v>647</v>
      </c>
      <c r="D52" s="28">
        <v>40</v>
      </c>
      <c r="E52" s="29" t="str">
        <f>+'Consolidado por ítem'!E43</f>
        <v>ENCHAPE PARED 20 X 30 - (INCLUYE WIN EN ALUMINIO) (SUMINISTRO E INSTALACIÓN)</v>
      </c>
      <c r="F52" s="29" t="str">
        <f>+'Consolidado por ítem'!F43</f>
        <v>M2</v>
      </c>
      <c r="G52" s="29">
        <f>+'Consolidado por ítem'!G43</f>
        <v>3</v>
      </c>
      <c r="H52" s="49">
        <f>+'Consolidado por ítem'!H43</f>
        <v>61712</v>
      </c>
      <c r="I52" s="30">
        <f t="shared" si="0"/>
        <v>80226</v>
      </c>
      <c r="J52" s="30">
        <f t="shared" si="1"/>
        <v>185136</v>
      </c>
      <c r="K52" s="31">
        <f t="shared" si="2"/>
        <v>240678</v>
      </c>
    </row>
    <row r="53" spans="2:12" ht="27" customHeight="1">
      <c r="B53" s="27" t="str">
        <f>+'Consolidado por ítem'!D44</f>
        <v>18.1.1</v>
      </c>
      <c r="C53" s="33" t="s">
        <v>647</v>
      </c>
      <c r="D53" s="28">
        <v>41</v>
      </c>
      <c r="E53" s="29" t="str">
        <f>+'Consolidado por ítem'!E44</f>
        <v>SUMINISTRO E INSTALACION CERRADURA DE INGRESO PRINCIPAL LLAVE MULTIPUNTO YALE 987 O EQUIVALENTE</v>
      </c>
      <c r="F53" s="29" t="str">
        <f>+'Consolidado por ítem'!F44</f>
        <v>UN</v>
      </c>
      <c r="G53" s="29">
        <f>+'Consolidado por ítem'!G44</f>
        <v>1</v>
      </c>
      <c r="H53" s="49">
        <f>+'Consolidado por ítem'!H44</f>
        <v>288322</v>
      </c>
      <c r="I53" s="30">
        <f t="shared" si="0"/>
        <v>374819</v>
      </c>
      <c r="J53" s="30">
        <f t="shared" si="1"/>
        <v>288322</v>
      </c>
      <c r="K53" s="31">
        <f t="shared" si="2"/>
        <v>374819</v>
      </c>
    </row>
    <row r="54" spans="2:12" ht="28.8">
      <c r="B54" s="27" t="str">
        <f>+'Consolidado por ítem'!D45</f>
        <v>16.1.3</v>
      </c>
      <c r="C54" s="33" t="s">
        <v>647</v>
      </c>
      <c r="D54" s="28">
        <v>1</v>
      </c>
      <c r="E54" s="29" t="str">
        <f>+'Consolidado por ítem'!E45</f>
        <v>SUMINISTRO, TRANSPORTE E INSTALACIÓN DE CIELO RASO EN LAMINA PLANA SUPERBOARD O EQUIVALENTE E=6MM. INCLUYE: ENCINTADO, MASILLA Y PINTURA</v>
      </c>
      <c r="F54" s="29" t="str">
        <f>+'Consolidado por ítem'!F45</f>
        <v>M2</v>
      </c>
      <c r="G54" s="29">
        <f>+'Consolidado por ítem'!G45</f>
        <v>23</v>
      </c>
      <c r="H54" s="49">
        <f>+'Consolidado por ítem'!H45</f>
        <v>119342</v>
      </c>
      <c r="I54" s="30">
        <f t="shared" si="0"/>
        <v>155145</v>
      </c>
      <c r="J54" s="30">
        <f>ROUND(H54*G54,0)</f>
        <v>2744866</v>
      </c>
      <c r="K54" s="31">
        <f>ROUND(I54*G54,0)</f>
        <v>3568335</v>
      </c>
      <c r="L54" s="32"/>
    </row>
    <row r="55" spans="2:12">
      <c r="B55" s="27" t="str">
        <f>+'Consolidado por ítem'!D46</f>
        <v>10.4.3</v>
      </c>
      <c r="C55" s="33" t="s">
        <v>647</v>
      </c>
      <c r="D55" s="28">
        <v>2</v>
      </c>
      <c r="E55" s="29" t="str">
        <f>+'Consolidado por ítem'!E46</f>
        <v>GRADAS EN GRANITO PULIDO DE 0.30</v>
      </c>
      <c r="F55" s="29" t="str">
        <f>+'Consolidado por ítem'!F46</f>
        <v>M</v>
      </c>
      <c r="G55" s="29">
        <f>+'Consolidado por ítem'!G46</f>
        <v>8</v>
      </c>
      <c r="H55" s="49">
        <f>+'Consolidado por ítem'!H46</f>
        <v>134410</v>
      </c>
      <c r="I55" s="30">
        <f t="shared" si="0"/>
        <v>174733</v>
      </c>
      <c r="J55" s="30">
        <f t="shared" ref="J55:J58" si="3">ROUND(H55*G55,0)</f>
        <v>1075280</v>
      </c>
      <c r="K55" s="31">
        <f t="shared" ref="K55:K58" si="4">ROUND(I55*G55,0)</f>
        <v>1397864</v>
      </c>
      <c r="L55" s="32"/>
    </row>
    <row r="56" spans="2:12">
      <c r="B56" s="27" t="str">
        <f>+'Consolidado por ítem'!D47</f>
        <v>11.1.6</v>
      </c>
      <c r="C56" s="33" t="s">
        <v>647</v>
      </c>
      <c r="D56" s="28">
        <v>3</v>
      </c>
      <c r="E56" s="29" t="str">
        <f>+'Consolidado por ítem'!E47</f>
        <v>SUMINISTRO E INSTALACION DE MANTO ASFALTICO 2.8 A 3.00 MM</v>
      </c>
      <c r="F56" s="29" t="str">
        <f>+'Consolidado por ítem'!F47</f>
        <v>M2</v>
      </c>
      <c r="G56" s="29">
        <f>+'Consolidado por ítem'!G47</f>
        <v>40</v>
      </c>
      <c r="H56" s="49">
        <f>+'Consolidado por ítem'!H47</f>
        <v>66467</v>
      </c>
      <c r="I56" s="30">
        <f t="shared" si="0"/>
        <v>86407</v>
      </c>
      <c r="J56" s="30">
        <f t="shared" si="3"/>
        <v>2658680</v>
      </c>
      <c r="K56" s="31">
        <f t="shared" si="4"/>
        <v>3456280</v>
      </c>
      <c r="L56" s="32"/>
    </row>
    <row r="57" spans="2:12" ht="57.6">
      <c r="B57" s="27" t="str">
        <f>+'Consolidado por ítem'!D48</f>
        <v>11.1.4</v>
      </c>
      <c r="C57" s="33" t="s">
        <v>647</v>
      </c>
      <c r="D57" s="28">
        <v>4</v>
      </c>
      <c r="E57" s="29" t="str">
        <f>+'Consolidado por ítem'!E48</f>
        <v>IMPERMEABILIZACION CUBIERTA DE CONCRETO, SISTEMA 3 CAPAS, MANTOS ASFALTICOS MODIFICADOS CON REFUERZOS EN FIBRA DE VIDRIO E=3MM. ACABADO FINAL FOIL DE ALUMINIO, NO TRANSITABLE. INCLUYE REMATES 15 CM POR ENCIMA DEL NIVEL DE LA CUBIERTA Y CAJILLAS PARA INSTALACION DE TRAGANTES</v>
      </c>
      <c r="F57" s="29" t="str">
        <f>+'Consolidado por ítem'!F48</f>
        <v>M2</v>
      </c>
      <c r="G57" s="29">
        <f>+'Consolidado por ítem'!G48</f>
        <v>400</v>
      </c>
      <c r="H57" s="49">
        <f>+'Consolidado por ítem'!H48</f>
        <v>155933</v>
      </c>
      <c r="I57" s="30">
        <f t="shared" si="0"/>
        <v>202713</v>
      </c>
      <c r="J57" s="30">
        <f t="shared" si="3"/>
        <v>62373200</v>
      </c>
      <c r="K57" s="31">
        <f t="shared" si="4"/>
        <v>81085200</v>
      </c>
      <c r="L57" s="32"/>
    </row>
    <row r="58" spans="2:12">
      <c r="B58" s="27" t="str">
        <f>+'Consolidado por ítem'!D49</f>
        <v>11.1.3</v>
      </c>
      <c r="C58" s="33" t="s">
        <v>647</v>
      </c>
      <c r="D58" s="28">
        <v>5</v>
      </c>
      <c r="E58" s="29" t="str">
        <f>+'Consolidado por ítem'!E49</f>
        <v>IMPERMEABILIZACION CANALES MANTO ASFALTICO Y FOIL ALUMINIO</v>
      </c>
      <c r="F58" s="29" t="str">
        <f>+'Consolidado por ítem'!F49</f>
        <v>M2</v>
      </c>
      <c r="G58" s="29">
        <f>+'Consolidado por ítem'!G49</f>
        <v>30</v>
      </c>
      <c r="H58" s="49">
        <f>+'Consolidado por ítem'!H49</f>
        <v>97100</v>
      </c>
      <c r="I58" s="30">
        <f t="shared" si="0"/>
        <v>126230</v>
      </c>
      <c r="J58" s="30">
        <f t="shared" si="3"/>
        <v>2913000</v>
      </c>
      <c r="K58" s="31">
        <f t="shared" si="4"/>
        <v>3786900</v>
      </c>
      <c r="L58" s="32"/>
    </row>
    <row r="59" spans="2:12" ht="15" thickBot="1">
      <c r="B59" s="212" t="s">
        <v>648</v>
      </c>
      <c r="C59" s="212"/>
      <c r="D59" s="212"/>
      <c r="E59" s="212"/>
      <c r="F59" s="212"/>
      <c r="G59" s="212"/>
      <c r="H59" s="212"/>
      <c r="I59" s="34"/>
      <c r="J59" s="35">
        <f>ROUND(SUM(J15:J58),0)</f>
        <v>213738949</v>
      </c>
      <c r="K59" s="36">
        <f>ROUND(SUM(K15:K58),0)</f>
        <v>277860802</v>
      </c>
    </row>
    <row r="60" spans="2:12" ht="15" thickBot="1">
      <c r="B60" s="205"/>
      <c r="C60" s="205"/>
      <c r="D60" s="205"/>
      <c r="E60" s="205"/>
      <c r="F60" s="205"/>
      <c r="G60" s="205"/>
      <c r="H60" s="205"/>
      <c r="I60" s="205"/>
      <c r="J60" s="205"/>
      <c r="K60" s="205"/>
    </row>
    <row r="61" spans="2:12" ht="15" thickBot="1">
      <c r="B61" s="203" t="s">
        <v>820</v>
      </c>
      <c r="C61" s="203"/>
      <c r="D61" s="203"/>
      <c r="E61" s="203"/>
      <c r="F61" s="203"/>
      <c r="G61" s="203"/>
      <c r="H61" s="37">
        <v>3.2300000000000002E-2</v>
      </c>
      <c r="I61" s="37"/>
      <c r="J61" s="37"/>
      <c r="K61" s="38">
        <f>ROUND(H61*J59,0)</f>
        <v>6903768</v>
      </c>
    </row>
    <row r="62" spans="2:12" ht="15" thickBot="1">
      <c r="B62" s="203" t="s">
        <v>649</v>
      </c>
      <c r="C62" s="203"/>
      <c r="D62" s="203"/>
      <c r="E62" s="203"/>
      <c r="F62" s="203"/>
      <c r="G62" s="203"/>
      <c r="H62" s="39">
        <v>1.1000000000000001E-3</v>
      </c>
      <c r="I62" s="39"/>
      <c r="J62" s="39"/>
      <c r="K62" s="38">
        <f>ROUND(H62*J59,0)</f>
        <v>235113</v>
      </c>
    </row>
    <row r="63" spans="2:12" ht="15" thickBot="1">
      <c r="B63" s="204"/>
      <c r="C63" s="204"/>
      <c r="D63" s="204"/>
      <c r="E63" s="204"/>
      <c r="F63" s="204"/>
      <c r="G63" s="204"/>
      <c r="H63" s="204"/>
      <c r="I63" s="204"/>
      <c r="J63" s="204"/>
      <c r="K63" s="204"/>
    </row>
    <row r="64" spans="2:12" ht="15" thickBot="1">
      <c r="B64" s="205" t="s">
        <v>650</v>
      </c>
      <c r="C64" s="205"/>
      <c r="D64" s="205"/>
      <c r="E64" s="205"/>
      <c r="F64" s="205"/>
      <c r="G64" s="205"/>
      <c r="H64" s="205"/>
      <c r="I64" s="40"/>
      <c r="J64" s="40"/>
      <c r="K64" s="38">
        <f>SUM(K61:K62)</f>
        <v>7138881</v>
      </c>
    </row>
    <row r="65" spans="2:13" ht="15" thickBot="1">
      <c r="B65" s="206"/>
      <c r="C65" s="207"/>
      <c r="D65" s="207"/>
      <c r="E65" s="207"/>
      <c r="F65" s="207"/>
      <c r="G65" s="208"/>
      <c r="H65" s="41"/>
      <c r="I65" s="41"/>
      <c r="J65" s="41"/>
      <c r="K65" s="41"/>
    </row>
    <row r="66" spans="2:13" ht="15" thickBot="1">
      <c r="B66" s="199" t="s">
        <v>651</v>
      </c>
      <c r="C66" s="199"/>
      <c r="D66" s="199"/>
      <c r="E66" s="199"/>
      <c r="F66" s="199"/>
      <c r="G66" s="199"/>
      <c r="H66" s="42">
        <v>0.24</v>
      </c>
      <c r="I66" s="42"/>
      <c r="J66" s="42"/>
      <c r="K66" s="43">
        <f>ROUND(J59*H66,0)</f>
        <v>51297348</v>
      </c>
    </row>
    <row r="67" spans="2:13" ht="15" thickBot="1">
      <c r="B67" s="199" t="s">
        <v>652</v>
      </c>
      <c r="C67" s="199"/>
      <c r="D67" s="199"/>
      <c r="E67" s="199"/>
      <c r="F67" s="199"/>
      <c r="G67" s="199"/>
      <c r="H67" s="44">
        <f>'[1]AIU OBRA'!O64</f>
        <v>0.01</v>
      </c>
      <c r="I67" s="44"/>
      <c r="J67" s="44"/>
      <c r="K67" s="43">
        <f>ROUND(J59*H67,0)</f>
        <v>2137389</v>
      </c>
    </row>
    <row r="68" spans="2:13" ht="15" thickBot="1">
      <c r="B68" s="199" t="s">
        <v>653</v>
      </c>
      <c r="C68" s="199"/>
      <c r="D68" s="199"/>
      <c r="E68" s="199"/>
      <c r="F68" s="199"/>
      <c r="G68" s="199"/>
      <c r="H68" s="44">
        <v>0.05</v>
      </c>
      <c r="I68" s="44"/>
      <c r="J68" s="44"/>
      <c r="K68" s="43">
        <f>ROUND(J59*H68,0)</f>
        <v>10686947</v>
      </c>
    </row>
    <row r="69" spans="2:13" ht="15" thickBot="1">
      <c r="B69" s="199"/>
      <c r="C69" s="199"/>
      <c r="D69" s="199"/>
      <c r="E69" s="199"/>
      <c r="F69" s="199"/>
      <c r="G69" s="199"/>
      <c r="H69" s="41"/>
      <c r="I69" s="41"/>
      <c r="J69" s="41"/>
      <c r="K69" s="41"/>
    </row>
    <row r="70" spans="2:13" ht="15" thickBot="1">
      <c r="B70" s="200" t="s">
        <v>654</v>
      </c>
      <c r="C70" s="200"/>
      <c r="D70" s="200"/>
      <c r="E70" s="200"/>
      <c r="F70" s="200"/>
      <c r="G70" s="200"/>
      <c r="H70" s="200"/>
      <c r="I70" s="45"/>
      <c r="J70" s="45"/>
      <c r="K70" s="43">
        <f>SUM(K66:K69)</f>
        <v>64121684</v>
      </c>
    </row>
    <row r="71" spans="2:13" ht="15" thickBot="1">
      <c r="B71" s="199"/>
      <c r="C71" s="199"/>
      <c r="D71" s="199"/>
      <c r="E71" s="199"/>
      <c r="F71" s="199"/>
      <c r="G71" s="199"/>
      <c r="H71" s="41"/>
      <c r="I71" s="41"/>
      <c r="J71" s="41"/>
      <c r="K71" s="41"/>
      <c r="M71" s="52"/>
    </row>
    <row r="72" spans="2:13" ht="15" thickBot="1">
      <c r="B72" s="200" t="s">
        <v>822</v>
      </c>
      <c r="C72" s="200"/>
      <c r="D72" s="200"/>
      <c r="E72" s="200"/>
      <c r="F72" s="200"/>
      <c r="G72" s="200"/>
      <c r="H72" s="200"/>
      <c r="I72" s="45"/>
      <c r="J72" s="45"/>
      <c r="K72" s="43">
        <v>486</v>
      </c>
      <c r="M72" s="52">
        <v>285000000</v>
      </c>
    </row>
    <row r="73" spans="2:13" ht="15" thickBot="1">
      <c r="B73" s="201"/>
      <c r="C73" s="201"/>
      <c r="D73" s="201"/>
      <c r="E73" s="201"/>
      <c r="F73" s="201"/>
      <c r="G73" s="201"/>
      <c r="H73" s="41"/>
      <c r="I73" s="41"/>
      <c r="J73" s="41"/>
      <c r="K73" s="41"/>
      <c r="M73" s="52"/>
    </row>
    <row r="74" spans="2:13" ht="15" thickBot="1">
      <c r="B74" s="202" t="s">
        <v>655</v>
      </c>
      <c r="C74" s="202"/>
      <c r="D74" s="202"/>
      <c r="E74" s="202"/>
      <c r="F74" s="202"/>
      <c r="G74" s="202"/>
      <c r="H74" s="202"/>
      <c r="I74" s="46"/>
      <c r="J74" s="46"/>
      <c r="K74" s="43">
        <f>ROUNDUP(J59+K64+K70+K72,0)</f>
        <v>285000000</v>
      </c>
      <c r="M74" s="195">
        <f>+M72-K74</f>
        <v>0</v>
      </c>
    </row>
    <row r="75" spans="2:13">
      <c r="B75" s="47"/>
      <c r="C75" s="47"/>
      <c r="D75" s="47"/>
      <c r="E75" s="48"/>
      <c r="F75" s="47"/>
      <c r="G75" s="47"/>
      <c r="H75" s="47"/>
      <c r="I75" s="47"/>
      <c r="J75" s="47"/>
      <c r="K75" s="47"/>
      <c r="M75" s="52"/>
    </row>
    <row r="76" spans="2:13">
      <c r="B76" s="196" t="s">
        <v>656</v>
      </c>
      <c r="C76" s="197"/>
      <c r="D76" s="198"/>
      <c r="E76" s="198"/>
      <c r="F76" s="198"/>
      <c r="G76" s="198"/>
    </row>
    <row r="77" spans="2:13">
      <c r="B77" s="196" t="s">
        <v>657</v>
      </c>
      <c r="C77" s="197"/>
      <c r="D77" s="198"/>
      <c r="E77" s="198"/>
      <c r="F77" s="198"/>
      <c r="G77" s="198"/>
    </row>
    <row r="78" spans="2:13">
      <c r="B78" s="196" t="s">
        <v>658</v>
      </c>
      <c r="C78" s="197"/>
      <c r="D78" s="198"/>
      <c r="E78" s="198"/>
      <c r="F78" s="198"/>
      <c r="G78" s="198"/>
    </row>
  </sheetData>
  <autoFilter ref="B14:K58" xr:uid="{F337C5C3-B030-4B9C-A243-B98CDAFAD290}"/>
  <mergeCells count="28">
    <mergeCell ref="B61:G61"/>
    <mergeCell ref="B1:K5"/>
    <mergeCell ref="B6:K6"/>
    <mergeCell ref="B7:K7"/>
    <mergeCell ref="B8:K8"/>
    <mergeCell ref="B9:K9"/>
    <mergeCell ref="B10:K10"/>
    <mergeCell ref="B11:K11"/>
    <mergeCell ref="B12:K12"/>
    <mergeCell ref="B13:K13"/>
    <mergeCell ref="B59:H59"/>
    <mergeCell ref="B60:K60"/>
    <mergeCell ref="B62:G62"/>
    <mergeCell ref="B63:K63"/>
    <mergeCell ref="B64:H64"/>
    <mergeCell ref="B65:G65"/>
    <mergeCell ref="B66:G66"/>
    <mergeCell ref="B67:G67"/>
    <mergeCell ref="B68:G68"/>
    <mergeCell ref="B69:G69"/>
    <mergeCell ref="B70:H70"/>
    <mergeCell ref="B73:G73"/>
    <mergeCell ref="B76:G76"/>
    <mergeCell ref="B77:G77"/>
    <mergeCell ref="B78:G78"/>
    <mergeCell ref="B71:G71"/>
    <mergeCell ref="B72:H72"/>
    <mergeCell ref="B74:H7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2CF4F-C64D-4B34-B805-7D76E519E430}">
  <dimension ref="A1:Q81"/>
  <sheetViews>
    <sheetView zoomScale="85" zoomScaleNormal="85" workbookViewId="0">
      <selection activeCell="C32" sqref="C32:N32"/>
    </sheetView>
  </sheetViews>
  <sheetFormatPr baseColWidth="10" defaultColWidth="10.296875" defaultRowHeight="14.4"/>
  <cols>
    <col min="1" max="1" width="10.296875" style="22"/>
    <col min="2" max="3" width="10.296875" style="22" bestFit="1" customWidth="1"/>
    <col min="4" max="4" width="15.3984375" style="22" customWidth="1"/>
    <col min="5" max="6" width="10.296875" style="22" bestFit="1" customWidth="1"/>
    <col min="7" max="7" width="15.296875" style="22" bestFit="1" customWidth="1"/>
    <col min="8" max="9" width="10.296875" style="22" bestFit="1" customWidth="1"/>
    <col min="10" max="10" width="21.69921875" style="22" customWidth="1"/>
    <col min="11" max="11" width="18.8984375" style="22" bestFit="1" customWidth="1"/>
    <col min="12" max="13" width="10.296875" style="22" bestFit="1" customWidth="1"/>
    <col min="14" max="14" width="10.296875" style="22"/>
    <col min="15" max="15" width="18" style="22" customWidth="1"/>
    <col min="16" max="16" width="15.3984375" style="22" customWidth="1"/>
    <col min="17" max="17" width="13.8984375" style="22" bestFit="1" customWidth="1"/>
    <col min="18" max="16384" width="10.296875" style="22"/>
  </cols>
  <sheetData>
    <row r="1" spans="2:17">
      <c r="B1" s="279"/>
      <c r="C1" s="279"/>
      <c r="D1" s="279"/>
      <c r="E1" s="279"/>
      <c r="F1" s="279"/>
      <c r="G1" s="279"/>
      <c r="H1" s="279"/>
      <c r="I1" s="279"/>
      <c r="J1" s="279"/>
      <c r="K1" s="279"/>
      <c r="L1" s="279"/>
      <c r="M1" s="279"/>
      <c r="N1" s="279"/>
      <c r="O1" s="252"/>
      <c r="P1" s="50"/>
    </row>
    <row r="2" spans="2:17"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  <c r="N2" s="279"/>
      <c r="O2" s="252"/>
      <c r="P2" s="50"/>
    </row>
    <row r="3" spans="2:17" ht="15.75" customHeight="1"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52"/>
      <c r="P3" s="50"/>
    </row>
    <row r="4" spans="2:17">
      <c r="B4" s="279"/>
      <c r="C4" s="279"/>
      <c r="D4" s="279"/>
      <c r="E4" s="279"/>
      <c r="F4" s="279"/>
      <c r="G4" s="279"/>
      <c r="H4" s="279"/>
      <c r="I4" s="279"/>
      <c r="J4" s="279"/>
      <c r="K4" s="279"/>
      <c r="L4" s="279"/>
      <c r="M4" s="279"/>
      <c r="N4" s="279"/>
      <c r="O4" s="252"/>
      <c r="P4" s="50"/>
    </row>
    <row r="5" spans="2:17">
      <c r="B5" s="279"/>
      <c r="C5" s="279"/>
      <c r="D5" s="279"/>
      <c r="E5" s="279"/>
      <c r="F5" s="279"/>
      <c r="G5" s="279"/>
      <c r="H5" s="279"/>
      <c r="I5" s="279"/>
      <c r="J5" s="279"/>
      <c r="K5" s="279"/>
      <c r="L5" s="279"/>
      <c r="M5" s="279"/>
      <c r="N5" s="279"/>
      <c r="O5" s="252"/>
      <c r="P5" s="50"/>
    </row>
    <row r="6" spans="2:17">
      <c r="B6" s="279"/>
      <c r="C6" s="279"/>
      <c r="D6" s="279"/>
      <c r="E6" s="279"/>
      <c r="F6" s="279"/>
      <c r="G6" s="279"/>
      <c r="H6" s="279"/>
      <c r="I6" s="279"/>
      <c r="J6" s="279"/>
      <c r="K6" s="279"/>
      <c r="L6" s="279"/>
      <c r="M6" s="279"/>
      <c r="N6" s="279"/>
      <c r="O6" s="252"/>
      <c r="P6" s="50"/>
    </row>
    <row r="7" spans="2:17" ht="15" customHeight="1">
      <c r="B7" s="280" t="s">
        <v>634</v>
      </c>
      <c r="C7" s="281"/>
      <c r="D7" s="281"/>
      <c r="E7" s="281"/>
      <c r="F7" s="281"/>
      <c r="G7" s="281"/>
      <c r="H7" s="281"/>
      <c r="I7" s="281"/>
      <c r="J7" s="281"/>
      <c r="K7" s="281"/>
      <c r="L7" s="281"/>
      <c r="M7" s="281"/>
      <c r="N7" s="281"/>
      <c r="O7" s="282"/>
      <c r="P7" s="50"/>
    </row>
    <row r="8" spans="2:17" ht="15" customHeight="1">
      <c r="B8" s="280" t="s">
        <v>635</v>
      </c>
      <c r="C8" s="281"/>
      <c r="D8" s="281"/>
      <c r="E8" s="281"/>
      <c r="F8" s="281"/>
      <c r="G8" s="281"/>
      <c r="H8" s="281"/>
      <c r="I8" s="281"/>
      <c r="J8" s="281"/>
      <c r="K8" s="281"/>
      <c r="L8" s="281"/>
      <c r="M8" s="281"/>
      <c r="N8" s="281"/>
      <c r="O8" s="282"/>
      <c r="P8" s="51"/>
      <c r="Q8" s="52"/>
    </row>
    <row r="9" spans="2:17" ht="41.25" customHeight="1">
      <c r="B9" s="283"/>
      <c r="C9" s="284"/>
      <c r="D9" s="284"/>
      <c r="E9" s="284"/>
      <c r="F9" s="284"/>
      <c r="G9" s="284"/>
      <c r="H9" s="284"/>
      <c r="I9" s="284"/>
      <c r="J9" s="284"/>
      <c r="K9" s="284"/>
      <c r="L9" s="284"/>
      <c r="M9" s="284"/>
      <c r="N9" s="284"/>
      <c r="O9" s="285"/>
      <c r="P9" s="51"/>
      <c r="Q9" s="52"/>
    </row>
    <row r="10" spans="2:17">
      <c r="B10" s="286"/>
      <c r="C10" s="287"/>
      <c r="D10" s="287"/>
      <c r="E10" s="287"/>
      <c r="F10" s="287"/>
      <c r="G10" s="287"/>
      <c r="H10" s="287"/>
      <c r="I10" s="287"/>
      <c r="J10" s="287"/>
      <c r="K10" s="287"/>
      <c r="L10" s="287"/>
      <c r="M10" s="287"/>
      <c r="N10" s="287"/>
      <c r="O10" s="288"/>
      <c r="P10" s="50"/>
    </row>
    <row r="11" spans="2:17">
      <c r="B11" s="289"/>
      <c r="C11" s="289"/>
      <c r="D11" s="289"/>
      <c r="E11" s="289"/>
      <c r="F11" s="289"/>
      <c r="G11" s="289"/>
      <c r="H11" s="289"/>
      <c r="I11" s="289"/>
      <c r="J11" s="289"/>
      <c r="K11" s="289"/>
      <c r="L11" s="289"/>
      <c r="M11" s="289"/>
      <c r="N11" s="289"/>
      <c r="O11" s="290"/>
      <c r="P11" s="51"/>
      <c r="Q11" s="52"/>
    </row>
    <row r="12" spans="2:17">
      <c r="B12" s="275" t="s">
        <v>662</v>
      </c>
      <c r="C12" s="291"/>
      <c r="D12" s="291"/>
      <c r="E12" s="291"/>
      <c r="F12" s="291"/>
      <c r="G12" s="291"/>
      <c r="H12" s="291"/>
      <c r="I12" s="291"/>
      <c r="J12" s="291"/>
      <c r="K12" s="291"/>
      <c r="L12" s="291"/>
      <c r="M12" s="291"/>
      <c r="N12" s="291"/>
      <c r="O12" s="292"/>
      <c r="P12" s="51"/>
      <c r="Q12" s="52"/>
    </row>
    <row r="13" spans="2:17">
      <c r="B13" s="231" t="s">
        <v>663</v>
      </c>
      <c r="C13" s="231"/>
      <c r="D13" s="231"/>
      <c r="E13" s="277"/>
      <c r="F13" s="277"/>
      <c r="G13" s="277"/>
      <c r="H13" s="53"/>
      <c r="I13" s="53"/>
      <c r="J13" s="54" t="s">
        <v>664</v>
      </c>
      <c r="K13" s="55"/>
      <c r="L13" s="55"/>
      <c r="M13" s="55"/>
      <c r="N13" s="55"/>
      <c r="O13" s="56"/>
      <c r="P13" s="51"/>
      <c r="Q13" s="52"/>
    </row>
    <row r="14" spans="2:17">
      <c r="B14" s="231" t="s">
        <v>665</v>
      </c>
      <c r="C14" s="231"/>
      <c r="D14" s="231"/>
      <c r="E14" s="278">
        <f>+'PRESUPUESTO OFICIAL'!J59</f>
        <v>213738949</v>
      </c>
      <c r="F14" s="278"/>
      <c r="G14" s="278"/>
      <c r="H14" s="57"/>
      <c r="I14" s="58"/>
      <c r="J14" s="54" t="s">
        <v>666</v>
      </c>
      <c r="K14" s="58"/>
      <c r="L14" s="58"/>
      <c r="M14" s="58"/>
      <c r="N14" s="58"/>
      <c r="O14" s="59"/>
      <c r="P14" s="60">
        <v>384847000</v>
      </c>
      <c r="Q14" s="61">
        <f>+P14*0.11</f>
        <v>42333170</v>
      </c>
    </row>
    <row r="15" spans="2:17">
      <c r="B15" s="231" t="s">
        <v>667</v>
      </c>
      <c r="C15" s="231"/>
      <c r="D15" s="231"/>
      <c r="E15" s="62">
        <v>4.5</v>
      </c>
      <c r="F15" s="256" t="s">
        <v>668</v>
      </c>
      <c r="G15" s="256"/>
      <c r="H15" s="63"/>
      <c r="I15" s="58"/>
      <c r="J15" s="54"/>
      <c r="K15" s="58" t="s">
        <v>662</v>
      </c>
      <c r="L15" s="58"/>
      <c r="M15" s="58"/>
      <c r="N15" s="58"/>
      <c r="O15" s="59"/>
      <c r="P15" s="64">
        <f>+P14-Q14</f>
        <v>342513830</v>
      </c>
      <c r="Q15" s="52"/>
    </row>
    <row r="16" spans="2:17">
      <c r="B16" s="231" t="s">
        <v>669</v>
      </c>
      <c r="C16" s="231"/>
      <c r="D16" s="231"/>
      <c r="E16" s="62">
        <v>0.5</v>
      </c>
      <c r="F16" s="231" t="s">
        <v>668</v>
      </c>
      <c r="G16" s="231"/>
      <c r="H16" s="63"/>
      <c r="I16" s="58"/>
      <c r="J16" s="274"/>
      <c r="K16" s="274"/>
      <c r="L16" s="274"/>
      <c r="M16" s="274"/>
      <c r="N16" s="274"/>
      <c r="O16" s="275"/>
      <c r="P16" s="60">
        <f>+P15*0.65</f>
        <v>222633989.5</v>
      </c>
      <c r="Q16" s="52"/>
    </row>
    <row r="17" spans="1:17">
      <c r="B17" s="65"/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9"/>
      <c r="P17" s="51"/>
      <c r="Q17" s="52"/>
    </row>
    <row r="18" spans="1:17">
      <c r="A18" s="276" t="s">
        <v>670</v>
      </c>
      <c r="B18" s="249" t="s">
        <v>641</v>
      </c>
      <c r="C18" s="247" t="s">
        <v>671</v>
      </c>
      <c r="D18" s="247"/>
      <c r="E18" s="247"/>
      <c r="F18" s="247"/>
      <c r="G18" s="247"/>
      <c r="H18" s="247"/>
      <c r="I18" s="247"/>
      <c r="J18" s="247"/>
      <c r="K18" s="247"/>
      <c r="L18" s="247"/>
      <c r="M18" s="247"/>
      <c r="N18" s="247"/>
      <c r="O18" s="248"/>
      <c r="P18" s="66"/>
      <c r="Q18" s="52"/>
    </row>
    <row r="19" spans="1:17">
      <c r="A19" s="276"/>
      <c r="B19" s="249"/>
      <c r="C19" s="247" t="s">
        <v>672</v>
      </c>
      <c r="D19" s="247"/>
      <c r="E19" s="247"/>
      <c r="F19" s="247"/>
      <c r="G19" s="247"/>
      <c r="H19" s="247"/>
      <c r="I19" s="247"/>
      <c r="J19" s="247"/>
      <c r="K19" s="247"/>
      <c r="L19" s="247"/>
      <c r="M19" s="247"/>
      <c r="N19" s="247"/>
      <c r="O19" s="248"/>
      <c r="P19" s="67"/>
      <c r="Q19" s="52"/>
    </row>
    <row r="20" spans="1:17">
      <c r="A20" s="276"/>
      <c r="B20" s="249"/>
      <c r="C20" s="249" t="s">
        <v>673</v>
      </c>
      <c r="D20" s="249"/>
      <c r="E20" s="249" t="s">
        <v>674</v>
      </c>
      <c r="F20" s="249" t="s">
        <v>675</v>
      </c>
      <c r="G20" s="68" t="s">
        <v>676</v>
      </c>
      <c r="H20" s="68" t="s">
        <v>677</v>
      </c>
      <c r="I20" s="68" t="s">
        <v>678</v>
      </c>
      <c r="J20" s="249" t="s">
        <v>679</v>
      </c>
      <c r="K20" s="249" t="s">
        <v>680</v>
      </c>
      <c r="L20" s="249" t="s">
        <v>681</v>
      </c>
      <c r="M20" s="249"/>
      <c r="N20" s="249"/>
      <c r="O20" s="273" t="s">
        <v>682</v>
      </c>
      <c r="P20" s="69"/>
    </row>
    <row r="21" spans="1:17" ht="27.6">
      <c r="A21" s="276"/>
      <c r="B21" s="249"/>
      <c r="C21" s="249"/>
      <c r="D21" s="249"/>
      <c r="E21" s="249"/>
      <c r="F21" s="249"/>
      <c r="G21" s="70" t="s">
        <v>683</v>
      </c>
      <c r="H21" s="68" t="s">
        <v>683</v>
      </c>
      <c r="I21" s="70" t="s">
        <v>683</v>
      </c>
      <c r="J21" s="249"/>
      <c r="K21" s="249"/>
      <c r="L21" s="249"/>
      <c r="M21" s="249"/>
      <c r="N21" s="249"/>
      <c r="O21" s="273"/>
      <c r="P21" s="69"/>
    </row>
    <row r="22" spans="1:17">
      <c r="A22" s="276"/>
      <c r="B22" s="249"/>
      <c r="C22" s="249"/>
      <c r="D22" s="249"/>
      <c r="E22" s="249"/>
      <c r="F22" s="249"/>
      <c r="G22" s="68">
        <v>1</v>
      </c>
      <c r="H22" s="68">
        <f>+E15</f>
        <v>4.5</v>
      </c>
      <c r="I22" s="68">
        <v>0</v>
      </c>
      <c r="J22" s="249"/>
      <c r="K22" s="249"/>
      <c r="L22" s="68" t="s">
        <v>684</v>
      </c>
      <c r="M22" s="68" t="s">
        <v>677</v>
      </c>
      <c r="N22" s="68" t="s">
        <v>678</v>
      </c>
      <c r="O22" s="273"/>
      <c r="P22" s="69"/>
    </row>
    <row r="23" spans="1:17">
      <c r="A23" s="276"/>
      <c r="B23" s="249"/>
      <c r="C23" s="249"/>
      <c r="D23" s="249"/>
      <c r="E23" s="71" t="s">
        <v>685</v>
      </c>
      <c r="F23" s="249"/>
      <c r="G23" s="261" t="s">
        <v>686</v>
      </c>
      <c r="H23" s="261"/>
      <c r="I23" s="261"/>
      <c r="J23" s="71" t="s">
        <v>687</v>
      </c>
      <c r="K23" s="71" t="s">
        <v>688</v>
      </c>
      <c r="L23" s="261" t="s">
        <v>689</v>
      </c>
      <c r="M23" s="261"/>
      <c r="N23" s="261"/>
      <c r="O23" s="72" t="s">
        <v>690</v>
      </c>
      <c r="P23" s="69"/>
    </row>
    <row r="24" spans="1:17">
      <c r="B24" s="68">
        <v>1</v>
      </c>
      <c r="C24" s="73" t="s">
        <v>691</v>
      </c>
      <c r="D24" s="74"/>
      <c r="E24" s="73"/>
      <c r="F24" s="73"/>
      <c r="G24" s="73"/>
      <c r="H24" s="73"/>
      <c r="I24" s="73"/>
      <c r="J24" s="75"/>
      <c r="K24" s="73"/>
      <c r="L24" s="73"/>
      <c r="M24" s="73"/>
      <c r="N24" s="73"/>
      <c r="O24" s="76"/>
      <c r="P24" s="77"/>
    </row>
    <row r="25" spans="1:17" ht="24.75" customHeight="1">
      <c r="A25" s="78">
        <v>9110</v>
      </c>
      <c r="B25" s="79">
        <v>1.1000000000000001</v>
      </c>
      <c r="C25" s="270" t="s">
        <v>692</v>
      </c>
      <c r="D25" s="270"/>
      <c r="E25" s="80">
        <v>1</v>
      </c>
      <c r="F25" s="80">
        <v>3</v>
      </c>
      <c r="G25" s="81">
        <v>0.1</v>
      </c>
      <c r="H25" s="81">
        <v>0.2</v>
      </c>
      <c r="I25" s="82"/>
      <c r="J25" s="83">
        <v>6149000</v>
      </c>
      <c r="K25" s="84">
        <v>1.45</v>
      </c>
      <c r="L25" s="85">
        <v>0.5</v>
      </c>
      <c r="M25" s="85">
        <f>+E15</f>
        <v>4.5</v>
      </c>
      <c r="N25" s="86"/>
      <c r="O25" s="87">
        <f>(E25*J25*K25)*((M25*H25)+(G25*L25))</f>
        <v>8470247.5</v>
      </c>
      <c r="P25" s="88"/>
    </row>
    <row r="26" spans="1:17" ht="40.5" customHeight="1">
      <c r="A26" s="89">
        <v>9484</v>
      </c>
      <c r="B26" s="90">
        <v>1.2</v>
      </c>
      <c r="C26" s="271" t="s">
        <v>693</v>
      </c>
      <c r="D26" s="271"/>
      <c r="E26" s="91">
        <v>1</v>
      </c>
      <c r="F26" s="91">
        <v>4</v>
      </c>
      <c r="G26" s="92"/>
      <c r="H26" s="92">
        <v>0.5</v>
      </c>
      <c r="I26" s="93"/>
      <c r="J26" s="83">
        <v>5149000</v>
      </c>
      <c r="K26" s="84">
        <v>1.45</v>
      </c>
      <c r="L26" s="85">
        <v>0.5</v>
      </c>
      <c r="M26" s="85">
        <f>+E15</f>
        <v>4.5</v>
      </c>
      <c r="N26" s="85"/>
      <c r="O26" s="87">
        <f>(E26*J26*K26)*((M26*H26)+(G26*L26))</f>
        <v>16798612.5</v>
      </c>
      <c r="P26" s="94"/>
    </row>
    <row r="27" spans="1:17" ht="24.75" customHeight="1">
      <c r="A27" s="89"/>
      <c r="P27" s="94"/>
    </row>
    <row r="28" spans="1:17">
      <c r="A28" s="78"/>
      <c r="B28" s="272"/>
      <c r="C28" s="272"/>
      <c r="D28" s="272"/>
      <c r="E28" s="272"/>
      <c r="F28" s="272"/>
      <c r="G28" s="272"/>
      <c r="H28" s="272"/>
      <c r="I28" s="272"/>
      <c r="J28" s="272"/>
      <c r="K28" s="272"/>
      <c r="L28" s="272"/>
      <c r="M28" s="272"/>
      <c r="N28" s="272"/>
      <c r="O28" s="95">
        <f>+SUM(O25:O27)</f>
        <v>25268860</v>
      </c>
      <c r="P28" s="94"/>
    </row>
    <row r="29" spans="1:17">
      <c r="A29" s="78"/>
      <c r="B29" s="96"/>
      <c r="C29" s="220"/>
      <c r="D29" s="220"/>
      <c r="E29" s="220"/>
      <c r="F29" s="220"/>
      <c r="G29" s="220"/>
      <c r="H29" s="220"/>
      <c r="I29" s="220"/>
      <c r="J29" s="220"/>
      <c r="K29" s="220"/>
      <c r="L29" s="220"/>
      <c r="M29" s="220"/>
      <c r="N29" s="220"/>
      <c r="O29" s="221"/>
      <c r="P29" s="94"/>
    </row>
    <row r="30" spans="1:17">
      <c r="A30" s="78"/>
      <c r="B30" s="68">
        <v>2</v>
      </c>
      <c r="C30" s="257" t="s">
        <v>694</v>
      </c>
      <c r="D30" s="257"/>
      <c r="E30" s="97" t="s">
        <v>695</v>
      </c>
      <c r="F30" s="68" t="s">
        <v>696</v>
      </c>
      <c r="G30" s="247" t="s">
        <v>697</v>
      </c>
      <c r="H30" s="247"/>
      <c r="I30" s="247"/>
      <c r="J30" s="68" t="s">
        <v>698</v>
      </c>
      <c r="K30" s="68" t="s">
        <v>699</v>
      </c>
      <c r="L30" s="249" t="s">
        <v>700</v>
      </c>
      <c r="M30" s="249"/>
      <c r="N30" s="249"/>
      <c r="O30" s="98" t="s">
        <v>701</v>
      </c>
      <c r="P30" s="99"/>
    </row>
    <row r="31" spans="1:17" ht="51.75" customHeight="1">
      <c r="A31" s="78">
        <v>9578</v>
      </c>
      <c r="B31" s="100">
        <v>2.2000000000000002</v>
      </c>
      <c r="C31" s="262" t="s">
        <v>702</v>
      </c>
      <c r="D31" s="263"/>
      <c r="E31" s="65">
        <v>1</v>
      </c>
      <c r="F31" s="79" t="s">
        <v>703</v>
      </c>
      <c r="G31" s="264">
        <v>1</v>
      </c>
      <c r="H31" s="264"/>
      <c r="I31" s="264"/>
      <c r="J31" s="79" t="s">
        <v>704</v>
      </c>
      <c r="K31" s="101">
        <v>1460000</v>
      </c>
      <c r="L31" s="265">
        <v>4.5</v>
      </c>
      <c r="M31" s="266"/>
      <c r="N31" s="267"/>
      <c r="O31" s="102">
        <f>+L31*E31*G31*K31</f>
        <v>6570000</v>
      </c>
      <c r="P31" s="99"/>
    </row>
    <row r="32" spans="1:17">
      <c r="B32" s="100"/>
      <c r="C32" s="256" t="s">
        <v>705</v>
      </c>
      <c r="D32" s="256"/>
      <c r="E32" s="256"/>
      <c r="F32" s="256"/>
      <c r="G32" s="256"/>
      <c r="H32" s="256"/>
      <c r="I32" s="256"/>
      <c r="J32" s="256"/>
      <c r="K32" s="256"/>
      <c r="L32" s="256"/>
      <c r="M32" s="256"/>
      <c r="N32" s="256"/>
      <c r="O32" s="103">
        <f>O31</f>
        <v>6570000</v>
      </c>
      <c r="P32" s="94"/>
    </row>
    <row r="33" spans="2:16">
      <c r="B33" s="100"/>
      <c r="C33" s="268"/>
      <c r="D33" s="268"/>
      <c r="E33" s="268"/>
      <c r="F33" s="268"/>
      <c r="G33" s="268"/>
      <c r="H33" s="268"/>
      <c r="I33" s="268"/>
      <c r="J33" s="268"/>
      <c r="K33" s="268"/>
      <c r="L33" s="268"/>
      <c r="M33" s="268"/>
      <c r="N33" s="268"/>
      <c r="O33" s="269"/>
      <c r="P33" s="94"/>
    </row>
    <row r="34" spans="2:16">
      <c r="B34" s="100"/>
      <c r="C34" s="256" t="s">
        <v>706</v>
      </c>
      <c r="D34" s="256"/>
      <c r="E34" s="256"/>
      <c r="F34" s="256"/>
      <c r="G34" s="256"/>
      <c r="H34" s="256"/>
      <c r="I34" s="256"/>
      <c r="J34" s="256"/>
      <c r="K34" s="256"/>
      <c r="L34" s="256"/>
      <c r="M34" s="256"/>
      <c r="N34" s="256"/>
      <c r="O34" s="103">
        <f>+O28+O32</f>
        <v>31838860</v>
      </c>
      <c r="P34" s="94"/>
    </row>
    <row r="35" spans="2:16">
      <c r="B35" s="100"/>
      <c r="C35" s="256" t="s">
        <v>707</v>
      </c>
      <c r="D35" s="256"/>
      <c r="E35" s="256"/>
      <c r="F35" s="256"/>
      <c r="G35" s="256"/>
      <c r="H35" s="256"/>
      <c r="I35" s="256"/>
      <c r="J35" s="256"/>
      <c r="K35" s="256"/>
      <c r="L35" s="256"/>
      <c r="M35" s="256"/>
      <c r="N35" s="256"/>
      <c r="O35" s="104">
        <f>+O34/E14</f>
        <v>0.14896143238731843</v>
      </c>
      <c r="P35" s="94"/>
    </row>
    <row r="36" spans="2:16">
      <c r="B36" s="105"/>
      <c r="C36" s="241"/>
      <c r="D36" s="242"/>
      <c r="E36" s="242"/>
      <c r="F36" s="242"/>
      <c r="G36" s="242"/>
      <c r="H36" s="242"/>
      <c r="I36" s="242"/>
      <c r="J36" s="242"/>
      <c r="K36" s="242"/>
      <c r="L36" s="242"/>
      <c r="M36" s="242"/>
      <c r="N36" s="243"/>
      <c r="O36" s="106"/>
      <c r="P36" s="107"/>
    </row>
    <row r="37" spans="2:16">
      <c r="B37" s="105"/>
      <c r="C37" s="244"/>
      <c r="D37" s="245"/>
      <c r="E37" s="245"/>
      <c r="F37" s="245"/>
      <c r="G37" s="245"/>
      <c r="H37" s="245"/>
      <c r="I37" s="245"/>
      <c r="J37" s="245"/>
      <c r="K37" s="245"/>
      <c r="L37" s="245"/>
      <c r="M37" s="245"/>
      <c r="N37" s="246"/>
      <c r="O37" s="106"/>
      <c r="P37" s="107"/>
    </row>
    <row r="38" spans="2:16">
      <c r="B38" s="257" t="s">
        <v>708</v>
      </c>
      <c r="C38" s="257"/>
      <c r="D38" s="257"/>
      <c r="E38" s="257"/>
      <c r="F38" s="257"/>
      <c r="G38" s="257"/>
      <c r="H38" s="257"/>
      <c r="I38" s="257"/>
      <c r="J38" s="257"/>
      <c r="K38" s="257"/>
      <c r="L38" s="257"/>
      <c r="M38" s="257"/>
      <c r="N38" s="257"/>
      <c r="O38" s="258"/>
      <c r="P38" s="94"/>
    </row>
    <row r="39" spans="2:16">
      <c r="B39" s="97">
        <v>3.1</v>
      </c>
      <c r="C39" s="259" t="s">
        <v>709</v>
      </c>
      <c r="D39" s="259"/>
      <c r="E39" s="259"/>
      <c r="F39" s="259"/>
      <c r="G39" s="259"/>
      <c r="H39" s="259"/>
      <c r="I39" s="259"/>
      <c r="J39" s="259"/>
      <c r="K39" s="259"/>
      <c r="L39" s="259"/>
      <c r="M39" s="259"/>
      <c r="N39" s="259"/>
      <c r="O39" s="260"/>
      <c r="P39" s="108"/>
    </row>
    <row r="40" spans="2:16">
      <c r="B40" s="68" t="s">
        <v>641</v>
      </c>
      <c r="C40" s="249" t="s">
        <v>642</v>
      </c>
      <c r="D40" s="249"/>
      <c r="E40" s="109"/>
      <c r="F40" s="110"/>
      <c r="G40" s="261"/>
      <c r="H40" s="261"/>
      <c r="I40" s="261"/>
      <c r="J40" s="110"/>
      <c r="K40" s="110"/>
      <c r="L40" s="249" t="s">
        <v>710</v>
      </c>
      <c r="M40" s="249"/>
      <c r="N40" s="249"/>
      <c r="O40" s="111" t="s">
        <v>701</v>
      </c>
      <c r="P40" s="108"/>
    </row>
    <row r="41" spans="2:16">
      <c r="B41" s="112">
        <v>3.101</v>
      </c>
      <c r="C41" s="255" t="s">
        <v>711</v>
      </c>
      <c r="D41" s="255"/>
      <c r="E41" s="255"/>
      <c r="F41" s="255"/>
      <c r="G41" s="255"/>
      <c r="H41" s="255"/>
      <c r="I41" s="255"/>
      <c r="J41" s="255"/>
      <c r="K41" s="255"/>
      <c r="L41" s="235">
        <v>0.05</v>
      </c>
      <c r="M41" s="235"/>
      <c r="N41" s="235"/>
      <c r="O41" s="113">
        <f>L41*$E$14</f>
        <v>10686947.450000001</v>
      </c>
      <c r="P41" s="114"/>
    </row>
    <row r="42" spans="2:16">
      <c r="B42" s="112">
        <v>3.1019999999999999</v>
      </c>
      <c r="C42" s="250" t="s">
        <v>712</v>
      </c>
      <c r="D42" s="250"/>
      <c r="E42" s="250"/>
      <c r="F42" s="250"/>
      <c r="G42" s="250"/>
      <c r="H42" s="250"/>
      <c r="I42" s="250"/>
      <c r="J42" s="250"/>
      <c r="K42" s="250"/>
      <c r="L42" s="235">
        <v>7.6E-3</v>
      </c>
      <c r="M42" s="235"/>
      <c r="N42" s="235"/>
      <c r="O42" s="113">
        <f>L42*$E$14</f>
        <v>1624416.0123999999</v>
      </c>
      <c r="P42" s="94"/>
    </row>
    <row r="43" spans="2:16">
      <c r="B43" s="112">
        <v>3.1029999999999998</v>
      </c>
      <c r="C43" s="250" t="s">
        <v>713</v>
      </c>
      <c r="D43" s="250"/>
      <c r="E43" s="250"/>
      <c r="F43" s="250"/>
      <c r="G43" s="250"/>
      <c r="H43" s="250"/>
      <c r="I43" s="250"/>
      <c r="J43" s="250"/>
      <c r="K43" s="250"/>
      <c r="L43" s="235">
        <v>4.0000000000000001E-3</v>
      </c>
      <c r="M43" s="235"/>
      <c r="N43" s="235"/>
      <c r="O43" s="113">
        <f>L43*$E$14</f>
        <v>854955.79599999997</v>
      </c>
      <c r="P43" s="94"/>
    </row>
    <row r="44" spans="2:16">
      <c r="B44" s="112">
        <v>3.1039999999999996</v>
      </c>
      <c r="C44" s="250" t="s">
        <v>714</v>
      </c>
      <c r="D44" s="250"/>
      <c r="E44" s="250"/>
      <c r="F44" s="250"/>
      <c r="G44" s="250"/>
      <c r="H44" s="250"/>
      <c r="I44" s="250"/>
      <c r="J44" s="250"/>
      <c r="K44" s="250"/>
      <c r="L44" s="235">
        <v>0.02</v>
      </c>
      <c r="M44" s="235"/>
      <c r="N44" s="235"/>
      <c r="O44" s="113">
        <f>L44*$E$14</f>
        <v>4274778.9800000004</v>
      </c>
      <c r="P44" s="94"/>
    </row>
    <row r="45" spans="2:16">
      <c r="B45" s="112">
        <v>3.1049999999999995</v>
      </c>
      <c r="C45" s="250" t="s">
        <v>715</v>
      </c>
      <c r="D45" s="250"/>
      <c r="E45" s="250"/>
      <c r="F45" s="250"/>
      <c r="G45" s="250"/>
      <c r="H45" s="250"/>
      <c r="I45" s="250"/>
      <c r="J45" s="250"/>
      <c r="K45" s="250"/>
      <c r="L45" s="235">
        <v>5.0000000000000001E-3</v>
      </c>
      <c r="M45" s="235"/>
      <c r="N45" s="235"/>
      <c r="O45" s="113">
        <f>L45*$E$14</f>
        <v>1068694.7450000001</v>
      </c>
      <c r="P45" s="94"/>
    </row>
    <row r="46" spans="2:16">
      <c r="B46" s="100"/>
      <c r="C46" s="251" t="s">
        <v>716</v>
      </c>
      <c r="D46" s="251"/>
      <c r="E46" s="251"/>
      <c r="F46" s="251"/>
      <c r="G46" s="251"/>
      <c r="H46" s="251"/>
      <c r="I46" s="251"/>
      <c r="J46" s="251"/>
      <c r="K46" s="251"/>
      <c r="L46" s="251"/>
      <c r="M46" s="251"/>
      <c r="N46" s="251"/>
      <c r="O46" s="95">
        <f>+SUM(O41:O45)</f>
        <v>18509792.983400002</v>
      </c>
      <c r="P46" s="94"/>
    </row>
    <row r="47" spans="2:16">
      <c r="B47" s="105"/>
      <c r="C47" s="252"/>
      <c r="D47" s="253"/>
      <c r="E47" s="253"/>
      <c r="F47" s="253"/>
      <c r="G47" s="253"/>
      <c r="H47" s="253"/>
      <c r="I47" s="253"/>
      <c r="J47" s="253"/>
      <c r="K47" s="253"/>
      <c r="L47" s="253"/>
      <c r="M47" s="253"/>
      <c r="N47" s="254"/>
      <c r="O47" s="106"/>
      <c r="P47" s="94"/>
    </row>
    <row r="48" spans="2:16">
      <c r="B48" s="100"/>
      <c r="C48" s="231" t="s">
        <v>717</v>
      </c>
      <c r="D48" s="231"/>
      <c r="E48" s="231"/>
      <c r="F48" s="231"/>
      <c r="G48" s="231"/>
      <c r="H48" s="231"/>
      <c r="I48" s="231"/>
      <c r="J48" s="231"/>
      <c r="K48" s="231"/>
      <c r="L48" s="231"/>
      <c r="M48" s="231"/>
      <c r="N48" s="231"/>
      <c r="O48" s="95">
        <f>+O46</f>
        <v>18509792.983400002</v>
      </c>
      <c r="P48" s="94"/>
    </row>
    <row r="49" spans="2:16">
      <c r="B49" s="100"/>
      <c r="C49" s="231" t="s">
        <v>718</v>
      </c>
      <c r="D49" s="231"/>
      <c r="E49" s="231"/>
      <c r="F49" s="231"/>
      <c r="G49" s="231"/>
      <c r="H49" s="231"/>
      <c r="I49" s="231"/>
      <c r="J49" s="231"/>
      <c r="K49" s="231"/>
      <c r="L49" s="231"/>
      <c r="M49" s="231"/>
      <c r="N49" s="231"/>
      <c r="O49" s="115">
        <f>+O48/E14</f>
        <v>8.660000000000001E-2</v>
      </c>
      <c r="P49" s="94"/>
    </row>
    <row r="50" spans="2:16">
      <c r="B50" s="105"/>
      <c r="C50" s="241"/>
      <c r="D50" s="242"/>
      <c r="E50" s="242"/>
      <c r="F50" s="242"/>
      <c r="G50" s="242"/>
      <c r="H50" s="242"/>
      <c r="I50" s="242"/>
      <c r="J50" s="242"/>
      <c r="K50" s="242"/>
      <c r="L50" s="242"/>
      <c r="M50" s="242"/>
      <c r="N50" s="242"/>
      <c r="O50" s="243"/>
      <c r="P50" s="94"/>
    </row>
    <row r="51" spans="2:16">
      <c r="B51" s="105"/>
      <c r="C51" s="244"/>
      <c r="D51" s="245"/>
      <c r="E51" s="245"/>
      <c r="F51" s="245"/>
      <c r="G51" s="245"/>
      <c r="H51" s="245"/>
      <c r="I51" s="245"/>
      <c r="J51" s="245"/>
      <c r="K51" s="245"/>
      <c r="L51" s="245"/>
      <c r="M51" s="245"/>
      <c r="N51" s="245"/>
      <c r="O51" s="246"/>
      <c r="P51" s="94"/>
    </row>
    <row r="52" spans="2:16">
      <c r="B52" s="100"/>
      <c r="C52" s="247" t="s">
        <v>719</v>
      </c>
      <c r="D52" s="247"/>
      <c r="E52" s="247"/>
      <c r="F52" s="247"/>
      <c r="G52" s="247"/>
      <c r="H52" s="247"/>
      <c r="I52" s="247"/>
      <c r="J52" s="247"/>
      <c r="K52" s="247"/>
      <c r="L52" s="247"/>
      <c r="M52" s="247"/>
      <c r="N52" s="247"/>
      <c r="O52" s="248"/>
      <c r="P52" s="94"/>
    </row>
    <row r="53" spans="2:16">
      <c r="B53" s="100"/>
      <c r="C53" s="68" t="s">
        <v>641</v>
      </c>
      <c r="D53" s="247" t="s">
        <v>642</v>
      </c>
      <c r="E53" s="247"/>
      <c r="F53" s="247"/>
      <c r="G53" s="247"/>
      <c r="H53" s="247" t="s">
        <v>720</v>
      </c>
      <c r="I53" s="247"/>
      <c r="J53" s="74" t="s">
        <v>721</v>
      </c>
      <c r="K53" s="249" t="s">
        <v>722</v>
      </c>
      <c r="L53" s="249"/>
      <c r="M53" s="249" t="s">
        <v>723</v>
      </c>
      <c r="N53" s="249"/>
      <c r="O53" s="111" t="s">
        <v>701</v>
      </c>
      <c r="P53" s="94"/>
    </row>
    <row r="54" spans="2:16">
      <c r="B54" s="100"/>
      <c r="C54" s="112">
        <v>1.0001</v>
      </c>
      <c r="D54" s="238" t="s">
        <v>724</v>
      </c>
      <c r="E54" s="238"/>
      <c r="F54" s="237" t="s">
        <v>725</v>
      </c>
      <c r="G54" s="237"/>
      <c r="H54" s="233">
        <v>77835296.659999996</v>
      </c>
      <c r="I54" s="233"/>
      <c r="J54" s="116">
        <v>0.2</v>
      </c>
      <c r="K54" s="239">
        <v>16</v>
      </c>
      <c r="L54" s="240"/>
      <c r="M54" s="235">
        <v>4.0000000000000001E-3</v>
      </c>
      <c r="N54" s="235"/>
      <c r="O54" s="117">
        <f>(((((H54*J54)*M54)/12)*K54)+2500)*1.19</f>
        <v>101773.93656042668</v>
      </c>
      <c r="P54" s="94"/>
    </row>
    <row r="55" spans="2:16" ht="33" customHeight="1">
      <c r="B55" s="100"/>
      <c r="C55" s="112">
        <f>C54+0.001</f>
        <v>1.0010999999999999</v>
      </c>
      <c r="D55" s="238" t="s">
        <v>726</v>
      </c>
      <c r="E55" s="238"/>
      <c r="F55" s="237"/>
      <c r="G55" s="237"/>
      <c r="H55" s="232">
        <v>77835296.659999996</v>
      </c>
      <c r="I55" s="233"/>
      <c r="J55" s="116">
        <v>0.1</v>
      </c>
      <c r="K55" s="234">
        <f>36+8</f>
        <v>44</v>
      </c>
      <c r="L55" s="234"/>
      <c r="M55" s="235">
        <v>3.0000000000000001E-3</v>
      </c>
      <c r="N55" s="235"/>
      <c r="O55" s="117">
        <f>(((((H55*J55)*M55)/12)*K55)+2500)*1.19</f>
        <v>104861.40332794</v>
      </c>
      <c r="P55" s="94"/>
    </row>
    <row r="56" spans="2:16" ht="24" customHeight="1">
      <c r="B56" s="100"/>
      <c r="C56" s="112">
        <f>C55+0.001</f>
        <v>1.0020999999999998</v>
      </c>
      <c r="D56" s="238" t="s">
        <v>727</v>
      </c>
      <c r="E56" s="238"/>
      <c r="F56" s="237"/>
      <c r="G56" s="237"/>
      <c r="H56" s="232">
        <v>77835296.659999996</v>
      </c>
      <c r="I56" s="233"/>
      <c r="J56" s="116">
        <v>0.3</v>
      </c>
      <c r="K56" s="234">
        <v>60</v>
      </c>
      <c r="L56" s="234"/>
      <c r="M56" s="235">
        <v>4.0000000000000001E-3</v>
      </c>
      <c r="N56" s="235"/>
      <c r="O56" s="117">
        <f>(((((H56*J56)*M56)/12)*K56)+2500)*1.19</f>
        <v>558719.01815239992</v>
      </c>
      <c r="P56" s="94"/>
    </row>
    <row r="57" spans="2:16" ht="53.25" customHeight="1">
      <c r="B57" s="100"/>
      <c r="C57" s="112">
        <f>C56+0.001</f>
        <v>1.0030999999999997</v>
      </c>
      <c r="D57" s="236" t="s">
        <v>728</v>
      </c>
      <c r="E57" s="236"/>
      <c r="F57" s="237" t="s">
        <v>729</v>
      </c>
      <c r="G57" s="237"/>
      <c r="H57" s="232">
        <v>77835296.659999996</v>
      </c>
      <c r="I57" s="233"/>
      <c r="J57" s="116" t="s">
        <v>730</v>
      </c>
      <c r="K57" s="234">
        <v>6</v>
      </c>
      <c r="L57" s="234"/>
      <c r="M57" s="235">
        <v>3.0000000000000001E-3</v>
      </c>
      <c r="N57" s="235"/>
      <c r="O57" s="117">
        <f>((((H57*M57)/12)*K57)+2500)*1.19</f>
        <v>141911.00453810001</v>
      </c>
      <c r="P57" s="94"/>
    </row>
    <row r="58" spans="2:16">
      <c r="B58" s="100"/>
      <c r="C58" s="228"/>
      <c r="D58" s="229"/>
      <c r="E58" s="229"/>
      <c r="F58" s="229"/>
      <c r="G58" s="229"/>
      <c r="H58" s="229"/>
      <c r="I58" s="229"/>
      <c r="J58" s="229"/>
      <c r="K58" s="229"/>
      <c r="L58" s="229"/>
      <c r="M58" s="229"/>
      <c r="N58" s="229"/>
      <c r="O58" s="230"/>
      <c r="P58" s="94"/>
    </row>
    <row r="59" spans="2:16">
      <c r="B59" s="100"/>
      <c r="C59" s="231" t="s">
        <v>731</v>
      </c>
      <c r="D59" s="231"/>
      <c r="E59" s="231"/>
      <c r="F59" s="231"/>
      <c r="G59" s="231"/>
      <c r="H59" s="231"/>
      <c r="I59" s="231"/>
      <c r="J59" s="231"/>
      <c r="K59" s="231"/>
      <c r="L59" s="231"/>
      <c r="M59" s="231"/>
      <c r="N59" s="231"/>
      <c r="O59" s="118">
        <f>ROUND((SUM(O54:O57)),0)</f>
        <v>907265</v>
      </c>
      <c r="P59" s="94"/>
    </row>
    <row r="60" spans="2:16">
      <c r="B60" s="100"/>
      <c r="C60" s="231" t="s">
        <v>732</v>
      </c>
      <c r="D60" s="231"/>
      <c r="E60" s="231"/>
      <c r="F60" s="231"/>
      <c r="G60" s="231"/>
      <c r="H60" s="231"/>
      <c r="I60" s="231"/>
      <c r="J60" s="231"/>
      <c r="K60" s="231"/>
      <c r="L60" s="231"/>
      <c r="M60" s="231"/>
      <c r="N60" s="231"/>
      <c r="O60" s="119">
        <f>+O59/E14</f>
        <v>4.2447340751170255E-3</v>
      </c>
      <c r="P60" s="94"/>
    </row>
    <row r="61" spans="2:16">
      <c r="B61" s="100"/>
      <c r="C61" s="120"/>
      <c r="D61" s="120"/>
      <c r="E61" s="120"/>
      <c r="F61" s="120"/>
      <c r="G61" s="120"/>
      <c r="H61" s="120"/>
      <c r="I61" s="120"/>
      <c r="J61" s="120"/>
      <c r="K61" s="120"/>
      <c r="L61" s="120"/>
      <c r="M61" s="120"/>
      <c r="N61" s="120"/>
      <c r="O61" s="121"/>
      <c r="P61" s="94"/>
    </row>
    <row r="62" spans="2:16">
      <c r="B62" s="100"/>
      <c r="C62" s="120"/>
      <c r="D62" s="120"/>
      <c r="E62" s="120"/>
      <c r="F62" s="120"/>
      <c r="G62" s="120"/>
      <c r="H62" s="120"/>
      <c r="I62" s="120"/>
      <c r="J62" s="120"/>
      <c r="K62" s="120"/>
      <c r="L62" s="120"/>
      <c r="M62" s="120"/>
      <c r="N62" s="120"/>
      <c r="O62" s="121"/>
      <c r="P62" s="94"/>
    </row>
    <row r="63" spans="2:16">
      <c r="B63" s="100"/>
      <c r="C63" s="222" t="s">
        <v>733</v>
      </c>
      <c r="D63" s="223"/>
      <c r="E63" s="223"/>
      <c r="F63" s="223"/>
      <c r="G63" s="223"/>
      <c r="H63" s="223"/>
      <c r="I63" s="223"/>
      <c r="J63" s="223"/>
      <c r="K63" s="223"/>
      <c r="L63" s="223"/>
      <c r="M63" s="223"/>
      <c r="N63" s="224"/>
      <c r="O63" s="122">
        <f>+O35+O49+O60</f>
        <v>0.23980616646243547</v>
      </c>
      <c r="P63" s="94"/>
    </row>
    <row r="64" spans="2:16">
      <c r="B64" s="63"/>
      <c r="C64" s="222" t="s">
        <v>734</v>
      </c>
      <c r="D64" s="223"/>
      <c r="E64" s="223"/>
      <c r="F64" s="223"/>
      <c r="G64" s="223"/>
      <c r="H64" s="223"/>
      <c r="I64" s="223"/>
      <c r="J64" s="223"/>
      <c r="K64" s="223"/>
      <c r="L64" s="223"/>
      <c r="M64" s="223"/>
      <c r="N64" s="224"/>
      <c r="O64" s="122">
        <v>0.01</v>
      </c>
      <c r="P64" s="123"/>
    </row>
    <row r="65" spans="2:16">
      <c r="B65" s="63"/>
      <c r="C65" s="222" t="s">
        <v>735</v>
      </c>
      <c r="D65" s="223"/>
      <c r="E65" s="223"/>
      <c r="F65" s="223"/>
      <c r="G65" s="223"/>
      <c r="H65" s="223"/>
      <c r="I65" s="223"/>
      <c r="J65" s="223"/>
      <c r="K65" s="223"/>
      <c r="L65" s="223"/>
      <c r="M65" s="223"/>
      <c r="N65" s="224"/>
      <c r="O65" s="122">
        <v>0.05</v>
      </c>
      <c r="P65" s="123"/>
    </row>
    <row r="66" spans="2:16">
      <c r="B66" s="100"/>
      <c r="C66" s="220"/>
      <c r="D66" s="220"/>
      <c r="E66" s="220"/>
      <c r="F66" s="220"/>
      <c r="G66" s="220"/>
      <c r="H66" s="220"/>
      <c r="I66" s="220"/>
      <c r="J66" s="220"/>
      <c r="K66" s="220"/>
      <c r="L66" s="220"/>
      <c r="M66" s="220"/>
      <c r="N66" s="220"/>
      <c r="O66" s="221"/>
      <c r="P66" s="94"/>
    </row>
    <row r="67" spans="2:16">
      <c r="B67" s="100"/>
      <c r="C67" s="222" t="s">
        <v>736</v>
      </c>
      <c r="D67" s="223"/>
      <c r="E67" s="223"/>
      <c r="F67" s="223"/>
      <c r="G67" s="223"/>
      <c r="H67" s="223"/>
      <c r="I67" s="223"/>
      <c r="J67" s="223"/>
      <c r="K67" s="223"/>
      <c r="L67" s="223"/>
      <c r="M67" s="223"/>
      <c r="N67" s="224"/>
      <c r="O67" s="124">
        <f>+O63+O64+O65</f>
        <v>0.29980616646243546</v>
      </c>
      <c r="P67" s="94"/>
    </row>
    <row r="68" spans="2:16" ht="15.75" customHeight="1">
      <c r="B68" s="225"/>
      <c r="C68" s="226"/>
      <c r="D68" s="226"/>
      <c r="E68" s="226"/>
      <c r="F68" s="226"/>
      <c r="G68" s="226"/>
      <c r="H68" s="226"/>
      <c r="I68" s="226"/>
      <c r="J68" s="226"/>
      <c r="K68" s="226"/>
      <c r="L68" s="226"/>
      <c r="M68" s="226"/>
      <c r="N68" s="226"/>
      <c r="O68" s="226"/>
      <c r="P68" s="125"/>
    </row>
    <row r="69" spans="2:16">
      <c r="B69" s="227"/>
      <c r="C69" s="227"/>
      <c r="D69" s="227"/>
      <c r="E69" s="227"/>
      <c r="F69" s="227"/>
      <c r="G69" s="227"/>
      <c r="H69" s="227"/>
      <c r="I69" s="227"/>
      <c r="J69" s="227"/>
      <c r="K69" s="227"/>
      <c r="L69" s="227"/>
      <c r="M69" s="227"/>
      <c r="N69" s="227"/>
      <c r="O69" s="227"/>
    </row>
    <row r="70" spans="2:16">
      <c r="B70" s="227"/>
      <c r="C70" s="227"/>
      <c r="D70" s="227"/>
      <c r="E70" s="227"/>
      <c r="F70" s="227"/>
      <c r="G70" s="227"/>
      <c r="H70" s="227"/>
      <c r="I70" s="227"/>
      <c r="J70" s="227"/>
      <c r="K70" s="227"/>
      <c r="L70" s="227"/>
      <c r="M70" s="227"/>
      <c r="N70" s="227"/>
      <c r="O70" s="227"/>
    </row>
    <row r="71" spans="2:16">
      <c r="B71" s="217"/>
      <c r="C71" s="217"/>
      <c r="D71" s="217"/>
      <c r="E71" s="217"/>
      <c r="F71" s="217"/>
      <c r="G71" s="126"/>
      <c r="H71" s="127"/>
      <c r="I71" s="127"/>
    </row>
    <row r="72" spans="2:16">
      <c r="B72" s="218"/>
      <c r="C72" s="218"/>
      <c r="D72" s="218"/>
      <c r="E72" s="218"/>
      <c r="F72" s="218"/>
      <c r="G72" s="218"/>
      <c r="H72" s="127"/>
      <c r="I72" s="127"/>
    </row>
    <row r="73" spans="2:16">
      <c r="B73" s="128"/>
      <c r="C73" s="129"/>
      <c r="D73" s="130"/>
      <c r="E73" s="131"/>
      <c r="F73" s="132"/>
      <c r="G73" s="133"/>
      <c r="H73" s="127"/>
      <c r="I73" s="127"/>
    </row>
    <row r="74" spans="2:16">
      <c r="B74" s="134"/>
      <c r="C74" s="129"/>
      <c r="D74" s="128"/>
      <c r="E74" s="135"/>
      <c r="F74" s="133"/>
      <c r="G74" s="133"/>
      <c r="H74" s="127"/>
      <c r="I74" s="127"/>
    </row>
    <row r="75" spans="2:16">
      <c r="B75" s="216"/>
      <c r="C75" s="216"/>
      <c r="D75" s="216"/>
      <c r="E75" s="216"/>
      <c r="F75" s="216"/>
      <c r="G75" s="133"/>
      <c r="H75" s="127"/>
      <c r="I75" s="127"/>
    </row>
    <row r="76" spans="2:16">
      <c r="B76" s="216"/>
      <c r="C76" s="216"/>
      <c r="D76" s="216"/>
      <c r="E76" s="216"/>
      <c r="F76" s="216"/>
      <c r="G76" s="133"/>
      <c r="H76" s="127"/>
      <c r="I76" s="127"/>
    </row>
    <row r="77" spans="2:16">
      <c r="B77" s="217"/>
      <c r="C77" s="217"/>
      <c r="D77" s="217"/>
      <c r="E77" s="217"/>
      <c r="F77" s="217"/>
      <c r="G77" s="136"/>
      <c r="H77" s="127"/>
      <c r="I77" s="127"/>
    </row>
    <row r="78" spans="2:16">
      <c r="B78" s="218"/>
      <c r="C78" s="218"/>
      <c r="D78" s="218"/>
      <c r="E78" s="218"/>
      <c r="F78" s="218"/>
      <c r="G78" s="218"/>
      <c r="H78" s="127"/>
      <c r="I78" s="127"/>
    </row>
    <row r="79" spans="2:16">
      <c r="B79" s="219"/>
      <c r="C79" s="219"/>
      <c r="D79" s="219"/>
      <c r="E79" s="219"/>
      <c r="F79" s="219"/>
      <c r="G79" s="136"/>
      <c r="H79" s="127"/>
      <c r="I79" s="127"/>
    </row>
    <row r="80" spans="2:16">
      <c r="B80" s="137"/>
      <c r="C80" s="138"/>
      <c r="D80" s="137"/>
      <c r="E80" s="137"/>
      <c r="F80" s="137"/>
      <c r="G80" s="137"/>
      <c r="H80" s="137"/>
      <c r="I80" s="137"/>
    </row>
    <row r="81" spans="2:9">
      <c r="B81" s="139"/>
      <c r="C81" s="139"/>
      <c r="D81" s="139"/>
      <c r="E81" s="139"/>
      <c r="F81" s="139"/>
      <c r="G81" s="139"/>
      <c r="H81" s="139"/>
      <c r="I81" s="139"/>
    </row>
  </sheetData>
  <mergeCells count="102">
    <mergeCell ref="B1:O6"/>
    <mergeCell ref="B7:O7"/>
    <mergeCell ref="B8:O8"/>
    <mergeCell ref="B9:O10"/>
    <mergeCell ref="B11:O11"/>
    <mergeCell ref="B12:O12"/>
    <mergeCell ref="A18:A23"/>
    <mergeCell ref="B18:B23"/>
    <mergeCell ref="C18:O18"/>
    <mergeCell ref="C19:O19"/>
    <mergeCell ref="C20:D23"/>
    <mergeCell ref="E20:E22"/>
    <mergeCell ref="F20:F23"/>
    <mergeCell ref="B13:D13"/>
    <mergeCell ref="E13:G13"/>
    <mergeCell ref="B14:D14"/>
    <mergeCell ref="E14:G14"/>
    <mergeCell ref="B15:D15"/>
    <mergeCell ref="F15:G15"/>
    <mergeCell ref="J20:J22"/>
    <mergeCell ref="K20:K22"/>
    <mergeCell ref="L20:N21"/>
    <mergeCell ref="O20:O22"/>
    <mergeCell ref="G23:I23"/>
    <mergeCell ref="L23:N23"/>
    <mergeCell ref="B16:D16"/>
    <mergeCell ref="F16:G16"/>
    <mergeCell ref="J16:O16"/>
    <mergeCell ref="C31:D31"/>
    <mergeCell ref="G31:I31"/>
    <mergeCell ref="L31:N31"/>
    <mergeCell ref="C32:N32"/>
    <mergeCell ref="C33:O33"/>
    <mergeCell ref="C34:N34"/>
    <mergeCell ref="C25:D25"/>
    <mergeCell ref="C26:D26"/>
    <mergeCell ref="B28:N28"/>
    <mergeCell ref="C29:O29"/>
    <mergeCell ref="C30:D30"/>
    <mergeCell ref="G30:I30"/>
    <mergeCell ref="L30:N30"/>
    <mergeCell ref="C41:K41"/>
    <mergeCell ref="L41:N41"/>
    <mergeCell ref="C42:K42"/>
    <mergeCell ref="L42:N42"/>
    <mergeCell ref="C43:K43"/>
    <mergeCell ref="L43:N43"/>
    <mergeCell ref="C35:N35"/>
    <mergeCell ref="C36:N37"/>
    <mergeCell ref="B38:O38"/>
    <mergeCell ref="C39:O39"/>
    <mergeCell ref="C40:D40"/>
    <mergeCell ref="G40:I40"/>
    <mergeCell ref="L40:N40"/>
    <mergeCell ref="C48:N48"/>
    <mergeCell ref="C49:N49"/>
    <mergeCell ref="C50:O51"/>
    <mergeCell ref="C52:O52"/>
    <mergeCell ref="D53:G53"/>
    <mergeCell ref="H53:I53"/>
    <mergeCell ref="K53:L53"/>
    <mergeCell ref="M53:N53"/>
    <mergeCell ref="C44:K44"/>
    <mergeCell ref="L44:N44"/>
    <mergeCell ref="C45:K45"/>
    <mergeCell ref="L45:N45"/>
    <mergeCell ref="C46:N46"/>
    <mergeCell ref="C47:N47"/>
    <mergeCell ref="D54:E54"/>
    <mergeCell ref="F54:G56"/>
    <mergeCell ref="H54:I54"/>
    <mergeCell ref="K54:L54"/>
    <mergeCell ref="M54:N54"/>
    <mergeCell ref="D55:E55"/>
    <mergeCell ref="H55:I55"/>
    <mergeCell ref="K55:L55"/>
    <mergeCell ref="M55:N55"/>
    <mergeCell ref="D56:E56"/>
    <mergeCell ref="C58:O58"/>
    <mergeCell ref="C59:N59"/>
    <mergeCell ref="C60:N60"/>
    <mergeCell ref="C63:N63"/>
    <mergeCell ref="C64:N64"/>
    <mergeCell ref="C65:N65"/>
    <mergeCell ref="H56:I56"/>
    <mergeCell ref="K56:L56"/>
    <mergeCell ref="M56:N56"/>
    <mergeCell ref="D57:E57"/>
    <mergeCell ref="F57:G57"/>
    <mergeCell ref="H57:I57"/>
    <mergeCell ref="K57:L57"/>
    <mergeCell ref="M57:N57"/>
    <mergeCell ref="B76:F76"/>
    <mergeCell ref="B77:F77"/>
    <mergeCell ref="B78:G78"/>
    <mergeCell ref="B79:F79"/>
    <mergeCell ref="C66:O66"/>
    <mergeCell ref="C67:N67"/>
    <mergeCell ref="B68:O70"/>
    <mergeCell ref="B71:F71"/>
    <mergeCell ref="B72:G72"/>
    <mergeCell ref="B75:F75"/>
  </mergeCells>
  <conditionalFormatting sqref="B26">
    <cfRule type="duplicateValues" dxfId="2" priority="3"/>
  </conditionalFormatting>
  <conditionalFormatting sqref="B47">
    <cfRule type="duplicateValues" dxfId="1" priority="2"/>
  </conditionalFormatting>
  <conditionalFormatting sqref="C15">
    <cfRule type="duplicateValues" dxfId="0" priority="1"/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B5CE5-AE9F-48F9-B92D-4AD3EFAA4463}">
  <dimension ref="A1:M57"/>
  <sheetViews>
    <sheetView zoomScaleNormal="100" workbookViewId="0">
      <selection activeCell="F54" sqref="F54"/>
    </sheetView>
  </sheetViews>
  <sheetFormatPr baseColWidth="10" defaultColWidth="10.296875" defaultRowHeight="14.4"/>
  <cols>
    <col min="1" max="4" width="10.296875" style="22"/>
    <col min="5" max="5" width="25.59765625" style="22" customWidth="1"/>
    <col min="6" max="10" width="10.296875" style="22"/>
    <col min="11" max="11" width="2.796875" style="22" customWidth="1"/>
    <col min="12" max="16384" width="10.296875" style="22"/>
  </cols>
  <sheetData>
    <row r="1" spans="1:13">
      <c r="A1" s="279"/>
      <c r="B1" s="279"/>
      <c r="C1" s="279"/>
      <c r="D1" s="279"/>
      <c r="E1" s="279"/>
      <c r="F1" s="279"/>
      <c r="G1" s="279"/>
      <c r="H1" s="279"/>
      <c r="I1" s="279"/>
      <c r="J1" s="279"/>
      <c r="K1" s="279"/>
      <c r="L1" s="279"/>
      <c r="M1" s="279"/>
    </row>
    <row r="2" spans="1:13">
      <c r="A2" s="279"/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</row>
    <row r="3" spans="1:13">
      <c r="A3" s="279"/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</row>
    <row r="4" spans="1:13">
      <c r="A4" s="279"/>
      <c r="B4" s="279"/>
      <c r="C4" s="279"/>
      <c r="D4" s="279"/>
      <c r="E4" s="279"/>
      <c r="F4" s="279"/>
      <c r="G4" s="279"/>
      <c r="H4" s="279"/>
      <c r="I4" s="279"/>
      <c r="J4" s="279"/>
      <c r="K4" s="279"/>
      <c r="L4" s="279"/>
      <c r="M4" s="279"/>
    </row>
    <row r="5" spans="1:13">
      <c r="A5" s="279"/>
      <c r="B5" s="279"/>
      <c r="C5" s="279"/>
      <c r="D5" s="279"/>
      <c r="E5" s="279"/>
      <c r="F5" s="279"/>
      <c r="G5" s="279"/>
      <c r="H5" s="279"/>
      <c r="I5" s="279"/>
      <c r="J5" s="279"/>
      <c r="K5" s="279"/>
      <c r="L5" s="279"/>
      <c r="M5" s="279"/>
    </row>
    <row r="6" spans="1:13">
      <c r="A6" s="279"/>
      <c r="B6" s="279"/>
      <c r="C6" s="279"/>
      <c r="D6" s="279"/>
      <c r="E6" s="279"/>
      <c r="F6" s="279"/>
      <c r="G6" s="279"/>
      <c r="H6" s="279"/>
      <c r="I6" s="279"/>
      <c r="J6" s="279"/>
      <c r="K6" s="279"/>
      <c r="L6" s="279"/>
      <c r="M6" s="279"/>
    </row>
    <row r="7" spans="1:13">
      <c r="A7" s="280" t="s">
        <v>634</v>
      </c>
      <c r="B7" s="281"/>
      <c r="C7" s="281"/>
      <c r="D7" s="281"/>
      <c r="E7" s="281"/>
      <c r="F7" s="281"/>
      <c r="G7" s="281"/>
      <c r="H7" s="281"/>
      <c r="I7" s="281"/>
      <c r="J7" s="281"/>
      <c r="K7" s="281"/>
      <c r="L7" s="281"/>
      <c r="M7" s="281"/>
    </row>
    <row r="8" spans="1:13">
      <c r="A8" s="280" t="s">
        <v>635</v>
      </c>
      <c r="B8" s="281"/>
      <c r="C8" s="281"/>
      <c r="D8" s="281"/>
      <c r="E8" s="281"/>
      <c r="F8" s="281"/>
      <c r="G8" s="281"/>
      <c r="H8" s="281"/>
      <c r="I8" s="281"/>
      <c r="J8" s="281"/>
      <c r="K8" s="281"/>
      <c r="L8" s="281"/>
      <c r="M8" s="281"/>
    </row>
    <row r="9" spans="1:13">
      <c r="A9" s="283"/>
      <c r="B9" s="284"/>
      <c r="C9" s="284"/>
      <c r="D9" s="284"/>
      <c r="E9" s="284"/>
      <c r="F9" s="284"/>
      <c r="G9" s="284"/>
      <c r="H9" s="284"/>
      <c r="I9" s="284"/>
      <c r="J9" s="284"/>
      <c r="K9" s="284"/>
      <c r="L9" s="284"/>
      <c r="M9" s="284"/>
    </row>
    <row r="10" spans="1:13">
      <c r="A10" s="286"/>
      <c r="B10" s="287"/>
      <c r="C10" s="287"/>
      <c r="D10" s="287"/>
      <c r="E10" s="287"/>
      <c r="F10" s="287"/>
      <c r="G10" s="287"/>
      <c r="H10" s="287"/>
      <c r="I10" s="287"/>
      <c r="J10" s="287"/>
      <c r="K10" s="287"/>
      <c r="L10" s="287"/>
      <c r="M10" s="287"/>
    </row>
    <row r="11" spans="1:13">
      <c r="A11" s="360" t="s">
        <v>737</v>
      </c>
      <c r="B11" s="361"/>
      <c r="C11" s="361"/>
      <c r="D11" s="361"/>
      <c r="E11" s="361"/>
      <c r="F11" s="361"/>
      <c r="G11" s="361"/>
      <c r="H11" s="361"/>
      <c r="I11" s="361"/>
      <c r="J11" s="361"/>
      <c r="K11" s="361"/>
      <c r="L11" s="361"/>
      <c r="M11" s="361"/>
    </row>
    <row r="12" spans="1:13">
      <c r="A12" s="312"/>
      <c r="B12" s="312"/>
      <c r="C12" s="140"/>
      <c r="D12" s="140"/>
      <c r="E12" s="140"/>
      <c r="F12" s="141"/>
      <c r="G12" s="141"/>
      <c r="H12" s="141"/>
      <c r="I12" s="141"/>
      <c r="J12" s="141"/>
      <c r="K12" s="141"/>
      <c r="L12" s="141"/>
      <c r="M12" s="142"/>
    </row>
    <row r="13" spans="1:13">
      <c r="A13" s="349" t="s">
        <v>738</v>
      </c>
      <c r="B13" s="350"/>
      <c r="C13" s="350"/>
      <c r="D13" s="350"/>
      <c r="E13" s="350"/>
      <c r="F13" s="350"/>
      <c r="G13" s="350"/>
      <c r="H13" s="350"/>
      <c r="I13" s="350"/>
      <c r="J13" s="350"/>
      <c r="K13" s="350"/>
      <c r="L13" s="350"/>
      <c r="M13" s="350"/>
    </row>
    <row r="14" spans="1:13">
      <c r="A14" s="351" t="s">
        <v>739</v>
      </c>
      <c r="B14" s="352"/>
      <c r="C14" s="352"/>
      <c r="D14" s="353"/>
      <c r="E14" s="143" t="s">
        <v>740</v>
      </c>
      <c r="F14" s="143" t="s">
        <v>741</v>
      </c>
      <c r="G14" s="354" t="s">
        <v>644</v>
      </c>
      <c r="H14" s="355"/>
      <c r="I14" s="354" t="s">
        <v>742</v>
      </c>
      <c r="J14" s="356"/>
      <c r="K14" s="355"/>
      <c r="L14" s="351" t="s">
        <v>646</v>
      </c>
      <c r="M14" s="353"/>
    </row>
    <row r="15" spans="1:13">
      <c r="A15" s="144" t="s">
        <v>743</v>
      </c>
      <c r="B15" s="357" t="s">
        <v>744</v>
      </c>
      <c r="C15" s="358"/>
      <c r="D15" s="358"/>
      <c r="E15" s="358"/>
      <c r="F15" s="358"/>
      <c r="G15" s="358"/>
      <c r="H15" s="358"/>
      <c r="I15" s="358"/>
      <c r="J15" s="358"/>
      <c r="K15" s="358"/>
      <c r="L15" s="358"/>
      <c r="M15" s="359"/>
    </row>
    <row r="16" spans="1:13" ht="39.75" customHeight="1">
      <c r="A16" s="144">
        <v>1.1000000000000001</v>
      </c>
      <c r="B16" s="338" t="s">
        <v>745</v>
      </c>
      <c r="C16" s="339"/>
      <c r="D16" s="340"/>
      <c r="E16" s="145" t="s">
        <v>746</v>
      </c>
      <c r="F16" s="146" t="s">
        <v>10</v>
      </c>
      <c r="G16" s="338">
        <v>4</v>
      </c>
      <c r="H16" s="340"/>
      <c r="I16" s="344">
        <v>122000</v>
      </c>
      <c r="J16" s="345"/>
      <c r="K16" s="346"/>
      <c r="L16" s="327">
        <f>I16*G16</f>
        <v>488000</v>
      </c>
      <c r="M16" s="329"/>
    </row>
    <row r="17" spans="1:13" ht="39.6">
      <c r="A17" s="144">
        <v>1.2</v>
      </c>
      <c r="B17" s="341"/>
      <c r="C17" s="342"/>
      <c r="D17" s="343"/>
      <c r="E17" s="145" t="s">
        <v>747</v>
      </c>
      <c r="F17" s="147" t="s">
        <v>24</v>
      </c>
      <c r="G17" s="347">
        <v>300</v>
      </c>
      <c r="H17" s="347"/>
      <c r="I17" s="348">
        <v>2601</v>
      </c>
      <c r="J17" s="348"/>
      <c r="K17" s="348"/>
      <c r="L17" s="328">
        <f>G17*I17</f>
        <v>780300</v>
      </c>
      <c r="M17" s="329"/>
    </row>
    <row r="18" spans="1:13">
      <c r="A18" s="330"/>
      <c r="B18" s="330"/>
      <c r="C18" s="330"/>
      <c r="D18" s="330"/>
      <c r="E18" s="331"/>
      <c r="F18" s="298" t="s">
        <v>748</v>
      </c>
      <c r="G18" s="313"/>
      <c r="H18" s="313"/>
      <c r="I18" s="313"/>
      <c r="J18" s="313"/>
      <c r="K18" s="332"/>
      <c r="L18" s="324">
        <f>L16+L17</f>
        <v>1268300</v>
      </c>
      <c r="M18" s="325"/>
    </row>
    <row r="19" spans="1:13">
      <c r="A19" s="333"/>
      <c r="B19" s="333"/>
      <c r="C19" s="333"/>
      <c r="D19" s="333"/>
      <c r="E19" s="333"/>
      <c r="F19" s="333"/>
      <c r="G19" s="333"/>
      <c r="H19" s="333"/>
      <c r="I19" s="333"/>
      <c r="J19" s="333"/>
      <c r="K19" s="333"/>
      <c r="L19" s="333"/>
      <c r="M19" s="333"/>
    </row>
    <row r="20" spans="1:13">
      <c r="A20" s="144" t="s">
        <v>749</v>
      </c>
      <c r="B20" s="334" t="s">
        <v>750</v>
      </c>
      <c r="C20" s="335"/>
      <c r="D20" s="335"/>
      <c r="E20" s="335"/>
      <c r="F20" s="335"/>
      <c r="G20" s="335"/>
      <c r="H20" s="335"/>
      <c r="I20" s="335"/>
      <c r="J20" s="335"/>
      <c r="K20" s="335"/>
      <c r="L20" s="335"/>
      <c r="M20" s="336"/>
    </row>
    <row r="21" spans="1:13" ht="26.4">
      <c r="A21" s="316">
        <v>2.1</v>
      </c>
      <c r="B21" s="337" t="s">
        <v>751</v>
      </c>
      <c r="C21" s="337"/>
      <c r="D21" s="337"/>
      <c r="E21" s="145" t="s">
        <v>752</v>
      </c>
      <c r="F21" s="146" t="s">
        <v>10</v>
      </c>
      <c r="G21" s="318">
        <v>8</v>
      </c>
      <c r="H21" s="319"/>
      <c r="I21" s="327">
        <v>43962</v>
      </c>
      <c r="J21" s="328"/>
      <c r="K21" s="329"/>
      <c r="L21" s="327">
        <f>I21*G21</f>
        <v>351696</v>
      </c>
      <c r="M21" s="329"/>
    </row>
    <row r="22" spans="1:13">
      <c r="A22" s="316"/>
      <c r="B22" s="337"/>
      <c r="C22" s="337"/>
      <c r="D22" s="337"/>
      <c r="E22" s="145" t="s">
        <v>753</v>
      </c>
      <c r="F22" s="146" t="s">
        <v>24</v>
      </c>
      <c r="G22" s="318">
        <v>300</v>
      </c>
      <c r="H22" s="319"/>
      <c r="I22" s="327">
        <v>1312</v>
      </c>
      <c r="J22" s="328"/>
      <c r="K22" s="329"/>
      <c r="L22" s="327">
        <f>I22*G22</f>
        <v>393600</v>
      </c>
      <c r="M22" s="329"/>
    </row>
    <row r="23" spans="1:13" ht="39.6">
      <c r="A23" s="316"/>
      <c r="B23" s="337"/>
      <c r="C23" s="337"/>
      <c r="D23" s="337"/>
      <c r="E23" s="145" t="s">
        <v>754</v>
      </c>
      <c r="F23" s="146" t="s">
        <v>755</v>
      </c>
      <c r="G23" s="318">
        <v>10</v>
      </c>
      <c r="H23" s="319"/>
      <c r="I23" s="327">
        <v>24285</v>
      </c>
      <c r="J23" s="328"/>
      <c r="K23" s="329"/>
      <c r="L23" s="327">
        <f>I23*G23</f>
        <v>242850</v>
      </c>
      <c r="M23" s="329"/>
    </row>
    <row r="24" spans="1:13">
      <c r="A24" s="293"/>
      <c r="B24" s="293"/>
      <c r="C24" s="148"/>
      <c r="D24" s="148"/>
      <c r="E24" s="148"/>
      <c r="F24" s="298" t="s">
        <v>756</v>
      </c>
      <c r="G24" s="299"/>
      <c r="H24" s="299"/>
      <c r="I24" s="299"/>
      <c r="J24" s="299"/>
      <c r="K24" s="300"/>
      <c r="L24" s="324">
        <f>SUM(L21:M23)</f>
        <v>988146</v>
      </c>
      <c r="M24" s="325"/>
    </row>
    <row r="25" spans="1:13">
      <c r="A25" s="149"/>
      <c r="B25" s="149"/>
      <c r="C25" s="148"/>
      <c r="D25" s="148"/>
      <c r="E25" s="148"/>
      <c r="F25" s="150"/>
      <c r="G25" s="150"/>
      <c r="H25" s="150"/>
      <c r="I25" s="150"/>
      <c r="J25" s="150"/>
      <c r="K25" s="150"/>
      <c r="L25" s="151"/>
      <c r="M25" s="151"/>
    </row>
    <row r="26" spans="1:13" ht="25.5" customHeight="1">
      <c r="A26" s="326" t="s">
        <v>757</v>
      </c>
      <c r="B26" s="326"/>
      <c r="C26" s="326"/>
      <c r="D26" s="326"/>
      <c r="E26" s="326"/>
      <c r="F26" s="326"/>
      <c r="G26" s="326"/>
      <c r="H26" s="326"/>
      <c r="I26" s="326"/>
      <c r="J26" s="326"/>
      <c r="K26" s="326"/>
      <c r="L26" s="326"/>
      <c r="M26" s="326"/>
    </row>
    <row r="27" spans="1:13" ht="38.25" customHeight="1">
      <c r="A27" s="295" t="s">
        <v>739</v>
      </c>
      <c r="B27" s="295"/>
      <c r="C27" s="295"/>
      <c r="D27" s="295"/>
      <c r="E27" s="295"/>
      <c r="F27" s="152" t="s">
        <v>741</v>
      </c>
      <c r="G27" s="295" t="s">
        <v>644</v>
      </c>
      <c r="H27" s="295"/>
      <c r="I27" s="295" t="s">
        <v>742</v>
      </c>
      <c r="J27" s="295"/>
      <c r="K27" s="295"/>
      <c r="L27" s="295" t="s">
        <v>646</v>
      </c>
      <c r="M27" s="295"/>
    </row>
    <row r="28" spans="1:13">
      <c r="A28" s="144" t="s">
        <v>758</v>
      </c>
      <c r="B28" s="298" t="s">
        <v>759</v>
      </c>
      <c r="C28" s="299"/>
      <c r="D28" s="299"/>
      <c r="E28" s="299"/>
      <c r="F28" s="299"/>
      <c r="G28" s="299"/>
      <c r="H28" s="299"/>
      <c r="I28" s="299"/>
      <c r="J28" s="299"/>
      <c r="K28" s="299"/>
      <c r="L28" s="299"/>
      <c r="M28" s="299"/>
    </row>
    <row r="29" spans="1:13" ht="27" customHeight="1">
      <c r="A29" s="144">
        <v>1.01</v>
      </c>
      <c r="B29" s="296" t="s">
        <v>760</v>
      </c>
      <c r="C29" s="296"/>
      <c r="D29" s="296"/>
      <c r="E29" s="296"/>
      <c r="F29" s="153" t="s">
        <v>10</v>
      </c>
      <c r="G29" s="296">
        <v>2</v>
      </c>
      <c r="H29" s="296"/>
      <c r="I29" s="323">
        <v>51308</v>
      </c>
      <c r="J29" s="323"/>
      <c r="K29" s="323"/>
      <c r="L29" s="323">
        <f>I29*G29</f>
        <v>102616</v>
      </c>
      <c r="M29" s="323"/>
    </row>
    <row r="30" spans="1:13" ht="25.5" customHeight="1">
      <c r="A30" s="144">
        <v>1.02</v>
      </c>
      <c r="B30" s="296" t="s">
        <v>761</v>
      </c>
      <c r="C30" s="296"/>
      <c r="D30" s="296"/>
      <c r="E30" s="296"/>
      <c r="F30" s="153" t="s">
        <v>10</v>
      </c>
      <c r="G30" s="318">
        <v>15</v>
      </c>
      <c r="H30" s="319"/>
      <c r="I30" s="320">
        <v>4641</v>
      </c>
      <c r="J30" s="321"/>
      <c r="K30" s="322"/>
      <c r="L30" s="323">
        <f t="shared" ref="L30:L41" si="0">I30*G30</f>
        <v>69615</v>
      </c>
      <c r="M30" s="323"/>
    </row>
    <row r="31" spans="1:13" ht="25.5" customHeight="1">
      <c r="A31" s="144">
        <v>1.03</v>
      </c>
      <c r="B31" s="296" t="s">
        <v>762</v>
      </c>
      <c r="C31" s="296"/>
      <c r="D31" s="296"/>
      <c r="E31" s="296"/>
      <c r="F31" s="153" t="s">
        <v>10</v>
      </c>
      <c r="G31" s="318">
        <v>5</v>
      </c>
      <c r="H31" s="319"/>
      <c r="I31" s="320">
        <v>5831</v>
      </c>
      <c r="J31" s="321"/>
      <c r="K31" s="322"/>
      <c r="L31" s="323">
        <f t="shared" si="0"/>
        <v>29155</v>
      </c>
      <c r="M31" s="323"/>
    </row>
    <row r="32" spans="1:13" ht="25.5" customHeight="1">
      <c r="A32" s="144">
        <v>1.04</v>
      </c>
      <c r="B32" s="296" t="s">
        <v>763</v>
      </c>
      <c r="C32" s="296"/>
      <c r="D32" s="296"/>
      <c r="E32" s="296"/>
      <c r="F32" s="153" t="s">
        <v>10</v>
      </c>
      <c r="G32" s="318">
        <v>15</v>
      </c>
      <c r="H32" s="319"/>
      <c r="I32" s="320">
        <v>20111</v>
      </c>
      <c r="J32" s="321"/>
      <c r="K32" s="322"/>
      <c r="L32" s="323">
        <f t="shared" si="0"/>
        <v>301665</v>
      </c>
      <c r="M32" s="323"/>
    </row>
    <row r="33" spans="1:13" ht="15" customHeight="1">
      <c r="A33" s="144">
        <v>1.05</v>
      </c>
      <c r="B33" s="296" t="s">
        <v>764</v>
      </c>
      <c r="C33" s="296"/>
      <c r="D33" s="296"/>
      <c r="E33" s="296"/>
      <c r="F33" s="153" t="s">
        <v>10</v>
      </c>
      <c r="G33" s="318">
        <v>4</v>
      </c>
      <c r="H33" s="319"/>
      <c r="I33" s="320">
        <v>18921</v>
      </c>
      <c r="J33" s="321"/>
      <c r="K33" s="322"/>
      <c r="L33" s="323">
        <f t="shared" si="0"/>
        <v>75684</v>
      </c>
      <c r="M33" s="323"/>
    </row>
    <row r="34" spans="1:13" ht="25.5" customHeight="1">
      <c r="A34" s="144">
        <v>1.07</v>
      </c>
      <c r="B34" s="296" t="s">
        <v>765</v>
      </c>
      <c r="C34" s="296"/>
      <c r="D34" s="296"/>
      <c r="E34" s="296"/>
      <c r="F34" s="153" t="s">
        <v>10</v>
      </c>
      <c r="G34" s="318">
        <v>2</v>
      </c>
      <c r="H34" s="319"/>
      <c r="I34" s="320">
        <v>56287</v>
      </c>
      <c r="J34" s="321"/>
      <c r="K34" s="322"/>
      <c r="L34" s="323">
        <f t="shared" si="0"/>
        <v>112574</v>
      </c>
      <c r="M34" s="323"/>
    </row>
    <row r="35" spans="1:13" ht="33.75" customHeight="1">
      <c r="A35" s="144">
        <v>1.0900000000000001</v>
      </c>
      <c r="B35" s="296" t="s">
        <v>766</v>
      </c>
      <c r="C35" s="296"/>
      <c r="D35" s="296"/>
      <c r="E35" s="296"/>
      <c r="F35" s="153" t="s">
        <v>10</v>
      </c>
      <c r="G35" s="318">
        <v>100</v>
      </c>
      <c r="H35" s="319"/>
      <c r="I35" s="320">
        <v>1785</v>
      </c>
      <c r="J35" s="321"/>
      <c r="K35" s="322"/>
      <c r="L35" s="323">
        <f t="shared" si="0"/>
        <v>178500</v>
      </c>
      <c r="M35" s="323"/>
    </row>
    <row r="36" spans="1:13" ht="25.5" customHeight="1">
      <c r="A36" s="144">
        <v>1.1000000000000001</v>
      </c>
      <c r="B36" s="296" t="s">
        <v>767</v>
      </c>
      <c r="C36" s="296"/>
      <c r="D36" s="296"/>
      <c r="E36" s="296"/>
      <c r="F36" s="153" t="s">
        <v>768</v>
      </c>
      <c r="G36" s="318">
        <v>30</v>
      </c>
      <c r="H36" s="319"/>
      <c r="I36" s="320">
        <v>2023</v>
      </c>
      <c r="J36" s="321"/>
      <c r="K36" s="322"/>
      <c r="L36" s="323">
        <f t="shared" si="0"/>
        <v>60690</v>
      </c>
      <c r="M36" s="323"/>
    </row>
    <row r="37" spans="1:13" ht="31.5" customHeight="1">
      <c r="A37" s="144">
        <v>1.1100000000000001</v>
      </c>
      <c r="B37" s="296" t="s">
        <v>769</v>
      </c>
      <c r="C37" s="296"/>
      <c r="D37" s="296"/>
      <c r="E37" s="296"/>
      <c r="F37" s="153" t="s">
        <v>10</v>
      </c>
      <c r="G37" s="318">
        <v>15</v>
      </c>
      <c r="H37" s="319"/>
      <c r="I37" s="320">
        <v>4165</v>
      </c>
      <c r="J37" s="321"/>
      <c r="K37" s="322"/>
      <c r="L37" s="323">
        <f t="shared" si="0"/>
        <v>62475</v>
      </c>
      <c r="M37" s="323"/>
    </row>
    <row r="38" spans="1:13" ht="45" customHeight="1">
      <c r="A38" s="144">
        <v>1.1299999999999999</v>
      </c>
      <c r="B38" s="296" t="s">
        <v>770</v>
      </c>
      <c r="C38" s="296"/>
      <c r="D38" s="296"/>
      <c r="E38" s="296"/>
      <c r="F38" s="153" t="s">
        <v>768</v>
      </c>
      <c r="G38" s="318">
        <v>15</v>
      </c>
      <c r="H38" s="319"/>
      <c r="I38" s="320">
        <v>7021</v>
      </c>
      <c r="J38" s="321"/>
      <c r="K38" s="322"/>
      <c r="L38" s="323">
        <f t="shared" si="0"/>
        <v>105315</v>
      </c>
      <c r="M38" s="323"/>
    </row>
    <row r="39" spans="1:13" ht="34.5" customHeight="1">
      <c r="A39" s="144">
        <v>1.1399999999999999</v>
      </c>
      <c r="B39" s="296" t="s">
        <v>771</v>
      </c>
      <c r="C39" s="296"/>
      <c r="D39" s="296"/>
      <c r="E39" s="296"/>
      <c r="F39" s="153" t="s">
        <v>768</v>
      </c>
      <c r="G39" s="318">
        <v>30</v>
      </c>
      <c r="H39" s="319"/>
      <c r="I39" s="320">
        <v>4641</v>
      </c>
      <c r="J39" s="321"/>
      <c r="K39" s="322"/>
      <c r="L39" s="323">
        <f t="shared" si="0"/>
        <v>139230</v>
      </c>
      <c r="M39" s="323"/>
    </row>
    <row r="40" spans="1:13" ht="21.75" customHeight="1">
      <c r="A40" s="144">
        <v>1.1499999999999999</v>
      </c>
      <c r="B40" s="296" t="s">
        <v>772</v>
      </c>
      <c r="C40" s="296"/>
      <c r="D40" s="296"/>
      <c r="E40" s="296"/>
      <c r="F40" s="153" t="s">
        <v>10</v>
      </c>
      <c r="G40" s="318">
        <v>15</v>
      </c>
      <c r="H40" s="319"/>
      <c r="I40" s="320">
        <v>44500</v>
      </c>
      <c r="J40" s="321"/>
      <c r="K40" s="322"/>
      <c r="L40" s="323">
        <f t="shared" si="0"/>
        <v>667500</v>
      </c>
      <c r="M40" s="323"/>
    </row>
    <row r="41" spans="1:13" ht="26.25" customHeight="1">
      <c r="A41" s="144">
        <v>1.1599999999999999</v>
      </c>
      <c r="B41" s="296" t="s">
        <v>773</v>
      </c>
      <c r="C41" s="296"/>
      <c r="D41" s="296"/>
      <c r="E41" s="296"/>
      <c r="F41" s="153" t="s">
        <v>10</v>
      </c>
      <c r="G41" s="318">
        <v>2</v>
      </c>
      <c r="H41" s="319"/>
      <c r="I41" s="320">
        <v>1904</v>
      </c>
      <c r="J41" s="321"/>
      <c r="K41" s="322"/>
      <c r="L41" s="323">
        <f t="shared" si="0"/>
        <v>3808</v>
      </c>
      <c r="M41" s="323"/>
    </row>
    <row r="42" spans="1:13" ht="23.25" customHeight="1">
      <c r="A42" s="154"/>
      <c r="B42" s="294" t="s">
        <v>774</v>
      </c>
      <c r="C42" s="294"/>
      <c r="D42" s="294"/>
      <c r="E42" s="294"/>
      <c r="F42" s="155"/>
      <c r="G42" s="294" t="s">
        <v>644</v>
      </c>
      <c r="H42" s="294"/>
      <c r="I42" s="295" t="s">
        <v>742</v>
      </c>
      <c r="J42" s="295"/>
      <c r="K42" s="295"/>
      <c r="L42" s="295" t="s">
        <v>646</v>
      </c>
      <c r="M42" s="295"/>
    </row>
    <row r="43" spans="1:13" ht="30.75" customHeight="1">
      <c r="A43" s="144">
        <v>1.17</v>
      </c>
      <c r="B43" s="296" t="s">
        <v>775</v>
      </c>
      <c r="C43" s="296"/>
      <c r="D43" s="296"/>
      <c r="E43" s="296"/>
      <c r="F43" s="153" t="s">
        <v>10</v>
      </c>
      <c r="G43" s="296">
        <v>12</v>
      </c>
      <c r="H43" s="296"/>
      <c r="I43" s="297">
        <v>55000</v>
      </c>
      <c r="J43" s="297"/>
      <c r="K43" s="297"/>
      <c r="L43" s="297">
        <f>I43*G43</f>
        <v>660000</v>
      </c>
      <c r="M43" s="297"/>
    </row>
    <row r="44" spans="1:13" ht="23.25" customHeight="1">
      <c r="A44" s="154"/>
      <c r="B44" s="294" t="s">
        <v>819</v>
      </c>
      <c r="C44" s="294"/>
      <c r="D44" s="294"/>
      <c r="E44" s="294"/>
      <c r="F44" s="155"/>
      <c r="G44" s="294" t="s">
        <v>644</v>
      </c>
      <c r="H44" s="294"/>
      <c r="I44" s="295" t="s">
        <v>742</v>
      </c>
      <c r="J44" s="295"/>
      <c r="K44" s="295"/>
      <c r="L44" s="295" t="s">
        <v>646</v>
      </c>
      <c r="M44" s="295"/>
    </row>
    <row r="45" spans="1:13" ht="30.75" customHeight="1">
      <c r="A45" s="144">
        <v>1.17</v>
      </c>
      <c r="B45" s="296" t="s">
        <v>818</v>
      </c>
      <c r="C45" s="296"/>
      <c r="D45" s="296"/>
      <c r="E45" s="296"/>
      <c r="F45" s="153" t="s">
        <v>10</v>
      </c>
      <c r="G45" s="296">
        <v>0.3</v>
      </c>
      <c r="H45" s="296"/>
      <c r="I45" s="297">
        <v>1720000</v>
      </c>
      <c r="J45" s="297"/>
      <c r="K45" s="297"/>
      <c r="L45" s="297">
        <f>I45*G45*4</f>
        <v>2064000</v>
      </c>
      <c r="M45" s="297"/>
    </row>
    <row r="46" spans="1:13" ht="15" customHeight="1">
      <c r="A46" s="315"/>
      <c r="B46" s="315"/>
      <c r="C46" s="156"/>
      <c r="D46" s="156"/>
      <c r="E46" s="156"/>
      <c r="F46" s="316" t="s">
        <v>776</v>
      </c>
      <c r="G46" s="316"/>
      <c r="H46" s="316"/>
      <c r="I46" s="316"/>
      <c r="J46" s="316"/>
      <c r="K46" s="316"/>
      <c r="L46" s="317">
        <f>SUM(L29:M45)</f>
        <v>4632827</v>
      </c>
      <c r="M46" s="317"/>
    </row>
    <row r="47" spans="1:13">
      <c r="A47" s="293"/>
      <c r="B47" s="293"/>
      <c r="C47" s="148"/>
      <c r="D47" s="148"/>
      <c r="E47" s="149"/>
      <c r="F47" s="310"/>
      <c r="G47" s="310"/>
      <c r="H47" s="310"/>
      <c r="I47" s="310"/>
      <c r="J47" s="310"/>
      <c r="K47" s="310"/>
      <c r="L47" s="311"/>
      <c r="M47" s="311"/>
    </row>
    <row r="48" spans="1:13" ht="15" customHeight="1">
      <c r="A48" s="293"/>
      <c r="B48" s="293"/>
      <c r="C48" s="148"/>
      <c r="D48" s="148"/>
      <c r="E48" s="148"/>
    </row>
    <row r="49" spans="1:13" ht="15" customHeight="1">
      <c r="A49" s="312"/>
      <c r="B49" s="312"/>
      <c r="C49" s="148"/>
      <c r="D49" s="148"/>
      <c r="E49" s="150"/>
      <c r="F49" s="313"/>
      <c r="G49" s="313"/>
      <c r="H49" s="313"/>
      <c r="I49" s="313"/>
      <c r="J49" s="313"/>
      <c r="K49" s="313"/>
      <c r="L49" s="314"/>
      <c r="M49" s="314"/>
    </row>
    <row r="50" spans="1:13" ht="24.75" customHeight="1">
      <c r="A50" s="298" t="s">
        <v>777</v>
      </c>
      <c r="B50" s="299"/>
      <c r="C50" s="299"/>
      <c r="D50" s="299"/>
      <c r="E50" s="299"/>
      <c r="F50" s="299"/>
      <c r="G50" s="299"/>
      <c r="H50" s="299"/>
      <c r="I50" s="299"/>
      <c r="J50" s="299"/>
      <c r="K50" s="300"/>
      <c r="L50" s="301">
        <f>L18+L24+L46</f>
        <v>6889273</v>
      </c>
      <c r="M50" s="302"/>
    </row>
    <row r="51" spans="1:13" ht="19.5" customHeight="1">
      <c r="A51" s="303" t="s">
        <v>778</v>
      </c>
      <c r="B51" s="304"/>
      <c r="C51" s="304"/>
      <c r="D51" s="304"/>
      <c r="E51" s="304"/>
      <c r="F51" s="304"/>
      <c r="G51" s="304"/>
      <c r="H51" s="304"/>
      <c r="I51" s="304"/>
      <c r="J51" s="304"/>
      <c r="K51" s="305"/>
      <c r="L51" s="301">
        <f>+'PRESUPUESTO OFICIAL'!J59</f>
        <v>213738949</v>
      </c>
      <c r="M51" s="302"/>
    </row>
    <row r="52" spans="1:13" ht="39" customHeight="1">
      <c r="A52" s="306" t="s">
        <v>779</v>
      </c>
      <c r="B52" s="306"/>
      <c r="C52" s="306"/>
      <c r="D52" s="306"/>
      <c r="E52" s="306"/>
      <c r="F52" s="306"/>
      <c r="G52" s="306"/>
      <c r="H52" s="306"/>
      <c r="I52" s="306"/>
      <c r="J52" s="306"/>
      <c r="K52" s="307"/>
      <c r="L52" s="308">
        <f>L50/L51</f>
        <v>3.2232183381794399E-2</v>
      </c>
      <c r="M52" s="309"/>
    </row>
    <row r="53" spans="1:13">
      <c r="A53" s="293"/>
      <c r="B53" s="293"/>
      <c r="C53" s="149"/>
      <c r="D53" s="149"/>
      <c r="F53" s="157"/>
      <c r="G53" s="293"/>
      <c r="H53" s="293"/>
      <c r="I53" s="149"/>
      <c r="J53" s="149"/>
      <c r="K53" s="149"/>
      <c r="L53" s="149"/>
      <c r="M53" s="149"/>
    </row>
    <row r="55" spans="1:13" ht="15" customHeight="1"/>
    <row r="56" spans="1:13" ht="15" customHeight="1"/>
    <row r="57" spans="1:13" ht="15" customHeight="1"/>
  </sheetData>
  <mergeCells count="130">
    <mergeCell ref="A1:M6"/>
    <mergeCell ref="A7:M7"/>
    <mergeCell ref="A8:M8"/>
    <mergeCell ref="A9:M10"/>
    <mergeCell ref="A11:M11"/>
    <mergeCell ref="A12:B12"/>
    <mergeCell ref="B16:D17"/>
    <mergeCell ref="G16:H16"/>
    <mergeCell ref="I16:K16"/>
    <mergeCell ref="L16:M16"/>
    <mergeCell ref="G17:H17"/>
    <mergeCell ref="I17:K17"/>
    <mergeCell ref="L17:M17"/>
    <mergeCell ref="A13:M13"/>
    <mergeCell ref="A14:D14"/>
    <mergeCell ref="G14:H14"/>
    <mergeCell ref="I14:K14"/>
    <mergeCell ref="L14:M14"/>
    <mergeCell ref="B15:M15"/>
    <mergeCell ref="A18:E18"/>
    <mergeCell ref="F18:K18"/>
    <mergeCell ref="L18:M18"/>
    <mergeCell ref="A19:M19"/>
    <mergeCell ref="B20:M20"/>
    <mergeCell ref="A21:A23"/>
    <mergeCell ref="B21:D23"/>
    <mergeCell ref="G21:H21"/>
    <mergeCell ref="I21:K21"/>
    <mergeCell ref="L21:M21"/>
    <mergeCell ref="A24:B24"/>
    <mergeCell ref="F24:K24"/>
    <mergeCell ref="L24:M24"/>
    <mergeCell ref="A26:M26"/>
    <mergeCell ref="A27:E27"/>
    <mergeCell ref="G27:H27"/>
    <mergeCell ref="I27:K27"/>
    <mergeCell ref="L27:M27"/>
    <mergeCell ref="G22:H22"/>
    <mergeCell ref="I22:K22"/>
    <mergeCell ref="L22:M22"/>
    <mergeCell ref="G23:H23"/>
    <mergeCell ref="I23:K23"/>
    <mergeCell ref="L23:M23"/>
    <mergeCell ref="B31:E31"/>
    <mergeCell ref="G31:H31"/>
    <mergeCell ref="I31:K31"/>
    <mergeCell ref="L31:M31"/>
    <mergeCell ref="B32:E32"/>
    <mergeCell ref="G32:H32"/>
    <mergeCell ref="I32:K32"/>
    <mergeCell ref="L32:M32"/>
    <mergeCell ref="B28:M28"/>
    <mergeCell ref="B29:E29"/>
    <mergeCell ref="G29:H29"/>
    <mergeCell ref="I29:K29"/>
    <mergeCell ref="L29:M29"/>
    <mergeCell ref="B30:E30"/>
    <mergeCell ref="G30:H30"/>
    <mergeCell ref="I30:K30"/>
    <mergeCell ref="L30:M30"/>
    <mergeCell ref="B35:E35"/>
    <mergeCell ref="G35:H35"/>
    <mergeCell ref="I35:K35"/>
    <mergeCell ref="L35:M35"/>
    <mergeCell ref="B36:E36"/>
    <mergeCell ref="G36:H36"/>
    <mergeCell ref="I36:K36"/>
    <mergeCell ref="L36:M36"/>
    <mergeCell ref="B33:E33"/>
    <mergeCell ref="G33:H33"/>
    <mergeCell ref="I33:K33"/>
    <mergeCell ref="L33:M33"/>
    <mergeCell ref="B34:E34"/>
    <mergeCell ref="G34:H34"/>
    <mergeCell ref="I34:K34"/>
    <mergeCell ref="L34:M34"/>
    <mergeCell ref="B39:E39"/>
    <mergeCell ref="G39:H39"/>
    <mergeCell ref="I39:K39"/>
    <mergeCell ref="L39:M39"/>
    <mergeCell ref="B40:E40"/>
    <mergeCell ref="G40:H40"/>
    <mergeCell ref="I40:K40"/>
    <mergeCell ref="L40:M40"/>
    <mergeCell ref="B37:E37"/>
    <mergeCell ref="G37:H37"/>
    <mergeCell ref="I37:K37"/>
    <mergeCell ref="L37:M37"/>
    <mergeCell ref="B38:E38"/>
    <mergeCell ref="G38:H38"/>
    <mergeCell ref="I38:K38"/>
    <mergeCell ref="L38:M38"/>
    <mergeCell ref="B43:E43"/>
    <mergeCell ref="G43:H43"/>
    <mergeCell ref="I43:K43"/>
    <mergeCell ref="L43:M43"/>
    <mergeCell ref="A46:B46"/>
    <mergeCell ref="F46:K46"/>
    <mergeCell ref="L46:M46"/>
    <mergeCell ref="B41:E41"/>
    <mergeCell ref="G41:H41"/>
    <mergeCell ref="I41:K41"/>
    <mergeCell ref="L41:M41"/>
    <mergeCell ref="B42:E42"/>
    <mergeCell ref="G42:H42"/>
    <mergeCell ref="I42:K42"/>
    <mergeCell ref="L42:M42"/>
    <mergeCell ref="A53:B53"/>
    <mergeCell ref="G53:H53"/>
    <mergeCell ref="B44:E44"/>
    <mergeCell ref="G44:H44"/>
    <mergeCell ref="I44:K44"/>
    <mergeCell ref="L44:M44"/>
    <mergeCell ref="B45:E45"/>
    <mergeCell ref="G45:H45"/>
    <mergeCell ref="I45:K45"/>
    <mergeCell ref="L45:M45"/>
    <mergeCell ref="A50:K50"/>
    <mergeCell ref="L50:M50"/>
    <mergeCell ref="A51:K51"/>
    <mergeCell ref="L51:M51"/>
    <mergeCell ref="A52:K52"/>
    <mergeCell ref="L52:M52"/>
    <mergeCell ref="A47:B47"/>
    <mergeCell ref="F47:K47"/>
    <mergeCell ref="L47:M47"/>
    <mergeCell ref="A48:B48"/>
    <mergeCell ref="A49:B49"/>
    <mergeCell ref="F49:K49"/>
    <mergeCell ref="L49:M49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D3297-BA92-42A4-BB49-05319F4FAF43}">
  <dimension ref="B1:O36"/>
  <sheetViews>
    <sheetView topLeftCell="A22" zoomScale="85" zoomScaleNormal="85" workbookViewId="0">
      <selection activeCell="L39" sqref="L39"/>
    </sheetView>
  </sheetViews>
  <sheetFormatPr baseColWidth="10" defaultColWidth="10.296875" defaultRowHeight="14.4"/>
  <cols>
    <col min="1" max="2" width="10.296875" style="22"/>
    <col min="3" max="3" width="24" style="22" customWidth="1"/>
    <col min="4" max="10" width="10.296875" style="22"/>
    <col min="11" max="11" width="19.8984375" style="22" customWidth="1"/>
    <col min="12" max="16384" width="10.296875" style="22"/>
  </cols>
  <sheetData>
    <row r="1" spans="2:15">
      <c r="B1" s="391"/>
      <c r="C1" s="392"/>
      <c r="D1" s="392"/>
      <c r="E1" s="392"/>
      <c r="F1" s="392"/>
      <c r="G1" s="392"/>
      <c r="H1" s="392"/>
      <c r="I1" s="392"/>
      <c r="J1" s="392"/>
      <c r="K1" s="393"/>
      <c r="L1" s="158"/>
      <c r="M1" s="158"/>
      <c r="N1" s="158"/>
      <c r="O1" s="158"/>
    </row>
    <row r="2" spans="2:15">
      <c r="B2" s="394"/>
      <c r="C2" s="395"/>
      <c r="D2" s="395"/>
      <c r="E2" s="395"/>
      <c r="F2" s="395"/>
      <c r="G2" s="395"/>
      <c r="H2" s="395"/>
      <c r="I2" s="395"/>
      <c r="J2" s="395"/>
      <c r="K2" s="396"/>
      <c r="L2" s="158"/>
      <c r="M2" s="158"/>
      <c r="N2" s="158"/>
      <c r="O2" s="158"/>
    </row>
    <row r="3" spans="2:15">
      <c r="B3" s="394"/>
      <c r="C3" s="395"/>
      <c r="D3" s="395"/>
      <c r="E3" s="395"/>
      <c r="F3" s="395"/>
      <c r="G3" s="395"/>
      <c r="H3" s="395"/>
      <c r="I3" s="395"/>
      <c r="J3" s="395"/>
      <c r="K3" s="396"/>
      <c r="L3" s="158"/>
      <c r="M3" s="158"/>
      <c r="N3" s="158"/>
      <c r="O3" s="158"/>
    </row>
    <row r="4" spans="2:15">
      <c r="B4" s="394"/>
      <c r="C4" s="395"/>
      <c r="D4" s="395"/>
      <c r="E4" s="395"/>
      <c r="F4" s="395"/>
      <c r="G4" s="395"/>
      <c r="H4" s="395"/>
      <c r="I4" s="395"/>
      <c r="J4" s="395"/>
      <c r="K4" s="396"/>
      <c r="L4" s="158"/>
      <c r="M4" s="158"/>
      <c r="N4" s="158"/>
      <c r="O4" s="158"/>
    </row>
    <row r="5" spans="2:15">
      <c r="B5" s="394"/>
      <c r="C5" s="395"/>
      <c r="D5" s="395"/>
      <c r="E5" s="395"/>
      <c r="F5" s="395"/>
      <c r="G5" s="395"/>
      <c r="H5" s="395"/>
      <c r="I5" s="395"/>
      <c r="J5" s="395"/>
      <c r="K5" s="396"/>
      <c r="L5" s="158"/>
      <c r="M5" s="158"/>
      <c r="N5" s="158"/>
      <c r="O5" s="158"/>
    </row>
    <row r="6" spans="2:15">
      <c r="B6" s="394"/>
      <c r="C6" s="395"/>
      <c r="D6" s="395"/>
      <c r="E6" s="395"/>
      <c r="F6" s="395"/>
      <c r="G6" s="395"/>
      <c r="H6" s="395"/>
      <c r="I6" s="395"/>
      <c r="J6" s="395"/>
      <c r="K6" s="396"/>
      <c r="L6" s="158"/>
      <c r="M6" s="158"/>
      <c r="N6" s="158"/>
      <c r="O6" s="158"/>
    </row>
    <row r="7" spans="2:15" ht="15" customHeight="1">
      <c r="B7" s="280" t="s">
        <v>634</v>
      </c>
      <c r="C7" s="281"/>
      <c r="D7" s="281"/>
      <c r="E7" s="281"/>
      <c r="F7" s="281"/>
      <c r="G7" s="281"/>
      <c r="H7" s="281"/>
      <c r="I7" s="281"/>
      <c r="J7" s="281"/>
      <c r="K7" s="282"/>
      <c r="L7" s="159"/>
      <c r="M7" s="159"/>
      <c r="N7" s="159"/>
      <c r="O7" s="159"/>
    </row>
    <row r="8" spans="2:15" ht="15" customHeight="1">
      <c r="B8" s="280" t="s">
        <v>635</v>
      </c>
      <c r="C8" s="281"/>
      <c r="D8" s="281"/>
      <c r="E8" s="281"/>
      <c r="F8" s="281"/>
      <c r="G8" s="281"/>
      <c r="H8" s="281"/>
      <c r="I8" s="281"/>
      <c r="J8" s="281"/>
      <c r="K8" s="282"/>
      <c r="L8" s="159"/>
      <c r="M8" s="159"/>
      <c r="N8" s="159"/>
      <c r="O8" s="159"/>
    </row>
    <row r="9" spans="2:15" ht="15" customHeight="1">
      <c r="B9" s="283"/>
      <c r="C9" s="284"/>
      <c r="D9" s="284"/>
      <c r="E9" s="284"/>
      <c r="F9" s="284"/>
      <c r="G9" s="284"/>
      <c r="H9" s="284"/>
      <c r="I9" s="284"/>
      <c r="J9" s="284"/>
      <c r="K9" s="285"/>
      <c r="L9" s="160"/>
      <c r="M9" s="160"/>
      <c r="N9" s="160"/>
      <c r="O9" s="160"/>
    </row>
    <row r="10" spans="2:15">
      <c r="B10" s="286"/>
      <c r="C10" s="287"/>
      <c r="D10" s="287"/>
      <c r="E10" s="287"/>
      <c r="F10" s="287"/>
      <c r="G10" s="287"/>
      <c r="H10" s="287"/>
      <c r="I10" s="287"/>
      <c r="J10" s="287"/>
      <c r="K10" s="288"/>
      <c r="L10" s="160"/>
      <c r="M10" s="160"/>
      <c r="N10" s="160"/>
      <c r="O10" s="160"/>
    </row>
    <row r="11" spans="2:15" ht="15" customHeight="1">
      <c r="B11" s="397" t="s">
        <v>780</v>
      </c>
      <c r="C11" s="398"/>
      <c r="D11" s="398"/>
      <c r="E11" s="398"/>
      <c r="F11" s="398"/>
      <c r="G11" s="398"/>
      <c r="H11" s="398"/>
      <c r="I11" s="398"/>
      <c r="J11" s="398"/>
      <c r="K11" s="398"/>
    </row>
    <row r="12" spans="2:15" ht="22.8">
      <c r="B12" s="388" t="s">
        <v>781</v>
      </c>
      <c r="C12" s="389"/>
      <c r="D12" s="161" t="s">
        <v>782</v>
      </c>
      <c r="E12" s="161" t="s">
        <v>783</v>
      </c>
      <c r="F12" s="161" t="s">
        <v>784</v>
      </c>
      <c r="G12" s="161" t="s">
        <v>785</v>
      </c>
      <c r="H12" s="161" t="s">
        <v>786</v>
      </c>
      <c r="I12" s="161" t="s">
        <v>787</v>
      </c>
      <c r="J12" s="161" t="s">
        <v>788</v>
      </c>
      <c r="K12" s="161" t="s">
        <v>789</v>
      </c>
    </row>
    <row r="13" spans="2:15" ht="28.5" customHeight="1">
      <c r="B13" s="382" t="s">
        <v>790</v>
      </c>
      <c r="C13" s="383"/>
      <c r="D13" s="383"/>
      <c r="E13" s="383"/>
      <c r="F13" s="383"/>
      <c r="G13" s="383"/>
      <c r="H13" s="383"/>
      <c r="I13" s="383"/>
      <c r="J13" s="383"/>
      <c r="K13" s="384"/>
    </row>
    <row r="14" spans="2:15" ht="15" customHeight="1">
      <c r="B14" s="385" t="s">
        <v>791</v>
      </c>
      <c r="C14" s="386"/>
      <c r="D14" s="386"/>
      <c r="E14" s="386"/>
      <c r="F14" s="386"/>
      <c r="G14" s="386"/>
      <c r="H14" s="386"/>
      <c r="I14" s="386"/>
      <c r="J14" s="386"/>
      <c r="K14" s="387"/>
    </row>
    <row r="15" spans="2:15">
      <c r="B15" s="163"/>
      <c r="C15" s="165"/>
      <c r="D15" s="166"/>
      <c r="E15" s="167"/>
      <c r="F15" s="167"/>
      <c r="G15" s="167"/>
      <c r="H15" s="168"/>
      <c r="I15" s="168"/>
      <c r="J15" s="169"/>
      <c r="K15" s="170"/>
    </row>
    <row r="16" spans="2:15" ht="36" customHeight="1">
      <c r="B16" s="171" t="s">
        <v>792</v>
      </c>
      <c r="C16" s="382" t="s">
        <v>793</v>
      </c>
      <c r="D16" s="383"/>
      <c r="E16" s="383"/>
      <c r="F16" s="383"/>
      <c r="G16" s="383"/>
      <c r="H16" s="383"/>
      <c r="I16" s="383"/>
      <c r="J16" s="383"/>
      <c r="K16" s="384"/>
    </row>
    <row r="17" spans="2:11" ht="36" customHeight="1">
      <c r="B17" s="388" t="s">
        <v>781</v>
      </c>
      <c r="C17" s="389"/>
      <c r="D17" s="172" t="s">
        <v>782</v>
      </c>
      <c r="E17" s="388" t="s">
        <v>783</v>
      </c>
      <c r="F17" s="390"/>
      <c r="G17" s="389"/>
      <c r="H17" s="388" t="s">
        <v>794</v>
      </c>
      <c r="I17" s="389"/>
      <c r="J17" s="388" t="s">
        <v>789</v>
      </c>
      <c r="K17" s="389"/>
    </row>
    <row r="18" spans="2:11" ht="52.5" customHeight="1">
      <c r="B18" s="162" t="s">
        <v>795</v>
      </c>
      <c r="C18" s="173" t="s">
        <v>796</v>
      </c>
      <c r="D18" s="174" t="s">
        <v>10</v>
      </c>
      <c r="E18" s="373">
        <v>120</v>
      </c>
      <c r="F18" s="374"/>
      <c r="G18" s="375"/>
      <c r="H18" s="376">
        <v>50</v>
      </c>
      <c r="I18" s="377"/>
      <c r="J18" s="378">
        <f>ROUND((E18*H18),0)</f>
        <v>6000</v>
      </c>
      <c r="K18" s="379"/>
    </row>
    <row r="19" spans="2:11" ht="36">
      <c r="B19" s="162" t="s">
        <v>797</v>
      </c>
      <c r="C19" s="173" t="s">
        <v>798</v>
      </c>
      <c r="D19" s="175" t="s">
        <v>10</v>
      </c>
      <c r="E19" s="373">
        <v>1309</v>
      </c>
      <c r="F19" s="374"/>
      <c r="G19" s="375"/>
      <c r="H19" s="376">
        <v>2</v>
      </c>
      <c r="I19" s="377"/>
      <c r="J19" s="378">
        <f>ROUND((E19*H19),0)</f>
        <v>2618</v>
      </c>
      <c r="K19" s="379"/>
    </row>
    <row r="20" spans="2:11" ht="48">
      <c r="B20" s="162" t="s">
        <v>799</v>
      </c>
      <c r="C20" s="173" t="s">
        <v>800</v>
      </c>
      <c r="D20" s="174" t="s">
        <v>10</v>
      </c>
      <c r="E20" s="373">
        <v>500</v>
      </c>
      <c r="F20" s="374"/>
      <c r="G20" s="375"/>
      <c r="H20" s="376">
        <v>50</v>
      </c>
      <c r="I20" s="377"/>
      <c r="J20" s="378">
        <f>ROUND((E20*H20),0)</f>
        <v>25000</v>
      </c>
      <c r="K20" s="379"/>
    </row>
    <row r="21" spans="2:11" ht="72">
      <c r="B21" s="162" t="s">
        <v>801</v>
      </c>
      <c r="C21" s="173" t="s">
        <v>802</v>
      </c>
      <c r="D21" s="174" t="s">
        <v>10</v>
      </c>
      <c r="E21" s="373">
        <v>44625</v>
      </c>
      <c r="F21" s="374"/>
      <c r="G21" s="375"/>
      <c r="H21" s="380">
        <v>2</v>
      </c>
      <c r="I21" s="381"/>
      <c r="J21" s="378">
        <f>E21*H21</f>
        <v>89250</v>
      </c>
      <c r="K21" s="379"/>
    </row>
    <row r="22" spans="2:11">
      <c r="B22" s="366" t="s">
        <v>803</v>
      </c>
      <c r="C22" s="367"/>
      <c r="D22" s="367"/>
      <c r="E22" s="367"/>
      <c r="F22" s="367"/>
      <c r="G22" s="367"/>
      <c r="H22" s="367"/>
      <c r="I22" s="367"/>
      <c r="J22" s="369">
        <f>SUM(J18:K21)</f>
        <v>122868</v>
      </c>
      <c r="K22" s="370"/>
    </row>
    <row r="23" spans="2:11">
      <c r="B23" s="176"/>
      <c r="C23" s="176"/>
      <c r="D23" s="177"/>
      <c r="E23" s="176"/>
      <c r="F23" s="176"/>
      <c r="G23" s="176"/>
      <c r="H23" s="176"/>
      <c r="I23" s="176"/>
      <c r="J23" s="176"/>
      <c r="K23" s="176"/>
    </row>
    <row r="24" spans="2:11" ht="24" customHeight="1">
      <c r="B24" s="171" t="s">
        <v>804</v>
      </c>
      <c r="C24" s="371" t="s">
        <v>805</v>
      </c>
      <c r="D24" s="371"/>
      <c r="E24" s="371"/>
      <c r="F24" s="371"/>
      <c r="G24" s="371"/>
      <c r="H24" s="371"/>
      <c r="I24" s="371"/>
      <c r="J24" s="371"/>
      <c r="K24" s="371"/>
    </row>
    <row r="25" spans="2:11" ht="22.8">
      <c r="B25" s="372" t="s">
        <v>781</v>
      </c>
      <c r="C25" s="372"/>
      <c r="D25" s="172" t="s">
        <v>782</v>
      </c>
      <c r="E25" s="172" t="s">
        <v>783</v>
      </c>
      <c r="F25" s="372" t="s">
        <v>785</v>
      </c>
      <c r="G25" s="372"/>
      <c r="H25" s="172" t="s">
        <v>806</v>
      </c>
      <c r="I25" s="172" t="s">
        <v>787</v>
      </c>
      <c r="J25" s="172" t="s">
        <v>788</v>
      </c>
      <c r="K25" s="172" t="s">
        <v>789</v>
      </c>
    </row>
    <row r="26" spans="2:11" ht="24" customHeight="1">
      <c r="B26" s="171" t="s">
        <v>807</v>
      </c>
      <c r="C26" s="371" t="s">
        <v>808</v>
      </c>
      <c r="D26" s="371"/>
      <c r="E26" s="371"/>
      <c r="F26" s="371"/>
      <c r="G26" s="371"/>
      <c r="H26" s="371"/>
      <c r="I26" s="371"/>
      <c r="J26" s="371"/>
      <c r="K26" s="371"/>
    </row>
    <row r="27" spans="2:11" ht="40.5" customHeight="1">
      <c r="B27" s="162" t="s">
        <v>809</v>
      </c>
      <c r="C27" s="173" t="s">
        <v>810</v>
      </c>
      <c r="D27" s="174" t="s">
        <v>811</v>
      </c>
      <c r="E27" s="178">
        <v>11521</v>
      </c>
      <c r="F27" s="365">
        <v>2</v>
      </c>
      <c r="G27" s="365"/>
      <c r="H27" s="179">
        <v>1</v>
      </c>
      <c r="I27" s="180">
        <v>4</v>
      </c>
      <c r="J27" s="180">
        <v>4</v>
      </c>
      <c r="K27" s="181">
        <f>ROUND((E27*I27),0)</f>
        <v>46084</v>
      </c>
    </row>
    <row r="28" spans="2:11" ht="36">
      <c r="B28" s="162" t="s">
        <v>812</v>
      </c>
      <c r="C28" s="173" t="s">
        <v>813</v>
      </c>
      <c r="D28" s="174" t="s">
        <v>811</v>
      </c>
      <c r="E28" s="178">
        <v>10414</v>
      </c>
      <c r="F28" s="365">
        <v>2</v>
      </c>
      <c r="G28" s="365"/>
      <c r="H28" s="179">
        <v>1</v>
      </c>
      <c r="I28" s="180">
        <v>4</v>
      </c>
      <c r="J28" s="180">
        <v>4</v>
      </c>
      <c r="K28" s="181">
        <f>ROUND((E28*I28),0)</f>
        <v>41656</v>
      </c>
    </row>
    <row r="29" spans="2:11">
      <c r="B29" s="366" t="s">
        <v>814</v>
      </c>
      <c r="C29" s="367"/>
      <c r="D29" s="367"/>
      <c r="E29" s="367"/>
      <c r="F29" s="367"/>
      <c r="G29" s="367"/>
      <c r="H29" s="367"/>
      <c r="I29" s="367"/>
      <c r="J29" s="368"/>
      <c r="K29" s="164">
        <f>SUM(K27:K28)</f>
        <v>87740</v>
      </c>
    </row>
    <row r="30" spans="2:11">
      <c r="B30" s="182"/>
      <c r="C30" s="183"/>
      <c r="D30" s="184"/>
      <c r="E30" s="183"/>
      <c r="F30" s="183"/>
      <c r="G30" s="183"/>
      <c r="H30" s="185"/>
      <c r="I30" s="185"/>
      <c r="J30" s="182"/>
      <c r="K30" s="186"/>
    </row>
    <row r="31" spans="2:11">
      <c r="B31" s="187"/>
      <c r="C31" s="362" t="s">
        <v>815</v>
      </c>
      <c r="D31" s="363"/>
      <c r="E31" s="363"/>
      <c r="F31" s="363"/>
      <c r="G31" s="363"/>
      <c r="H31" s="363"/>
      <c r="I31" s="363"/>
      <c r="J31" s="188"/>
      <c r="K31" s="164">
        <f>J22+K29</f>
        <v>210608</v>
      </c>
    </row>
    <row r="32" spans="2:11">
      <c r="B32" s="185"/>
      <c r="C32" s="189"/>
      <c r="D32" s="363"/>
      <c r="E32" s="363"/>
      <c r="F32" s="363"/>
      <c r="G32" s="363"/>
      <c r="H32" s="363"/>
      <c r="I32" s="363"/>
      <c r="J32" s="190"/>
      <c r="K32" s="186"/>
    </row>
    <row r="33" spans="2:11">
      <c r="B33" s="182"/>
      <c r="C33" s="191"/>
      <c r="D33" s="182"/>
      <c r="E33" s="191"/>
      <c r="F33" s="191"/>
      <c r="G33" s="191"/>
      <c r="H33" s="191"/>
      <c r="I33" s="191"/>
      <c r="J33" s="192"/>
      <c r="K33" s="193"/>
    </row>
    <row r="34" spans="2:11">
      <c r="B34" s="187"/>
      <c r="C34" s="362" t="s">
        <v>816</v>
      </c>
      <c r="D34" s="363"/>
      <c r="E34" s="363"/>
      <c r="F34" s="363"/>
      <c r="G34" s="363"/>
      <c r="H34" s="363"/>
      <c r="I34" s="363"/>
      <c r="J34" s="188"/>
      <c r="K34" s="164">
        <f>+K31</f>
        <v>210608</v>
      </c>
    </row>
    <row r="35" spans="2:11">
      <c r="B35" s="187"/>
      <c r="C35" s="362" t="s">
        <v>778</v>
      </c>
      <c r="D35" s="363"/>
      <c r="E35" s="363"/>
      <c r="F35" s="363"/>
      <c r="G35" s="363"/>
      <c r="H35" s="363"/>
      <c r="I35" s="363"/>
      <c r="J35" s="188"/>
      <c r="K35" s="164">
        <f>'[1]PRESUPUESTO TOTAL'!I55</f>
        <v>190984506</v>
      </c>
    </row>
    <row r="36" spans="2:11">
      <c r="B36" s="176"/>
      <c r="C36" s="364" t="s">
        <v>817</v>
      </c>
      <c r="D36" s="364"/>
      <c r="E36" s="364"/>
      <c r="F36" s="364"/>
      <c r="G36" s="364"/>
      <c r="H36" s="364"/>
      <c r="I36" s="364"/>
      <c r="J36" s="364"/>
      <c r="K36" s="194">
        <f>+K34/K35</f>
        <v>1.1027491413361039E-3</v>
      </c>
    </row>
  </sheetData>
  <mergeCells count="39">
    <mergeCell ref="B12:C12"/>
    <mergeCell ref="B1:K6"/>
    <mergeCell ref="B7:K7"/>
    <mergeCell ref="B8:K8"/>
    <mergeCell ref="B9:K10"/>
    <mergeCell ref="B11:K11"/>
    <mergeCell ref="B13:K13"/>
    <mergeCell ref="B14:K14"/>
    <mergeCell ref="C16:K16"/>
    <mergeCell ref="B17:C17"/>
    <mergeCell ref="E17:G17"/>
    <mergeCell ref="H17:I17"/>
    <mergeCell ref="J17:K17"/>
    <mergeCell ref="E18:G18"/>
    <mergeCell ref="H18:I18"/>
    <mergeCell ref="J18:K18"/>
    <mergeCell ref="E19:G19"/>
    <mergeCell ref="H19:I19"/>
    <mergeCell ref="J19:K19"/>
    <mergeCell ref="C26:K26"/>
    <mergeCell ref="E20:G20"/>
    <mergeCell ref="H20:I20"/>
    <mergeCell ref="J20:K20"/>
    <mergeCell ref="E21:G21"/>
    <mergeCell ref="H21:I21"/>
    <mergeCell ref="J21:K21"/>
    <mergeCell ref="B22:I22"/>
    <mergeCell ref="J22:K22"/>
    <mergeCell ref="C24:K24"/>
    <mergeCell ref="B25:C25"/>
    <mergeCell ref="F25:G25"/>
    <mergeCell ref="C34:I34"/>
    <mergeCell ref="C35:I35"/>
    <mergeCell ref="C36:J36"/>
    <mergeCell ref="F27:G27"/>
    <mergeCell ref="F28:G28"/>
    <mergeCell ref="B29:J29"/>
    <mergeCell ref="C31:I31"/>
    <mergeCell ref="D32:I3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51"/>
  <sheetViews>
    <sheetView topLeftCell="A43" zoomScale="70" zoomScaleNormal="70" workbookViewId="0">
      <selection activeCell="L53" sqref="L53"/>
    </sheetView>
  </sheetViews>
  <sheetFormatPr baseColWidth="10" defaultColWidth="8.796875" defaultRowHeight="13.8"/>
  <cols>
    <col min="1" max="1" width="6" customWidth="1"/>
    <col min="2" max="2" width="22" customWidth="1"/>
    <col min="3" max="3" width="26" customWidth="1"/>
    <col min="4" max="4" width="12" customWidth="1"/>
    <col min="5" max="5" width="45" customWidth="1"/>
    <col min="6" max="6" width="8" customWidth="1"/>
    <col min="7" max="7" width="14" customWidth="1"/>
    <col min="8" max="8" width="18.69921875" customWidth="1"/>
    <col min="9" max="9" width="16" customWidth="1"/>
    <col min="10" max="10" width="12" customWidth="1"/>
    <col min="11" max="11" width="24" customWidth="1"/>
    <col min="12" max="12" width="45" customWidth="1"/>
    <col min="13" max="13" width="55" customWidth="1"/>
    <col min="14" max="14" width="25" customWidth="1"/>
  </cols>
  <sheetData>
    <row r="1" spans="1:14" ht="17.399999999999999">
      <c r="A1" s="399" t="s">
        <v>631</v>
      </c>
      <c r="B1" s="399"/>
      <c r="C1" s="399"/>
      <c r="D1" s="399"/>
      <c r="E1" s="399"/>
      <c r="F1" s="399"/>
      <c r="G1" s="399"/>
      <c r="H1" s="399"/>
      <c r="I1" s="399"/>
      <c r="J1" s="399"/>
      <c r="K1" s="399"/>
      <c r="L1" s="399"/>
      <c r="M1" s="399"/>
      <c r="N1" s="399"/>
    </row>
    <row r="2" spans="1:14">
      <c r="A2" s="400" t="s">
        <v>632</v>
      </c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</row>
    <row r="4" spans="1:14" ht="27.6">
      <c r="A4" s="15" t="s">
        <v>2</v>
      </c>
      <c r="B4" s="15" t="s">
        <v>471</v>
      </c>
      <c r="C4" s="15" t="s">
        <v>472</v>
      </c>
      <c r="D4" s="15" t="s">
        <v>8</v>
      </c>
      <c r="E4" s="15" t="s">
        <v>9</v>
      </c>
      <c r="F4" s="15" t="s">
        <v>10</v>
      </c>
      <c r="G4" s="15" t="s">
        <v>473</v>
      </c>
      <c r="H4" s="15" t="s">
        <v>12</v>
      </c>
      <c r="I4" s="15" t="s">
        <v>13</v>
      </c>
      <c r="J4" s="15" t="s">
        <v>14</v>
      </c>
      <c r="K4" s="15" t="s">
        <v>474</v>
      </c>
      <c r="L4" s="15" t="s">
        <v>475</v>
      </c>
      <c r="M4" s="15" t="s">
        <v>476</v>
      </c>
      <c r="N4" s="15" t="s">
        <v>477</v>
      </c>
    </row>
    <row r="5" spans="1:14" ht="41.4">
      <c r="A5" s="16">
        <v>1</v>
      </c>
      <c r="B5" s="16" t="s">
        <v>17</v>
      </c>
      <c r="C5" s="16" t="s">
        <v>17</v>
      </c>
      <c r="D5" s="16" t="s">
        <v>22</v>
      </c>
      <c r="E5" s="16" t="s">
        <v>23</v>
      </c>
      <c r="F5" s="16" t="s">
        <v>24</v>
      </c>
      <c r="G5" s="17">
        <v>120</v>
      </c>
      <c r="H5" s="18">
        <v>196990</v>
      </c>
      <c r="I5" s="18">
        <f t="shared" ref="I5:I32" si="0">G5*H5</f>
        <v>23638800</v>
      </c>
      <c r="J5" s="16" t="s">
        <v>25</v>
      </c>
      <c r="K5" s="16" t="s">
        <v>18</v>
      </c>
      <c r="L5" s="16" t="s">
        <v>21</v>
      </c>
      <c r="M5" s="16" t="s">
        <v>478</v>
      </c>
      <c r="N5" s="16" t="s">
        <v>27</v>
      </c>
    </row>
    <row r="6" spans="1:14" ht="27.6">
      <c r="A6" s="16">
        <v>3</v>
      </c>
      <c r="B6" s="16" t="s">
        <v>17</v>
      </c>
      <c r="C6" s="16" t="s">
        <v>17</v>
      </c>
      <c r="D6" s="16" t="s">
        <v>38</v>
      </c>
      <c r="E6" s="16" t="s">
        <v>633</v>
      </c>
      <c r="F6" s="16" t="s">
        <v>10</v>
      </c>
      <c r="G6" s="17">
        <v>2</v>
      </c>
      <c r="H6" s="18">
        <v>0</v>
      </c>
      <c r="I6" s="18">
        <f t="shared" si="0"/>
        <v>0</v>
      </c>
      <c r="J6" s="16" t="s">
        <v>25</v>
      </c>
      <c r="K6" s="16" t="s">
        <v>18</v>
      </c>
      <c r="L6" s="16" t="s">
        <v>37</v>
      </c>
      <c r="M6" s="16" t="s">
        <v>479</v>
      </c>
      <c r="N6" s="16" t="s">
        <v>34</v>
      </c>
    </row>
    <row r="7" spans="1:14" ht="41.4">
      <c r="A7" s="16">
        <v>4</v>
      </c>
      <c r="B7" s="16" t="s">
        <v>40</v>
      </c>
      <c r="C7" s="16" t="s">
        <v>40</v>
      </c>
      <c r="D7" s="16" t="s">
        <v>44</v>
      </c>
      <c r="E7" s="16" t="s">
        <v>45</v>
      </c>
      <c r="F7" s="16" t="s">
        <v>24</v>
      </c>
      <c r="G7" s="17">
        <v>25</v>
      </c>
      <c r="H7" s="18">
        <v>14647</v>
      </c>
      <c r="I7" s="18">
        <f t="shared" si="0"/>
        <v>366175</v>
      </c>
      <c r="J7" s="16" t="s">
        <v>25</v>
      </c>
      <c r="K7" s="16" t="s">
        <v>18</v>
      </c>
      <c r="L7" s="16" t="s">
        <v>43</v>
      </c>
      <c r="M7" s="16" t="s">
        <v>480</v>
      </c>
      <c r="N7" s="16" t="s">
        <v>34</v>
      </c>
    </row>
    <row r="8" spans="1:14" ht="55.2">
      <c r="A8" s="16">
        <v>5</v>
      </c>
      <c r="B8" s="16" t="s">
        <v>47</v>
      </c>
      <c r="C8" s="16" t="s">
        <v>47</v>
      </c>
      <c r="D8" s="16" t="s">
        <v>50</v>
      </c>
      <c r="E8" s="16" t="s">
        <v>51</v>
      </c>
      <c r="F8" s="16" t="s">
        <v>24</v>
      </c>
      <c r="G8" s="17">
        <v>305</v>
      </c>
      <c r="H8" s="18">
        <v>36330</v>
      </c>
      <c r="I8" s="18">
        <f t="shared" si="0"/>
        <v>11080650</v>
      </c>
      <c r="J8" s="16" t="s">
        <v>25</v>
      </c>
      <c r="K8" s="16" t="s">
        <v>481</v>
      </c>
      <c r="L8" s="16" t="s">
        <v>49</v>
      </c>
      <c r="M8" s="16" t="s">
        <v>482</v>
      </c>
      <c r="N8" s="16" t="s">
        <v>483</v>
      </c>
    </row>
    <row r="9" spans="1:14" ht="27.6">
      <c r="A9" s="16">
        <v>6</v>
      </c>
      <c r="B9" s="16" t="s">
        <v>53</v>
      </c>
      <c r="C9" s="16" t="s">
        <v>53</v>
      </c>
      <c r="D9" s="16" t="s">
        <v>56</v>
      </c>
      <c r="E9" s="16" t="s">
        <v>57</v>
      </c>
      <c r="F9" s="16" t="s">
        <v>24</v>
      </c>
      <c r="G9" s="17">
        <v>115</v>
      </c>
      <c r="H9" s="18">
        <v>13767</v>
      </c>
      <c r="I9" s="18">
        <f t="shared" si="0"/>
        <v>1583205</v>
      </c>
      <c r="J9" s="16" t="s">
        <v>58</v>
      </c>
      <c r="K9" s="16" t="s">
        <v>484</v>
      </c>
      <c r="L9" s="16" t="s">
        <v>55</v>
      </c>
      <c r="M9" s="16" t="s">
        <v>485</v>
      </c>
      <c r="N9" s="16" t="s">
        <v>486</v>
      </c>
    </row>
    <row r="10" spans="1:14" ht="69">
      <c r="A10" s="16">
        <v>7</v>
      </c>
      <c r="B10" s="16" t="s">
        <v>60</v>
      </c>
      <c r="C10" s="16" t="s">
        <v>60</v>
      </c>
      <c r="D10" s="16" t="s">
        <v>62</v>
      </c>
      <c r="E10" s="16" t="s">
        <v>63</v>
      </c>
      <c r="F10" s="16" t="s">
        <v>24</v>
      </c>
      <c r="G10" s="17">
        <v>1010</v>
      </c>
      <c r="H10" s="18">
        <v>19673</v>
      </c>
      <c r="I10" s="18">
        <f t="shared" si="0"/>
        <v>19869730</v>
      </c>
      <c r="J10" s="16" t="s">
        <v>487</v>
      </c>
      <c r="K10" s="16" t="s">
        <v>488</v>
      </c>
      <c r="L10" s="16" t="s">
        <v>61</v>
      </c>
      <c r="M10" s="16" t="s">
        <v>489</v>
      </c>
      <c r="N10" s="16" t="s">
        <v>490</v>
      </c>
    </row>
    <row r="11" spans="1:14" ht="55.2">
      <c r="A11" s="16">
        <v>8</v>
      </c>
      <c r="B11" s="16" t="s">
        <v>64</v>
      </c>
      <c r="C11" s="16" t="s">
        <v>491</v>
      </c>
      <c r="D11" s="16" t="s">
        <v>67</v>
      </c>
      <c r="E11" s="16" t="s">
        <v>68</v>
      </c>
      <c r="F11" s="16" t="s">
        <v>24</v>
      </c>
      <c r="G11" s="17">
        <v>155</v>
      </c>
      <c r="H11" s="18">
        <v>24063</v>
      </c>
      <c r="I11" s="18">
        <f t="shared" si="0"/>
        <v>3729765</v>
      </c>
      <c r="J11" s="16" t="s">
        <v>58</v>
      </c>
      <c r="K11" s="16" t="s">
        <v>492</v>
      </c>
      <c r="L11" s="16" t="s">
        <v>66</v>
      </c>
      <c r="M11" s="16" t="s">
        <v>493</v>
      </c>
      <c r="N11" s="16" t="s">
        <v>494</v>
      </c>
    </row>
    <row r="12" spans="1:14">
      <c r="A12" s="16">
        <v>9</v>
      </c>
      <c r="B12" s="16" t="s">
        <v>70</v>
      </c>
      <c r="C12" s="16" t="s">
        <v>70</v>
      </c>
      <c r="D12" s="16" t="s">
        <v>74</v>
      </c>
      <c r="E12" s="16" t="s">
        <v>633</v>
      </c>
      <c r="F12" s="16" t="s">
        <v>10</v>
      </c>
      <c r="G12" s="17">
        <v>32</v>
      </c>
      <c r="H12" s="18">
        <v>0</v>
      </c>
      <c r="I12" s="18">
        <f t="shared" si="0"/>
        <v>0</v>
      </c>
      <c r="J12" s="16" t="s">
        <v>58</v>
      </c>
      <c r="K12" s="16" t="s">
        <v>484</v>
      </c>
      <c r="L12" s="16" t="s">
        <v>73</v>
      </c>
      <c r="M12" s="16" t="s">
        <v>495</v>
      </c>
      <c r="N12" s="16" t="s">
        <v>486</v>
      </c>
    </row>
    <row r="13" spans="1:14" ht="41.4">
      <c r="A13" s="16">
        <v>10</v>
      </c>
      <c r="B13" s="16" t="s">
        <v>76</v>
      </c>
      <c r="C13" s="16" t="s">
        <v>76</v>
      </c>
      <c r="D13" s="16" t="s">
        <v>80</v>
      </c>
      <c r="E13" s="16" t="s">
        <v>81</v>
      </c>
      <c r="F13" s="16" t="s">
        <v>10</v>
      </c>
      <c r="G13" s="17">
        <v>10</v>
      </c>
      <c r="H13" s="18">
        <v>14172</v>
      </c>
      <c r="I13" s="18">
        <f t="shared" si="0"/>
        <v>141720</v>
      </c>
      <c r="J13" s="16" t="s">
        <v>496</v>
      </c>
      <c r="K13" s="16" t="s">
        <v>497</v>
      </c>
      <c r="L13" s="16" t="s">
        <v>498</v>
      </c>
      <c r="M13" s="16" t="s">
        <v>499</v>
      </c>
      <c r="N13" s="16" t="s">
        <v>500</v>
      </c>
    </row>
    <row r="14" spans="1:14" ht="55.2">
      <c r="A14" s="16">
        <v>11</v>
      </c>
      <c r="B14" s="16" t="s">
        <v>76</v>
      </c>
      <c r="C14" s="16" t="s">
        <v>76</v>
      </c>
      <c r="D14" s="16" t="s">
        <v>86</v>
      </c>
      <c r="E14" s="16" t="s">
        <v>87</v>
      </c>
      <c r="F14" s="16" t="s">
        <v>88</v>
      </c>
      <c r="G14" s="17">
        <v>8</v>
      </c>
      <c r="H14" s="18">
        <v>14628</v>
      </c>
      <c r="I14" s="18">
        <f t="shared" si="0"/>
        <v>117024</v>
      </c>
      <c r="J14" s="16" t="s">
        <v>58</v>
      </c>
      <c r="K14" s="16" t="s">
        <v>18</v>
      </c>
      <c r="L14" s="16" t="s">
        <v>85</v>
      </c>
      <c r="M14" s="16" t="s">
        <v>501</v>
      </c>
      <c r="N14" s="16" t="s">
        <v>59</v>
      </c>
    </row>
    <row r="15" spans="1:14" ht="41.4">
      <c r="A15" s="16">
        <v>12</v>
      </c>
      <c r="B15" s="16" t="s">
        <v>90</v>
      </c>
      <c r="C15" s="16" t="s">
        <v>90</v>
      </c>
      <c r="D15" s="16" t="s">
        <v>95</v>
      </c>
      <c r="E15" s="16" t="s">
        <v>96</v>
      </c>
      <c r="F15" s="16" t="s">
        <v>24</v>
      </c>
      <c r="G15" s="17">
        <v>60</v>
      </c>
      <c r="H15" s="18">
        <v>61267</v>
      </c>
      <c r="I15" s="18">
        <f t="shared" si="0"/>
        <v>3676020</v>
      </c>
      <c r="J15" s="16" t="s">
        <v>25</v>
      </c>
      <c r="K15" s="16" t="s">
        <v>91</v>
      </c>
      <c r="L15" s="16" t="s">
        <v>94</v>
      </c>
      <c r="M15" s="16" t="s">
        <v>502</v>
      </c>
      <c r="N15" s="16" t="s">
        <v>98</v>
      </c>
    </row>
    <row r="16" spans="1:14" ht="27.6">
      <c r="A16" s="16">
        <v>13</v>
      </c>
      <c r="B16" s="16" t="s">
        <v>60</v>
      </c>
      <c r="C16" s="16" t="s">
        <v>60</v>
      </c>
      <c r="D16" s="16" t="s">
        <v>104</v>
      </c>
      <c r="E16" s="16" t="s">
        <v>105</v>
      </c>
      <c r="F16" s="16" t="s">
        <v>24</v>
      </c>
      <c r="G16" s="17">
        <v>115</v>
      </c>
      <c r="H16" s="18">
        <v>18685</v>
      </c>
      <c r="I16" s="18">
        <f t="shared" si="0"/>
        <v>2148775</v>
      </c>
      <c r="J16" s="16" t="s">
        <v>58</v>
      </c>
      <c r="K16" s="16" t="s">
        <v>503</v>
      </c>
      <c r="L16" s="16" t="s">
        <v>103</v>
      </c>
      <c r="M16" s="16" t="s">
        <v>504</v>
      </c>
      <c r="N16" s="16" t="s">
        <v>505</v>
      </c>
    </row>
    <row r="17" spans="1:14" ht="41.4">
      <c r="A17" s="16">
        <v>14</v>
      </c>
      <c r="B17" s="16" t="s">
        <v>90</v>
      </c>
      <c r="C17" s="16" t="s">
        <v>90</v>
      </c>
      <c r="D17" s="16" t="s">
        <v>109</v>
      </c>
      <c r="E17" s="16" t="s">
        <v>110</v>
      </c>
      <c r="F17" s="16" t="s">
        <v>24</v>
      </c>
      <c r="G17" s="17">
        <v>45</v>
      </c>
      <c r="H17" s="18">
        <v>45408</v>
      </c>
      <c r="I17" s="18">
        <f t="shared" si="0"/>
        <v>2043360</v>
      </c>
      <c r="J17" s="16" t="s">
        <v>58</v>
      </c>
      <c r="K17" s="16" t="s">
        <v>91</v>
      </c>
      <c r="L17" s="16" t="s">
        <v>108</v>
      </c>
      <c r="M17" s="16" t="s">
        <v>506</v>
      </c>
      <c r="N17" s="16" t="s">
        <v>98</v>
      </c>
    </row>
    <row r="18" spans="1:14" ht="41.4">
      <c r="A18" s="16">
        <v>15</v>
      </c>
      <c r="B18" s="16" t="s">
        <v>116</v>
      </c>
      <c r="C18" s="16" t="s">
        <v>116</v>
      </c>
      <c r="D18" s="16" t="s">
        <v>120</v>
      </c>
      <c r="E18" s="16" t="s">
        <v>121</v>
      </c>
      <c r="F18" s="16" t="s">
        <v>10</v>
      </c>
      <c r="G18" s="17">
        <v>2</v>
      </c>
      <c r="H18" s="18">
        <v>94986</v>
      </c>
      <c r="I18" s="18">
        <f t="shared" si="0"/>
        <v>189972</v>
      </c>
      <c r="J18" s="16" t="s">
        <v>58</v>
      </c>
      <c r="K18" s="16" t="s">
        <v>91</v>
      </c>
      <c r="L18" s="16" t="s">
        <v>119</v>
      </c>
      <c r="M18" s="16" t="s">
        <v>507</v>
      </c>
      <c r="N18" s="16" t="s">
        <v>98</v>
      </c>
    </row>
    <row r="19" spans="1:14" ht="96.6">
      <c r="A19" s="16">
        <v>16</v>
      </c>
      <c r="B19" s="16" t="s">
        <v>123</v>
      </c>
      <c r="C19" s="16" t="s">
        <v>123</v>
      </c>
      <c r="D19" s="16" t="s">
        <v>127</v>
      </c>
      <c r="E19" s="16" t="s">
        <v>128</v>
      </c>
      <c r="F19" s="16" t="s">
        <v>10</v>
      </c>
      <c r="G19" s="17">
        <v>10</v>
      </c>
      <c r="H19" s="18">
        <v>130558</v>
      </c>
      <c r="I19" s="18">
        <f t="shared" si="0"/>
        <v>1305580</v>
      </c>
      <c r="J19" s="16" t="s">
        <v>487</v>
      </c>
      <c r="K19" s="16" t="s">
        <v>508</v>
      </c>
      <c r="L19" s="16" t="s">
        <v>126</v>
      </c>
      <c r="M19" s="16" t="s">
        <v>509</v>
      </c>
      <c r="N19" s="16" t="s">
        <v>510</v>
      </c>
    </row>
    <row r="20" spans="1:14" ht="27.6">
      <c r="A20" s="16">
        <v>17</v>
      </c>
      <c r="B20" s="16" t="s">
        <v>129</v>
      </c>
      <c r="C20" s="16" t="s">
        <v>129</v>
      </c>
      <c r="D20" s="16" t="s">
        <v>133</v>
      </c>
      <c r="E20" s="16" t="s">
        <v>134</v>
      </c>
      <c r="F20" s="16" t="s">
        <v>24</v>
      </c>
      <c r="G20" s="17">
        <v>33.5</v>
      </c>
      <c r="H20" s="18">
        <v>352091</v>
      </c>
      <c r="I20" s="18">
        <f t="shared" si="0"/>
        <v>11795048.5</v>
      </c>
      <c r="J20" s="16" t="s">
        <v>25</v>
      </c>
      <c r="K20" s="16" t="s">
        <v>511</v>
      </c>
      <c r="L20" s="16" t="s">
        <v>512</v>
      </c>
      <c r="M20" s="16" t="s">
        <v>513</v>
      </c>
      <c r="N20" s="16" t="s">
        <v>514</v>
      </c>
    </row>
    <row r="21" spans="1:14" ht="41.4">
      <c r="A21" s="16">
        <v>18</v>
      </c>
      <c r="B21" s="16" t="s">
        <v>136</v>
      </c>
      <c r="C21" s="16" t="s">
        <v>136</v>
      </c>
      <c r="D21" s="16" t="s">
        <v>141</v>
      </c>
      <c r="E21" s="16" t="s">
        <v>142</v>
      </c>
      <c r="F21" s="16" t="s">
        <v>24</v>
      </c>
      <c r="G21" s="17">
        <v>25</v>
      </c>
      <c r="H21" s="18">
        <v>20317</v>
      </c>
      <c r="I21" s="18">
        <f t="shared" si="0"/>
        <v>507925</v>
      </c>
      <c r="J21" s="16" t="s">
        <v>58</v>
      </c>
      <c r="K21" s="16" t="s">
        <v>137</v>
      </c>
      <c r="L21" s="16" t="s">
        <v>140</v>
      </c>
      <c r="M21" s="16" t="s">
        <v>515</v>
      </c>
      <c r="N21" s="16" t="s">
        <v>143</v>
      </c>
    </row>
    <row r="22" spans="1:14" ht="55.2">
      <c r="A22" s="16">
        <v>19</v>
      </c>
      <c r="B22" s="16" t="s">
        <v>76</v>
      </c>
      <c r="C22" s="16" t="s">
        <v>76</v>
      </c>
      <c r="D22" s="16" t="s">
        <v>149</v>
      </c>
      <c r="E22" s="16" t="s">
        <v>150</v>
      </c>
      <c r="F22" s="16" t="s">
        <v>10</v>
      </c>
      <c r="G22" s="17">
        <v>4</v>
      </c>
      <c r="H22" s="18">
        <v>415619</v>
      </c>
      <c r="I22" s="18">
        <f t="shared" si="0"/>
        <v>1662476</v>
      </c>
      <c r="J22" s="16" t="s">
        <v>58</v>
      </c>
      <c r="K22" s="16" t="s">
        <v>516</v>
      </c>
      <c r="L22" s="16" t="s">
        <v>148</v>
      </c>
      <c r="M22" s="16" t="s">
        <v>517</v>
      </c>
      <c r="N22" s="16" t="s">
        <v>518</v>
      </c>
    </row>
    <row r="23" spans="1:14" ht="55.2">
      <c r="A23" s="16">
        <v>20</v>
      </c>
      <c r="B23" s="16" t="s">
        <v>136</v>
      </c>
      <c r="C23" s="16" t="s">
        <v>136</v>
      </c>
      <c r="D23" s="16" t="s">
        <v>158</v>
      </c>
      <c r="E23" s="16" t="s">
        <v>159</v>
      </c>
      <c r="F23" s="16" t="s">
        <v>24</v>
      </c>
      <c r="G23" s="17">
        <v>4</v>
      </c>
      <c r="H23" s="18">
        <v>197310</v>
      </c>
      <c r="I23" s="18">
        <f t="shared" si="0"/>
        <v>789240</v>
      </c>
      <c r="J23" s="16" t="s">
        <v>58</v>
      </c>
      <c r="K23" s="16" t="s">
        <v>137</v>
      </c>
      <c r="L23" s="16" t="s">
        <v>157</v>
      </c>
      <c r="M23" s="16" t="s">
        <v>519</v>
      </c>
      <c r="N23" s="16" t="s">
        <v>143</v>
      </c>
    </row>
    <row r="24" spans="1:14" ht="27.6">
      <c r="A24" s="16">
        <v>21</v>
      </c>
      <c r="B24" s="16" t="s">
        <v>76</v>
      </c>
      <c r="C24" s="16" t="s">
        <v>76</v>
      </c>
      <c r="D24" s="16" t="s">
        <v>163</v>
      </c>
      <c r="E24" s="16" t="s">
        <v>164</v>
      </c>
      <c r="F24" s="16" t="s">
        <v>10</v>
      </c>
      <c r="G24" s="17">
        <v>3</v>
      </c>
      <c r="H24" s="18">
        <v>21332</v>
      </c>
      <c r="I24" s="18">
        <f t="shared" si="0"/>
        <v>63996</v>
      </c>
      <c r="J24" s="16" t="s">
        <v>58</v>
      </c>
      <c r="K24" s="16" t="s">
        <v>137</v>
      </c>
      <c r="L24" s="16" t="s">
        <v>162</v>
      </c>
      <c r="M24" s="16" t="s">
        <v>520</v>
      </c>
      <c r="N24" s="16" t="s">
        <v>143</v>
      </c>
    </row>
    <row r="25" spans="1:14" ht="55.2">
      <c r="A25" s="16">
        <v>22</v>
      </c>
      <c r="B25" s="16" t="s">
        <v>170</v>
      </c>
      <c r="C25" s="16" t="s">
        <v>170</v>
      </c>
      <c r="D25" s="16" t="s">
        <v>174</v>
      </c>
      <c r="E25" s="16" t="s">
        <v>175</v>
      </c>
      <c r="F25" s="16" t="s">
        <v>24</v>
      </c>
      <c r="G25" s="17">
        <v>6</v>
      </c>
      <c r="H25" s="18">
        <v>998477</v>
      </c>
      <c r="I25" s="18">
        <f t="shared" si="0"/>
        <v>5990862</v>
      </c>
      <c r="J25" s="16" t="s">
        <v>25</v>
      </c>
      <c r="K25" s="16" t="s">
        <v>521</v>
      </c>
      <c r="L25" s="16" t="s">
        <v>173</v>
      </c>
      <c r="M25" s="16" t="s">
        <v>522</v>
      </c>
      <c r="N25" s="16" t="s">
        <v>523</v>
      </c>
    </row>
    <row r="26" spans="1:14" ht="82.8">
      <c r="A26" s="16">
        <v>24</v>
      </c>
      <c r="B26" s="16" t="s">
        <v>182</v>
      </c>
      <c r="C26" s="16" t="s">
        <v>182</v>
      </c>
      <c r="D26" s="16" t="s">
        <v>186</v>
      </c>
      <c r="E26" s="16" t="s">
        <v>187</v>
      </c>
      <c r="F26" s="16" t="s">
        <v>24</v>
      </c>
      <c r="G26" s="17">
        <v>2.1</v>
      </c>
      <c r="H26" s="18">
        <v>616222</v>
      </c>
      <c r="I26" s="18">
        <f t="shared" si="0"/>
        <v>1294066.2</v>
      </c>
      <c r="J26" s="16" t="s">
        <v>25</v>
      </c>
      <c r="K26" s="16" t="s">
        <v>137</v>
      </c>
      <c r="L26" s="16" t="s">
        <v>185</v>
      </c>
      <c r="M26" s="16" t="s">
        <v>524</v>
      </c>
      <c r="N26" s="16" t="s">
        <v>143</v>
      </c>
    </row>
    <row r="27" spans="1:14" ht="41.4">
      <c r="A27" s="16">
        <v>25</v>
      </c>
      <c r="B27" s="16" t="s">
        <v>188</v>
      </c>
      <c r="C27" s="16" t="s">
        <v>188</v>
      </c>
      <c r="D27" s="16" t="s">
        <v>192</v>
      </c>
      <c r="E27" s="16" t="s">
        <v>193</v>
      </c>
      <c r="F27" s="16" t="s">
        <v>88</v>
      </c>
      <c r="G27" s="17">
        <v>35</v>
      </c>
      <c r="H27" s="18">
        <v>15811</v>
      </c>
      <c r="I27" s="18">
        <f t="shared" si="0"/>
        <v>553385</v>
      </c>
      <c r="J27" s="16" t="s">
        <v>25</v>
      </c>
      <c r="K27" s="16" t="s">
        <v>137</v>
      </c>
      <c r="L27" s="16" t="s">
        <v>191</v>
      </c>
      <c r="M27" s="16" t="s">
        <v>525</v>
      </c>
      <c r="N27" s="16" t="s">
        <v>143</v>
      </c>
    </row>
    <row r="28" spans="1:14" ht="82.8">
      <c r="A28" s="16">
        <v>26</v>
      </c>
      <c r="B28" s="16" t="s">
        <v>123</v>
      </c>
      <c r="C28" s="16" t="s">
        <v>123</v>
      </c>
      <c r="D28" s="16" t="s">
        <v>196</v>
      </c>
      <c r="E28" s="16" t="s">
        <v>197</v>
      </c>
      <c r="F28" s="16" t="s">
        <v>88</v>
      </c>
      <c r="G28" s="17">
        <v>22</v>
      </c>
      <c r="H28" s="18">
        <v>21734</v>
      </c>
      <c r="I28" s="18">
        <f t="shared" si="0"/>
        <v>478148</v>
      </c>
      <c r="J28" s="16" t="s">
        <v>58</v>
      </c>
      <c r="K28" s="16" t="s">
        <v>526</v>
      </c>
      <c r="L28" s="16" t="s">
        <v>195</v>
      </c>
      <c r="M28" s="16" t="s">
        <v>527</v>
      </c>
      <c r="N28" s="16" t="s">
        <v>528</v>
      </c>
    </row>
    <row r="29" spans="1:14" ht="27.6">
      <c r="A29" s="16">
        <v>28</v>
      </c>
      <c r="B29" s="16" t="s">
        <v>129</v>
      </c>
      <c r="C29" s="16" t="s">
        <v>129</v>
      </c>
      <c r="D29" s="16" t="s">
        <v>207</v>
      </c>
      <c r="E29" s="16" t="s">
        <v>208</v>
      </c>
      <c r="F29" s="16" t="s">
        <v>24</v>
      </c>
      <c r="G29" s="17">
        <v>3</v>
      </c>
      <c r="H29" s="18">
        <v>213331</v>
      </c>
      <c r="I29" s="18">
        <f t="shared" si="0"/>
        <v>639993</v>
      </c>
      <c r="J29" s="16" t="s">
        <v>25</v>
      </c>
      <c r="K29" s="16" t="s">
        <v>203</v>
      </c>
      <c r="L29" s="16" t="s">
        <v>206</v>
      </c>
      <c r="M29" s="16" t="s">
        <v>529</v>
      </c>
      <c r="N29" s="16" t="s">
        <v>209</v>
      </c>
    </row>
    <row r="30" spans="1:14" ht="110.4">
      <c r="A30" s="16">
        <v>29</v>
      </c>
      <c r="B30" s="16" t="s">
        <v>123</v>
      </c>
      <c r="C30" s="16" t="s">
        <v>123</v>
      </c>
      <c r="D30" s="16" t="s">
        <v>213</v>
      </c>
      <c r="E30" s="16" t="s">
        <v>214</v>
      </c>
      <c r="F30" s="16" t="s">
        <v>10</v>
      </c>
      <c r="G30" s="17">
        <v>3</v>
      </c>
      <c r="H30" s="18">
        <v>184397</v>
      </c>
      <c r="I30" s="18">
        <f t="shared" si="0"/>
        <v>553191</v>
      </c>
      <c r="J30" s="16" t="s">
        <v>58</v>
      </c>
      <c r="K30" s="16" t="s">
        <v>530</v>
      </c>
      <c r="L30" s="16" t="s">
        <v>212</v>
      </c>
      <c r="M30" s="16" t="s">
        <v>531</v>
      </c>
      <c r="N30" s="16" t="s">
        <v>532</v>
      </c>
    </row>
    <row r="31" spans="1:14" ht="41.4">
      <c r="A31" s="16">
        <v>30</v>
      </c>
      <c r="B31" s="16" t="s">
        <v>215</v>
      </c>
      <c r="C31" s="16" t="s">
        <v>215</v>
      </c>
      <c r="D31" s="16" t="s">
        <v>219</v>
      </c>
      <c r="E31" s="16" t="s">
        <v>220</v>
      </c>
      <c r="F31" s="16" t="s">
        <v>24</v>
      </c>
      <c r="G31" s="17">
        <v>18</v>
      </c>
      <c r="H31" s="18">
        <v>58708</v>
      </c>
      <c r="I31" s="18">
        <f t="shared" si="0"/>
        <v>1056744</v>
      </c>
      <c r="J31" s="16" t="s">
        <v>58</v>
      </c>
      <c r="K31" s="16" t="s">
        <v>533</v>
      </c>
      <c r="L31" s="16" t="s">
        <v>218</v>
      </c>
      <c r="M31" s="16" t="s">
        <v>534</v>
      </c>
      <c r="N31" s="16" t="s">
        <v>535</v>
      </c>
    </row>
    <row r="32" spans="1:14" ht="27.6">
      <c r="A32" s="16">
        <v>31</v>
      </c>
      <c r="B32" s="16" t="s">
        <v>222</v>
      </c>
      <c r="C32" s="16" t="s">
        <v>222</v>
      </c>
      <c r="D32" s="16" t="s">
        <v>226</v>
      </c>
      <c r="E32" s="16" t="s">
        <v>227</v>
      </c>
      <c r="F32" s="16" t="s">
        <v>88</v>
      </c>
      <c r="G32" s="17">
        <v>80</v>
      </c>
      <c r="H32" s="18">
        <v>10065</v>
      </c>
      <c r="I32" s="18">
        <f t="shared" si="0"/>
        <v>805200</v>
      </c>
      <c r="J32" s="16" t="s">
        <v>58</v>
      </c>
      <c r="K32" s="16" t="s">
        <v>536</v>
      </c>
      <c r="L32" s="16" t="s">
        <v>225</v>
      </c>
      <c r="M32" s="16" t="s">
        <v>537</v>
      </c>
      <c r="N32" s="16" t="s">
        <v>538</v>
      </c>
    </row>
    <row r="33" spans="1:14" ht="82.8">
      <c r="A33" s="16">
        <v>35</v>
      </c>
      <c r="B33" s="16" t="s">
        <v>123</v>
      </c>
      <c r="C33" s="16" t="s">
        <v>123</v>
      </c>
      <c r="D33" s="16" t="s">
        <v>242</v>
      </c>
      <c r="E33" s="16" t="s">
        <v>243</v>
      </c>
      <c r="F33" s="16" t="s">
        <v>10</v>
      </c>
      <c r="G33" s="17">
        <v>9</v>
      </c>
      <c r="H33" s="18">
        <v>248765</v>
      </c>
      <c r="I33" s="18">
        <f t="shared" ref="I33:I49" si="1">G33*H33</f>
        <v>2238885</v>
      </c>
      <c r="J33" s="16" t="s">
        <v>25</v>
      </c>
      <c r="K33" s="16" t="s">
        <v>539</v>
      </c>
      <c r="L33" s="16" t="s">
        <v>241</v>
      </c>
      <c r="M33" s="16" t="s">
        <v>540</v>
      </c>
      <c r="N33" s="16" t="s">
        <v>541</v>
      </c>
    </row>
    <row r="34" spans="1:14" ht="124.2">
      <c r="A34" s="16">
        <v>36</v>
      </c>
      <c r="B34" s="16" t="s">
        <v>123</v>
      </c>
      <c r="C34" s="16" t="s">
        <v>123</v>
      </c>
      <c r="D34" s="16" t="s">
        <v>247</v>
      </c>
      <c r="E34" s="16" t="s">
        <v>248</v>
      </c>
      <c r="F34" s="16" t="s">
        <v>10</v>
      </c>
      <c r="G34" s="17">
        <v>14</v>
      </c>
      <c r="H34" s="18">
        <v>444665</v>
      </c>
      <c r="I34" s="18">
        <f t="shared" si="1"/>
        <v>6225310</v>
      </c>
      <c r="J34" s="16" t="s">
        <v>25</v>
      </c>
      <c r="K34" s="16" t="s">
        <v>530</v>
      </c>
      <c r="L34" s="16" t="s">
        <v>246</v>
      </c>
      <c r="M34" s="16" t="s">
        <v>542</v>
      </c>
      <c r="N34" s="16" t="s">
        <v>532</v>
      </c>
    </row>
    <row r="35" spans="1:14" ht="27.6">
      <c r="A35" s="16">
        <v>37</v>
      </c>
      <c r="B35" s="16" t="s">
        <v>129</v>
      </c>
      <c r="C35" s="16" t="s">
        <v>129</v>
      </c>
      <c r="D35" s="16" t="s">
        <v>252</v>
      </c>
      <c r="E35" s="16" t="s">
        <v>253</v>
      </c>
      <c r="F35" s="16" t="s">
        <v>24</v>
      </c>
      <c r="G35" s="17">
        <v>9</v>
      </c>
      <c r="H35" s="18">
        <v>236679</v>
      </c>
      <c r="I35" s="18">
        <f t="shared" si="1"/>
        <v>2130111</v>
      </c>
      <c r="J35" s="16" t="s">
        <v>58</v>
      </c>
      <c r="K35" s="16" t="s">
        <v>543</v>
      </c>
      <c r="L35" s="16" t="s">
        <v>251</v>
      </c>
      <c r="M35" s="16" t="s">
        <v>544</v>
      </c>
      <c r="N35" s="16" t="s">
        <v>545</v>
      </c>
    </row>
    <row r="36" spans="1:14" ht="55.2">
      <c r="A36" s="16">
        <v>38</v>
      </c>
      <c r="B36" s="16" t="s">
        <v>260</v>
      </c>
      <c r="C36" s="16" t="s">
        <v>260</v>
      </c>
      <c r="D36" s="16" t="s">
        <v>264</v>
      </c>
      <c r="E36" s="16" t="s">
        <v>265</v>
      </c>
      <c r="F36" s="16" t="s">
        <v>24</v>
      </c>
      <c r="G36" s="17">
        <v>12</v>
      </c>
      <c r="H36" s="18">
        <v>103497</v>
      </c>
      <c r="I36" s="18">
        <f t="shared" si="1"/>
        <v>1241964</v>
      </c>
      <c r="J36" s="16" t="s">
        <v>58</v>
      </c>
      <c r="K36" s="16" t="s">
        <v>255</v>
      </c>
      <c r="L36" s="16" t="s">
        <v>263</v>
      </c>
      <c r="M36" s="16" t="s">
        <v>546</v>
      </c>
      <c r="N36" s="16" t="s">
        <v>258</v>
      </c>
    </row>
    <row r="37" spans="1:14" ht="27.6">
      <c r="A37" s="16">
        <v>39</v>
      </c>
      <c r="B37" s="16" t="s">
        <v>260</v>
      </c>
      <c r="C37" s="16" t="s">
        <v>260</v>
      </c>
      <c r="D37" s="16" t="s">
        <v>269</v>
      </c>
      <c r="E37" s="16" t="s">
        <v>270</v>
      </c>
      <c r="F37" s="16" t="s">
        <v>88</v>
      </c>
      <c r="G37" s="17">
        <v>35</v>
      </c>
      <c r="H37" s="18">
        <v>11879</v>
      </c>
      <c r="I37" s="18">
        <f t="shared" si="1"/>
        <v>415765</v>
      </c>
      <c r="J37" s="16" t="s">
        <v>58</v>
      </c>
      <c r="K37" s="16" t="s">
        <v>255</v>
      </c>
      <c r="L37" s="16" t="s">
        <v>268</v>
      </c>
      <c r="M37" s="16" t="s">
        <v>546</v>
      </c>
      <c r="N37" s="16" t="s">
        <v>258</v>
      </c>
    </row>
    <row r="38" spans="1:14" ht="41.4">
      <c r="A38" s="16">
        <v>40</v>
      </c>
      <c r="B38" s="16" t="s">
        <v>76</v>
      </c>
      <c r="C38" s="16" t="s">
        <v>76</v>
      </c>
      <c r="D38" s="16" t="s">
        <v>278</v>
      </c>
      <c r="E38" s="16" t="s">
        <v>279</v>
      </c>
      <c r="F38" s="16" t="s">
        <v>10</v>
      </c>
      <c r="G38" s="17">
        <v>2</v>
      </c>
      <c r="H38" s="18">
        <v>253969</v>
      </c>
      <c r="I38" s="18">
        <f t="shared" si="1"/>
        <v>507938</v>
      </c>
      <c r="J38" s="16" t="s">
        <v>487</v>
      </c>
      <c r="K38" s="16" t="s">
        <v>547</v>
      </c>
      <c r="L38" s="16" t="s">
        <v>277</v>
      </c>
      <c r="M38" s="16" t="s">
        <v>548</v>
      </c>
      <c r="N38" s="16" t="s">
        <v>549</v>
      </c>
    </row>
    <row r="39" spans="1:14" ht="124.2">
      <c r="A39" s="16">
        <v>41</v>
      </c>
      <c r="B39" s="16" t="s">
        <v>123</v>
      </c>
      <c r="C39" s="16" t="s">
        <v>123</v>
      </c>
      <c r="D39" s="16" t="s">
        <v>284</v>
      </c>
      <c r="E39" s="16" t="s">
        <v>285</v>
      </c>
      <c r="F39" s="16" t="s">
        <v>10</v>
      </c>
      <c r="G39" s="17">
        <v>3</v>
      </c>
      <c r="H39" s="18">
        <v>154595</v>
      </c>
      <c r="I39" s="18">
        <f t="shared" si="1"/>
        <v>463785</v>
      </c>
      <c r="J39" s="16" t="s">
        <v>25</v>
      </c>
      <c r="K39" s="16" t="s">
        <v>255</v>
      </c>
      <c r="L39" s="16" t="s">
        <v>283</v>
      </c>
      <c r="M39" s="16" t="s">
        <v>550</v>
      </c>
      <c r="N39" s="16" t="s">
        <v>258</v>
      </c>
    </row>
    <row r="40" spans="1:14" ht="41.4">
      <c r="A40" s="16">
        <v>43</v>
      </c>
      <c r="B40" s="16" t="s">
        <v>116</v>
      </c>
      <c r="C40" s="16" t="s">
        <v>116</v>
      </c>
      <c r="D40" s="16" t="s">
        <v>312</v>
      </c>
      <c r="E40" s="16" t="s">
        <v>313</v>
      </c>
      <c r="F40" s="16" t="s">
        <v>10</v>
      </c>
      <c r="G40" s="17">
        <v>4</v>
      </c>
      <c r="H40" s="18">
        <v>93008</v>
      </c>
      <c r="I40" s="18">
        <f t="shared" si="1"/>
        <v>372032</v>
      </c>
      <c r="J40" s="16" t="s">
        <v>58</v>
      </c>
      <c r="K40" s="16" t="s">
        <v>294</v>
      </c>
      <c r="L40" s="16" t="s">
        <v>311</v>
      </c>
      <c r="M40" s="16" t="s">
        <v>551</v>
      </c>
      <c r="N40" s="16" t="s">
        <v>294</v>
      </c>
    </row>
    <row r="41" spans="1:14" ht="151.80000000000001">
      <c r="A41" s="16">
        <v>46</v>
      </c>
      <c r="B41" s="16" t="s">
        <v>188</v>
      </c>
      <c r="C41" s="16" t="s">
        <v>188</v>
      </c>
      <c r="D41" s="16" t="s">
        <v>337</v>
      </c>
      <c r="E41" s="16" t="s">
        <v>338</v>
      </c>
      <c r="F41" s="16" t="s">
        <v>88</v>
      </c>
      <c r="G41" s="17">
        <v>14</v>
      </c>
      <c r="H41" s="18">
        <v>770969</v>
      </c>
      <c r="I41" s="18">
        <f t="shared" si="1"/>
        <v>10793566</v>
      </c>
      <c r="J41" s="16" t="s">
        <v>25</v>
      </c>
      <c r="K41" s="16" t="s">
        <v>552</v>
      </c>
      <c r="L41" s="16" t="s">
        <v>336</v>
      </c>
      <c r="M41" s="16" t="s">
        <v>553</v>
      </c>
      <c r="N41" s="16" t="s">
        <v>554</v>
      </c>
    </row>
    <row r="42" spans="1:14" ht="27.6">
      <c r="A42" s="16">
        <v>47</v>
      </c>
      <c r="B42" s="16" t="s">
        <v>165</v>
      </c>
      <c r="C42" s="16" t="s">
        <v>165</v>
      </c>
      <c r="D42" s="16" t="s">
        <v>354</v>
      </c>
      <c r="E42" s="16" t="s">
        <v>355</v>
      </c>
      <c r="F42" s="16" t="s">
        <v>24</v>
      </c>
      <c r="G42" s="17">
        <v>4</v>
      </c>
      <c r="H42" s="18">
        <v>812077</v>
      </c>
      <c r="I42" s="18">
        <f t="shared" si="1"/>
        <v>3248308</v>
      </c>
      <c r="J42" s="16" t="s">
        <v>58</v>
      </c>
      <c r="K42" s="16" t="s">
        <v>325</v>
      </c>
      <c r="L42" s="16" t="s">
        <v>353</v>
      </c>
      <c r="M42" s="16" t="s">
        <v>555</v>
      </c>
      <c r="N42" s="16" t="s">
        <v>328</v>
      </c>
    </row>
    <row r="43" spans="1:14" ht="27.6">
      <c r="A43" s="16">
        <v>48</v>
      </c>
      <c r="B43" s="16" t="s">
        <v>136</v>
      </c>
      <c r="C43" s="16" t="s">
        <v>136</v>
      </c>
      <c r="D43" s="16" t="s">
        <v>359</v>
      </c>
      <c r="E43" s="16" t="s">
        <v>360</v>
      </c>
      <c r="F43" s="16" t="s">
        <v>24</v>
      </c>
      <c r="G43" s="17">
        <v>3</v>
      </c>
      <c r="H43" s="18">
        <v>61712</v>
      </c>
      <c r="I43" s="18">
        <f t="shared" si="1"/>
        <v>185136</v>
      </c>
      <c r="J43" s="16" t="s">
        <v>58</v>
      </c>
      <c r="K43" s="16" t="s">
        <v>325</v>
      </c>
      <c r="L43" s="16" t="s">
        <v>358</v>
      </c>
      <c r="M43" s="16" t="s">
        <v>555</v>
      </c>
      <c r="N43" s="16" t="s">
        <v>328</v>
      </c>
    </row>
    <row r="44" spans="1:14" ht="41.4">
      <c r="A44" s="16">
        <v>49</v>
      </c>
      <c r="B44" s="16" t="s">
        <v>116</v>
      </c>
      <c r="C44" s="16" t="s">
        <v>116</v>
      </c>
      <c r="D44" s="16" t="s">
        <v>372</v>
      </c>
      <c r="E44" s="16" t="s">
        <v>373</v>
      </c>
      <c r="F44" s="16" t="s">
        <v>10</v>
      </c>
      <c r="G44" s="17">
        <v>1</v>
      </c>
      <c r="H44" s="18">
        <v>288322</v>
      </c>
      <c r="I44" s="18">
        <f t="shared" si="1"/>
        <v>288322</v>
      </c>
      <c r="J44" s="16" t="s">
        <v>25</v>
      </c>
      <c r="K44" s="16" t="s">
        <v>362</v>
      </c>
      <c r="L44" s="16" t="s">
        <v>371</v>
      </c>
      <c r="M44" s="16" t="s">
        <v>556</v>
      </c>
      <c r="N44" s="16" t="s">
        <v>365</v>
      </c>
    </row>
    <row r="45" spans="1:14" ht="55.2">
      <c r="A45" s="16">
        <v>50</v>
      </c>
      <c r="B45" s="16" t="s">
        <v>215</v>
      </c>
      <c r="C45" s="16" t="s">
        <v>215</v>
      </c>
      <c r="D45" s="16" t="s">
        <v>391</v>
      </c>
      <c r="E45" s="16" t="s">
        <v>392</v>
      </c>
      <c r="F45" s="16" t="s">
        <v>24</v>
      </c>
      <c r="G45" s="17">
        <v>23</v>
      </c>
      <c r="H45" s="18">
        <v>119342</v>
      </c>
      <c r="I45" s="18">
        <f t="shared" si="1"/>
        <v>2744866</v>
      </c>
      <c r="J45" s="16" t="s">
        <v>58</v>
      </c>
      <c r="K45" s="16" t="s">
        <v>557</v>
      </c>
      <c r="L45" s="16" t="s">
        <v>390</v>
      </c>
      <c r="M45" s="16" t="s">
        <v>558</v>
      </c>
      <c r="N45" s="16" t="s">
        <v>559</v>
      </c>
    </row>
    <row r="46" spans="1:14">
      <c r="A46" s="16">
        <v>51</v>
      </c>
      <c r="B46" s="16" t="s">
        <v>404</v>
      </c>
      <c r="C46" s="16" t="s">
        <v>404</v>
      </c>
      <c r="D46" s="16" t="s">
        <v>408</v>
      </c>
      <c r="E46" s="16" t="s">
        <v>409</v>
      </c>
      <c r="F46" s="16" t="s">
        <v>88</v>
      </c>
      <c r="G46" s="17">
        <v>8</v>
      </c>
      <c r="H46" s="18">
        <v>134410</v>
      </c>
      <c r="I46" s="18">
        <f t="shared" si="1"/>
        <v>1075280</v>
      </c>
      <c r="J46" s="16" t="s">
        <v>25</v>
      </c>
      <c r="K46" s="16" t="s">
        <v>395</v>
      </c>
      <c r="L46" s="16" t="s">
        <v>407</v>
      </c>
      <c r="M46" s="16" t="s">
        <v>560</v>
      </c>
      <c r="N46" s="16" t="s">
        <v>398</v>
      </c>
    </row>
    <row r="47" spans="1:14" ht="27.6">
      <c r="A47" s="16">
        <v>52</v>
      </c>
      <c r="B47" s="16" t="s">
        <v>417</v>
      </c>
      <c r="C47" s="16" t="s">
        <v>417</v>
      </c>
      <c r="D47" s="16" t="s">
        <v>421</v>
      </c>
      <c r="E47" s="16" t="s">
        <v>422</v>
      </c>
      <c r="F47" s="16" t="s">
        <v>24</v>
      </c>
      <c r="G47" s="17">
        <v>40</v>
      </c>
      <c r="H47" s="18">
        <v>66467</v>
      </c>
      <c r="I47" s="18">
        <f t="shared" si="1"/>
        <v>2658680</v>
      </c>
      <c r="J47" s="16" t="s">
        <v>25</v>
      </c>
      <c r="K47" s="16" t="s">
        <v>395</v>
      </c>
      <c r="L47" s="16" t="s">
        <v>420</v>
      </c>
      <c r="M47" s="16" t="s">
        <v>561</v>
      </c>
      <c r="N47" s="16" t="s">
        <v>398</v>
      </c>
    </row>
    <row r="48" spans="1:14" ht="96.6">
      <c r="A48" s="16">
        <v>53</v>
      </c>
      <c r="B48" s="16" t="s">
        <v>417</v>
      </c>
      <c r="C48" s="16" t="s">
        <v>417</v>
      </c>
      <c r="D48" s="16" t="s">
        <v>427</v>
      </c>
      <c r="E48" s="16" t="s">
        <v>428</v>
      </c>
      <c r="F48" s="16" t="s">
        <v>24</v>
      </c>
      <c r="G48" s="17">
        <v>400</v>
      </c>
      <c r="H48" s="18">
        <v>155933</v>
      </c>
      <c r="I48" s="18">
        <f t="shared" si="1"/>
        <v>62373200</v>
      </c>
      <c r="J48" s="16" t="s">
        <v>25</v>
      </c>
      <c r="K48" s="16" t="s">
        <v>395</v>
      </c>
      <c r="L48" s="16" t="s">
        <v>426</v>
      </c>
      <c r="M48" s="16" t="s">
        <v>562</v>
      </c>
      <c r="N48" s="16" t="s">
        <v>398</v>
      </c>
    </row>
    <row r="49" spans="1:14" ht="27.6">
      <c r="A49" s="16">
        <v>54</v>
      </c>
      <c r="B49" s="16" t="s">
        <v>417</v>
      </c>
      <c r="C49" s="16" t="s">
        <v>417</v>
      </c>
      <c r="D49" s="16" t="s">
        <v>436</v>
      </c>
      <c r="E49" s="16" t="s">
        <v>437</v>
      </c>
      <c r="F49" s="16" t="s">
        <v>24</v>
      </c>
      <c r="G49" s="17">
        <v>30</v>
      </c>
      <c r="H49" s="18">
        <v>97100</v>
      </c>
      <c r="I49" s="18">
        <f t="shared" si="1"/>
        <v>2913000</v>
      </c>
      <c r="J49" s="16" t="s">
        <v>25</v>
      </c>
      <c r="K49" s="16" t="s">
        <v>395</v>
      </c>
      <c r="L49" s="16" t="s">
        <v>435</v>
      </c>
      <c r="M49" s="16" t="s">
        <v>563</v>
      </c>
      <c r="N49" s="16" t="s">
        <v>398</v>
      </c>
    </row>
    <row r="50" spans="1:14">
      <c r="H50" s="13"/>
      <c r="I50" s="13"/>
    </row>
    <row r="51" spans="1:14">
      <c r="H51" s="19" t="s">
        <v>564</v>
      </c>
      <c r="I51" s="19">
        <f>SUM(I5:I49)</f>
        <v>195957198.69999999</v>
      </c>
    </row>
  </sheetData>
  <mergeCells count="2">
    <mergeCell ref="A1:N1"/>
    <mergeCell ref="A2:N2"/>
  </mergeCell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7"/>
  <sheetViews>
    <sheetView topLeftCell="C1" zoomScale="70" zoomScaleNormal="70" workbookViewId="0">
      <selection activeCell="F110" sqref="F110"/>
    </sheetView>
  </sheetViews>
  <sheetFormatPr baseColWidth="10" defaultColWidth="8.796875" defaultRowHeight="13.8"/>
  <cols>
    <col min="1" max="1" width="6" customWidth="1"/>
    <col min="2" max="2" width="22" customWidth="1"/>
    <col min="3" max="3" width="12" customWidth="1"/>
    <col min="4" max="4" width="28" customWidth="1"/>
    <col min="5" max="5" width="34" customWidth="1"/>
    <col min="6" max="6" width="36" customWidth="1"/>
    <col min="7" max="7" width="12" customWidth="1"/>
    <col min="8" max="8" width="44" customWidth="1"/>
    <col min="9" max="9" width="8" customWidth="1"/>
    <col min="10" max="10" width="12" customWidth="1"/>
    <col min="11" max="12" width="16" customWidth="1"/>
    <col min="13" max="13" width="12" customWidth="1"/>
    <col min="14" max="14" width="42" customWidth="1"/>
    <col min="15" max="15" width="20" customWidth="1"/>
  </cols>
  <sheetData>
    <row r="1" spans="1:15" ht="17.399999999999999">
      <c r="A1" s="401" t="s">
        <v>0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</row>
    <row r="2" spans="1:15">
      <c r="A2" s="402" t="s">
        <v>1</v>
      </c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</row>
    <row r="4" spans="1:15" ht="27.6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  <c r="J4" s="3" t="s">
        <v>11</v>
      </c>
      <c r="K4" s="3" t="s">
        <v>12</v>
      </c>
      <c r="L4" s="3" t="s">
        <v>13</v>
      </c>
      <c r="M4" s="3" t="s">
        <v>14</v>
      </c>
      <c r="N4" s="3" t="s">
        <v>15</v>
      </c>
      <c r="O4" s="3" t="s">
        <v>16</v>
      </c>
    </row>
    <row r="5" spans="1:15" ht="41.4" hidden="1">
      <c r="A5" s="4">
        <v>1</v>
      </c>
      <c r="B5" s="4" t="s">
        <v>17</v>
      </c>
      <c r="C5" s="4" t="s">
        <v>18</v>
      </c>
      <c r="D5" s="4" t="s">
        <v>19</v>
      </c>
      <c r="E5" s="4" t="s">
        <v>20</v>
      </c>
      <c r="F5" s="4" t="s">
        <v>21</v>
      </c>
      <c r="G5" s="4" t="s">
        <v>22</v>
      </c>
      <c r="H5" s="4" t="s">
        <v>23</v>
      </c>
      <c r="I5" s="4" t="s">
        <v>24</v>
      </c>
      <c r="J5" s="5">
        <v>120</v>
      </c>
      <c r="K5" s="6">
        <v>196990</v>
      </c>
      <c r="L5" s="6">
        <f t="shared" ref="L5:L35" si="0">J5*K5</f>
        <v>23638800</v>
      </c>
      <c r="M5" s="4" t="s">
        <v>25</v>
      </c>
      <c r="N5" s="4" t="s">
        <v>26</v>
      </c>
      <c r="O5" s="4" t="s">
        <v>27</v>
      </c>
    </row>
    <row r="6" spans="1:15" ht="27.6">
      <c r="A6" s="4">
        <v>3</v>
      </c>
      <c r="B6" s="4" t="s">
        <v>17</v>
      </c>
      <c r="C6" s="4" t="s">
        <v>18</v>
      </c>
      <c r="D6" s="4" t="s">
        <v>35</v>
      </c>
      <c r="E6" s="4" t="s">
        <v>36</v>
      </c>
      <c r="F6" s="4" t="s">
        <v>37</v>
      </c>
      <c r="G6" s="4" t="s">
        <v>38</v>
      </c>
      <c r="H6" s="4" t="s">
        <v>32</v>
      </c>
      <c r="I6" s="4" t="s">
        <v>10</v>
      </c>
      <c r="J6" s="5">
        <v>2</v>
      </c>
      <c r="K6" s="6">
        <v>0</v>
      </c>
      <c r="L6" s="6">
        <f t="shared" si="0"/>
        <v>0</v>
      </c>
      <c r="M6" s="4" t="s">
        <v>25</v>
      </c>
      <c r="N6" s="4" t="s">
        <v>39</v>
      </c>
      <c r="O6" s="4" t="s">
        <v>34</v>
      </c>
    </row>
    <row r="7" spans="1:15" ht="41.4" hidden="1">
      <c r="A7" s="4">
        <v>4</v>
      </c>
      <c r="B7" s="4" t="s">
        <v>40</v>
      </c>
      <c r="C7" s="4" t="s">
        <v>18</v>
      </c>
      <c r="D7" s="4" t="s">
        <v>41</v>
      </c>
      <c r="E7" s="4" t="s">
        <v>42</v>
      </c>
      <c r="F7" s="4" t="s">
        <v>43</v>
      </c>
      <c r="G7" s="4" t="s">
        <v>44</v>
      </c>
      <c r="H7" s="4" t="s">
        <v>45</v>
      </c>
      <c r="I7" s="4" t="s">
        <v>24</v>
      </c>
      <c r="J7" s="5">
        <v>25</v>
      </c>
      <c r="K7" s="6">
        <v>14647</v>
      </c>
      <c r="L7" s="6">
        <f t="shared" si="0"/>
        <v>366175</v>
      </c>
      <c r="M7" s="4" t="s">
        <v>25</v>
      </c>
      <c r="N7" s="4" t="s">
        <v>46</v>
      </c>
      <c r="O7" s="4" t="s">
        <v>34</v>
      </c>
    </row>
    <row r="8" spans="1:15" hidden="1">
      <c r="A8" s="4">
        <v>5</v>
      </c>
      <c r="B8" s="4" t="s">
        <v>47</v>
      </c>
      <c r="C8" s="4" t="s">
        <v>18</v>
      </c>
      <c r="D8" s="4" t="s">
        <v>41</v>
      </c>
      <c r="E8" s="4" t="s">
        <v>48</v>
      </c>
      <c r="F8" s="4" t="s">
        <v>49</v>
      </c>
      <c r="G8" s="4" t="s">
        <v>50</v>
      </c>
      <c r="H8" s="4" t="s">
        <v>51</v>
      </c>
      <c r="I8" s="4" t="s">
        <v>24</v>
      </c>
      <c r="J8" s="5">
        <v>40</v>
      </c>
      <c r="K8" s="6">
        <v>36330</v>
      </c>
      <c r="L8" s="6">
        <f t="shared" si="0"/>
        <v>1453200</v>
      </c>
      <c r="M8" s="4" t="s">
        <v>25</v>
      </c>
      <c r="N8" s="4" t="s">
        <v>52</v>
      </c>
      <c r="O8" s="4" t="s">
        <v>34</v>
      </c>
    </row>
    <row r="9" spans="1:15" ht="27.6" hidden="1">
      <c r="A9" s="4">
        <v>6</v>
      </c>
      <c r="B9" s="4" t="s">
        <v>53</v>
      </c>
      <c r="C9" s="4" t="s">
        <v>18</v>
      </c>
      <c r="D9" s="4" t="s">
        <v>41</v>
      </c>
      <c r="E9" s="4" t="s">
        <v>54</v>
      </c>
      <c r="F9" s="4" t="s">
        <v>55</v>
      </c>
      <c r="G9" s="4" t="s">
        <v>56</v>
      </c>
      <c r="H9" s="4" t="s">
        <v>57</v>
      </c>
      <c r="I9" s="4" t="s">
        <v>24</v>
      </c>
      <c r="J9" s="5">
        <v>40</v>
      </c>
      <c r="K9" s="6">
        <v>13767</v>
      </c>
      <c r="L9" s="6">
        <f t="shared" si="0"/>
        <v>550680</v>
      </c>
      <c r="M9" s="4" t="s">
        <v>58</v>
      </c>
      <c r="N9" s="4"/>
      <c r="O9" s="4" t="s">
        <v>59</v>
      </c>
    </row>
    <row r="10" spans="1:15" ht="27.6" hidden="1">
      <c r="A10" s="4">
        <v>7</v>
      </c>
      <c r="B10" s="4" t="s">
        <v>60</v>
      </c>
      <c r="C10" s="4" t="s">
        <v>18</v>
      </c>
      <c r="D10" s="4" t="s">
        <v>41</v>
      </c>
      <c r="E10" s="4" t="s">
        <v>54</v>
      </c>
      <c r="F10" s="4" t="s">
        <v>61</v>
      </c>
      <c r="G10" s="4" t="s">
        <v>62</v>
      </c>
      <c r="H10" s="4" t="s">
        <v>63</v>
      </c>
      <c r="I10" s="4" t="s">
        <v>24</v>
      </c>
      <c r="J10" s="5">
        <v>85</v>
      </c>
      <c r="K10" s="6">
        <v>19673</v>
      </c>
      <c r="L10" s="6">
        <f t="shared" si="0"/>
        <v>1672205</v>
      </c>
      <c r="M10" s="4" t="s">
        <v>58</v>
      </c>
      <c r="N10" s="4"/>
      <c r="O10" s="4" t="s">
        <v>59</v>
      </c>
    </row>
    <row r="11" spans="1:15" ht="55.2" hidden="1">
      <c r="A11" s="4">
        <v>8</v>
      </c>
      <c r="B11" s="4" t="s">
        <v>64</v>
      </c>
      <c r="C11" s="4" t="s">
        <v>18</v>
      </c>
      <c r="D11" s="4" t="s">
        <v>41</v>
      </c>
      <c r="E11" s="4" t="s">
        <v>65</v>
      </c>
      <c r="F11" s="4" t="s">
        <v>66</v>
      </c>
      <c r="G11" s="4" t="s">
        <v>67</v>
      </c>
      <c r="H11" s="4" t="s">
        <v>68</v>
      </c>
      <c r="I11" s="4" t="s">
        <v>24</v>
      </c>
      <c r="J11" s="5">
        <v>45</v>
      </c>
      <c r="K11" s="6">
        <v>24063</v>
      </c>
      <c r="L11" s="6">
        <f t="shared" si="0"/>
        <v>1082835</v>
      </c>
      <c r="M11" s="4" t="s">
        <v>58</v>
      </c>
      <c r="N11" s="4" t="s">
        <v>69</v>
      </c>
      <c r="O11" s="4" t="s">
        <v>34</v>
      </c>
    </row>
    <row r="12" spans="1:15" ht="27.6">
      <c r="A12" s="4">
        <v>9</v>
      </c>
      <c r="B12" s="4" t="s">
        <v>70</v>
      </c>
      <c r="C12" s="4" t="s">
        <v>18</v>
      </c>
      <c r="D12" s="4" t="s">
        <v>71</v>
      </c>
      <c r="E12" s="4" t="s">
        <v>72</v>
      </c>
      <c r="F12" s="4" t="s">
        <v>73</v>
      </c>
      <c r="G12" s="4" t="s">
        <v>74</v>
      </c>
      <c r="H12" s="4" t="s">
        <v>32</v>
      </c>
      <c r="I12" s="4" t="s">
        <v>10</v>
      </c>
      <c r="J12" s="5">
        <v>12</v>
      </c>
      <c r="K12" s="6">
        <v>0</v>
      </c>
      <c r="L12" s="6">
        <f t="shared" si="0"/>
        <v>0</v>
      </c>
      <c r="M12" s="4" t="s">
        <v>58</v>
      </c>
      <c r="N12" s="4" t="s">
        <v>75</v>
      </c>
      <c r="O12" s="4" t="s">
        <v>59</v>
      </c>
    </row>
    <row r="13" spans="1:15" ht="27.6" hidden="1">
      <c r="A13" s="4">
        <v>10</v>
      </c>
      <c r="B13" s="4" t="s">
        <v>76</v>
      </c>
      <c r="C13" s="4" t="s">
        <v>18</v>
      </c>
      <c r="D13" s="4" t="s">
        <v>77</v>
      </c>
      <c r="E13" s="4" t="s">
        <v>78</v>
      </c>
      <c r="F13" s="4" t="s">
        <v>79</v>
      </c>
      <c r="G13" s="4" t="s">
        <v>80</v>
      </c>
      <c r="H13" s="4" t="s">
        <v>81</v>
      </c>
      <c r="I13" s="4" t="s">
        <v>10</v>
      </c>
      <c r="J13" s="5">
        <v>2</v>
      </c>
      <c r="K13" s="6">
        <v>14172</v>
      </c>
      <c r="L13" s="6">
        <f t="shared" si="0"/>
        <v>28344</v>
      </c>
      <c r="M13" s="4" t="s">
        <v>25</v>
      </c>
      <c r="N13" s="4" t="s">
        <v>82</v>
      </c>
      <c r="O13" s="4" t="s">
        <v>59</v>
      </c>
    </row>
    <row r="14" spans="1:15" ht="27.6" hidden="1">
      <c r="A14" s="4">
        <v>11</v>
      </c>
      <c r="B14" s="4" t="s">
        <v>60</v>
      </c>
      <c r="C14" s="4" t="s">
        <v>18</v>
      </c>
      <c r="D14" s="4" t="s">
        <v>77</v>
      </c>
      <c r="E14" s="4" t="s">
        <v>83</v>
      </c>
      <c r="F14" s="4" t="s">
        <v>61</v>
      </c>
      <c r="G14" s="4" t="s">
        <v>62</v>
      </c>
      <c r="H14" s="4" t="s">
        <v>63</v>
      </c>
      <c r="I14" s="4" t="s">
        <v>24</v>
      </c>
      <c r="J14" s="5">
        <v>60</v>
      </c>
      <c r="K14" s="6">
        <v>19673</v>
      </c>
      <c r="L14" s="6">
        <f t="shared" si="0"/>
        <v>1180380</v>
      </c>
      <c r="M14" s="4" t="s">
        <v>58</v>
      </c>
      <c r="N14" s="4"/>
      <c r="O14" s="4" t="s">
        <v>59</v>
      </c>
    </row>
    <row r="15" spans="1:15" ht="55.2" hidden="1">
      <c r="A15" s="4">
        <v>12</v>
      </c>
      <c r="B15" s="4" t="s">
        <v>76</v>
      </c>
      <c r="C15" s="4" t="s">
        <v>18</v>
      </c>
      <c r="D15" s="4" t="s">
        <v>77</v>
      </c>
      <c r="E15" s="4" t="s">
        <v>84</v>
      </c>
      <c r="F15" s="4" t="s">
        <v>85</v>
      </c>
      <c r="G15" s="4" t="s">
        <v>86</v>
      </c>
      <c r="H15" s="4" t="s">
        <v>87</v>
      </c>
      <c r="I15" s="4" t="s">
        <v>88</v>
      </c>
      <c r="J15" s="5">
        <v>8</v>
      </c>
      <c r="K15" s="6">
        <v>14628</v>
      </c>
      <c r="L15" s="6">
        <f t="shared" si="0"/>
        <v>117024</v>
      </c>
      <c r="M15" s="4" t="s">
        <v>58</v>
      </c>
      <c r="N15" s="4" t="s">
        <v>89</v>
      </c>
      <c r="O15" s="4" t="s">
        <v>59</v>
      </c>
    </row>
    <row r="16" spans="1:15" ht="41.4" hidden="1">
      <c r="A16" s="4">
        <v>13</v>
      </c>
      <c r="B16" s="4" t="s">
        <v>90</v>
      </c>
      <c r="C16" s="4" t="s">
        <v>91</v>
      </c>
      <c r="D16" s="4" t="s">
        <v>92</v>
      </c>
      <c r="E16" s="4" t="s">
        <v>93</v>
      </c>
      <c r="F16" s="4" t="s">
        <v>94</v>
      </c>
      <c r="G16" s="4" t="s">
        <v>95</v>
      </c>
      <c r="H16" s="4" t="s">
        <v>96</v>
      </c>
      <c r="I16" s="4" t="s">
        <v>24</v>
      </c>
      <c r="J16" s="5">
        <v>60</v>
      </c>
      <c r="K16" s="6">
        <v>61267</v>
      </c>
      <c r="L16" s="6">
        <f t="shared" si="0"/>
        <v>3676020</v>
      </c>
      <c r="M16" s="4" t="s">
        <v>25</v>
      </c>
      <c r="N16" s="4" t="s">
        <v>97</v>
      </c>
      <c r="O16" s="4" t="s">
        <v>98</v>
      </c>
    </row>
    <row r="17" spans="1:15" ht="27.6" hidden="1">
      <c r="A17" s="4">
        <v>14</v>
      </c>
      <c r="B17" s="4" t="s">
        <v>53</v>
      </c>
      <c r="C17" s="4" t="s">
        <v>91</v>
      </c>
      <c r="D17" s="4" t="s">
        <v>99</v>
      </c>
      <c r="E17" s="4" t="s">
        <v>100</v>
      </c>
      <c r="F17" s="4" t="s">
        <v>55</v>
      </c>
      <c r="G17" s="4" t="s">
        <v>56</v>
      </c>
      <c r="H17" s="4" t="s">
        <v>57</v>
      </c>
      <c r="I17" s="4" t="s">
        <v>24</v>
      </c>
      <c r="J17" s="5">
        <v>75</v>
      </c>
      <c r="K17" s="6">
        <v>13767</v>
      </c>
      <c r="L17" s="6">
        <f t="shared" si="0"/>
        <v>1032525</v>
      </c>
      <c r="M17" s="4" t="s">
        <v>58</v>
      </c>
      <c r="N17" s="4"/>
      <c r="O17" s="4" t="s">
        <v>98</v>
      </c>
    </row>
    <row r="18" spans="1:15" ht="27.6" hidden="1">
      <c r="A18" s="4">
        <v>15</v>
      </c>
      <c r="B18" s="4" t="s">
        <v>60</v>
      </c>
      <c r="C18" s="4" t="s">
        <v>91</v>
      </c>
      <c r="D18" s="4" t="s">
        <v>99</v>
      </c>
      <c r="E18" s="4" t="s">
        <v>100</v>
      </c>
      <c r="F18" s="4" t="s">
        <v>61</v>
      </c>
      <c r="G18" s="4" t="s">
        <v>62</v>
      </c>
      <c r="H18" s="4" t="s">
        <v>63</v>
      </c>
      <c r="I18" s="4" t="s">
        <v>24</v>
      </c>
      <c r="J18" s="5">
        <v>150</v>
      </c>
      <c r="K18" s="6">
        <v>19673</v>
      </c>
      <c r="L18" s="6">
        <f t="shared" si="0"/>
        <v>2950950</v>
      </c>
      <c r="M18" s="4" t="s">
        <v>58</v>
      </c>
      <c r="N18" s="4"/>
      <c r="O18" s="4" t="s">
        <v>98</v>
      </c>
    </row>
    <row r="19" spans="1:15" ht="27.6" hidden="1">
      <c r="A19" s="4">
        <v>16</v>
      </c>
      <c r="B19" s="4" t="s">
        <v>60</v>
      </c>
      <c r="C19" s="4" t="s">
        <v>91</v>
      </c>
      <c r="D19" s="4" t="s">
        <v>101</v>
      </c>
      <c r="E19" s="4" t="s">
        <v>102</v>
      </c>
      <c r="F19" s="4" t="s">
        <v>103</v>
      </c>
      <c r="G19" s="4" t="s">
        <v>104</v>
      </c>
      <c r="H19" s="4" t="s">
        <v>105</v>
      </c>
      <c r="I19" s="4" t="s">
        <v>24</v>
      </c>
      <c r="J19" s="5">
        <v>80</v>
      </c>
      <c r="K19" s="6">
        <v>18685</v>
      </c>
      <c r="L19" s="6">
        <f t="shared" si="0"/>
        <v>1494800</v>
      </c>
      <c r="M19" s="4" t="s">
        <v>58</v>
      </c>
      <c r="N19" s="4"/>
      <c r="O19" s="4" t="s">
        <v>98</v>
      </c>
    </row>
    <row r="20" spans="1:15" ht="41.4" hidden="1">
      <c r="A20" s="4">
        <v>17</v>
      </c>
      <c r="B20" s="4" t="s">
        <v>90</v>
      </c>
      <c r="C20" s="4" t="s">
        <v>91</v>
      </c>
      <c r="D20" s="4" t="s">
        <v>106</v>
      </c>
      <c r="E20" s="4" t="s">
        <v>107</v>
      </c>
      <c r="F20" s="4" t="s">
        <v>108</v>
      </c>
      <c r="G20" s="4" t="s">
        <v>109</v>
      </c>
      <c r="H20" s="4" t="s">
        <v>110</v>
      </c>
      <c r="I20" s="4" t="s">
        <v>24</v>
      </c>
      <c r="J20" s="5">
        <v>45</v>
      </c>
      <c r="K20" s="6">
        <v>45408</v>
      </c>
      <c r="L20" s="6">
        <f t="shared" si="0"/>
        <v>2043360</v>
      </c>
      <c r="M20" s="4" t="s">
        <v>58</v>
      </c>
      <c r="N20" s="4" t="s">
        <v>111</v>
      </c>
      <c r="O20" s="4" t="s">
        <v>98</v>
      </c>
    </row>
    <row r="21" spans="1:15">
      <c r="A21" s="4">
        <v>18</v>
      </c>
      <c r="B21" s="4" t="s">
        <v>70</v>
      </c>
      <c r="C21" s="4" t="s">
        <v>91</v>
      </c>
      <c r="D21" s="4" t="s">
        <v>71</v>
      </c>
      <c r="E21" s="4" t="s">
        <v>112</v>
      </c>
      <c r="F21" s="4" t="s">
        <v>73</v>
      </c>
      <c r="G21" s="4" t="s">
        <v>74</v>
      </c>
      <c r="H21" s="4" t="s">
        <v>32</v>
      </c>
      <c r="I21" s="4" t="s">
        <v>10</v>
      </c>
      <c r="J21" s="5">
        <v>20</v>
      </c>
      <c r="K21" s="6">
        <v>0</v>
      </c>
      <c r="L21" s="6">
        <f t="shared" si="0"/>
        <v>0</v>
      </c>
      <c r="M21" s="4" t="s">
        <v>58</v>
      </c>
      <c r="N21" s="4" t="s">
        <v>113</v>
      </c>
      <c r="O21" s="4" t="s">
        <v>98</v>
      </c>
    </row>
    <row r="22" spans="1:15" ht="27.6" hidden="1">
      <c r="A22" s="4">
        <v>19</v>
      </c>
      <c r="B22" s="4" t="s">
        <v>76</v>
      </c>
      <c r="C22" s="4" t="s">
        <v>91</v>
      </c>
      <c r="D22" s="4" t="s">
        <v>114</v>
      </c>
      <c r="E22" s="4" t="s">
        <v>115</v>
      </c>
      <c r="F22" s="4" t="s">
        <v>79</v>
      </c>
      <c r="G22" s="4" t="s">
        <v>80</v>
      </c>
      <c r="H22" s="4" t="s">
        <v>81</v>
      </c>
      <c r="I22" s="4" t="s">
        <v>10</v>
      </c>
      <c r="J22" s="5">
        <v>3</v>
      </c>
      <c r="K22" s="6">
        <v>14172</v>
      </c>
      <c r="L22" s="6">
        <f t="shared" si="0"/>
        <v>42516</v>
      </c>
      <c r="M22" s="4" t="s">
        <v>58</v>
      </c>
      <c r="N22" s="4"/>
      <c r="O22" s="4" t="s">
        <v>98</v>
      </c>
    </row>
    <row r="23" spans="1:15" ht="41.4" hidden="1">
      <c r="A23" s="4">
        <v>20</v>
      </c>
      <c r="B23" s="4" t="s">
        <v>116</v>
      </c>
      <c r="C23" s="4" t="s">
        <v>91</v>
      </c>
      <c r="D23" s="4" t="s">
        <v>117</v>
      </c>
      <c r="E23" s="4" t="s">
        <v>118</v>
      </c>
      <c r="F23" s="4" t="s">
        <v>119</v>
      </c>
      <c r="G23" s="4" t="s">
        <v>120</v>
      </c>
      <c r="H23" s="4" t="s">
        <v>121</v>
      </c>
      <c r="I23" s="4" t="s">
        <v>10</v>
      </c>
      <c r="J23" s="5">
        <v>2</v>
      </c>
      <c r="K23" s="6">
        <v>94986</v>
      </c>
      <c r="L23" s="6">
        <f t="shared" si="0"/>
        <v>189972</v>
      </c>
      <c r="M23" s="4" t="s">
        <v>58</v>
      </c>
      <c r="N23" s="4" t="s">
        <v>122</v>
      </c>
      <c r="O23" s="4" t="s">
        <v>98</v>
      </c>
    </row>
    <row r="24" spans="1:15" ht="96.6" hidden="1">
      <c r="A24" s="4">
        <v>21</v>
      </c>
      <c r="B24" s="4" t="s">
        <v>123</v>
      </c>
      <c r="C24" s="4" t="s">
        <v>91</v>
      </c>
      <c r="D24" s="4" t="s">
        <v>124</v>
      </c>
      <c r="E24" s="4" t="s">
        <v>125</v>
      </c>
      <c r="F24" s="4" t="s">
        <v>126</v>
      </c>
      <c r="G24" s="4" t="s">
        <v>127</v>
      </c>
      <c r="H24" s="4" t="s">
        <v>128</v>
      </c>
      <c r="I24" s="4" t="s">
        <v>10</v>
      </c>
      <c r="J24" s="5">
        <v>2</v>
      </c>
      <c r="K24" s="6">
        <v>130558</v>
      </c>
      <c r="L24" s="6">
        <f t="shared" si="0"/>
        <v>261116</v>
      </c>
      <c r="M24" s="4" t="s">
        <v>58</v>
      </c>
      <c r="N24" s="4"/>
      <c r="O24" s="4" t="s">
        <v>98</v>
      </c>
    </row>
    <row r="25" spans="1:15" ht="27.6" hidden="1">
      <c r="A25" s="4">
        <v>22</v>
      </c>
      <c r="B25" s="4" t="s">
        <v>129</v>
      </c>
      <c r="C25" s="4" t="s">
        <v>91</v>
      </c>
      <c r="D25" s="4" t="s">
        <v>130</v>
      </c>
      <c r="E25" s="4" t="s">
        <v>131</v>
      </c>
      <c r="F25" s="4" t="s">
        <v>132</v>
      </c>
      <c r="G25" s="4" t="s">
        <v>133</v>
      </c>
      <c r="H25" s="4" t="s">
        <v>134</v>
      </c>
      <c r="I25" s="4" t="s">
        <v>24</v>
      </c>
      <c r="J25" s="5">
        <v>3.5</v>
      </c>
      <c r="K25" s="6">
        <v>352091</v>
      </c>
      <c r="L25" s="6">
        <f t="shared" si="0"/>
        <v>1232318.5</v>
      </c>
      <c r="M25" s="4" t="s">
        <v>25</v>
      </c>
      <c r="N25" s="4" t="s">
        <v>135</v>
      </c>
      <c r="O25" s="4" t="s">
        <v>98</v>
      </c>
    </row>
    <row r="26" spans="1:15" ht="41.4" hidden="1">
      <c r="A26" s="4">
        <v>23</v>
      </c>
      <c r="B26" s="4" t="s">
        <v>136</v>
      </c>
      <c r="C26" s="4" t="s">
        <v>137</v>
      </c>
      <c r="D26" s="4" t="s">
        <v>138</v>
      </c>
      <c r="E26" s="4" t="s">
        <v>139</v>
      </c>
      <c r="F26" s="4" t="s">
        <v>140</v>
      </c>
      <c r="G26" s="4" t="s">
        <v>141</v>
      </c>
      <c r="H26" s="4" t="s">
        <v>142</v>
      </c>
      <c r="I26" s="4" t="s">
        <v>24</v>
      </c>
      <c r="J26" s="5">
        <v>25</v>
      </c>
      <c r="K26" s="6">
        <v>20317</v>
      </c>
      <c r="L26" s="6">
        <f t="shared" si="0"/>
        <v>507925</v>
      </c>
      <c r="M26" s="4" t="s">
        <v>58</v>
      </c>
      <c r="N26" s="4"/>
      <c r="O26" s="4" t="s">
        <v>143</v>
      </c>
    </row>
    <row r="27" spans="1:15" ht="27.6" hidden="1">
      <c r="A27" s="4">
        <v>24</v>
      </c>
      <c r="B27" s="4" t="s">
        <v>60</v>
      </c>
      <c r="C27" s="4" t="s">
        <v>137</v>
      </c>
      <c r="D27" s="4" t="s">
        <v>138</v>
      </c>
      <c r="E27" s="4" t="s">
        <v>144</v>
      </c>
      <c r="F27" s="4" t="s">
        <v>103</v>
      </c>
      <c r="G27" s="4" t="s">
        <v>104</v>
      </c>
      <c r="H27" s="4" t="s">
        <v>105</v>
      </c>
      <c r="I27" s="4" t="s">
        <v>24</v>
      </c>
      <c r="J27" s="5">
        <v>20</v>
      </c>
      <c r="K27" s="6">
        <v>18685</v>
      </c>
      <c r="L27" s="6">
        <f t="shared" si="0"/>
        <v>373700</v>
      </c>
      <c r="M27" s="4" t="s">
        <v>58</v>
      </c>
      <c r="N27" s="4"/>
      <c r="O27" s="4" t="s">
        <v>143</v>
      </c>
    </row>
    <row r="28" spans="1:15" ht="96.6" hidden="1">
      <c r="A28" s="4">
        <v>25</v>
      </c>
      <c r="B28" s="4" t="s">
        <v>123</v>
      </c>
      <c r="C28" s="4" t="s">
        <v>137</v>
      </c>
      <c r="D28" s="4" t="s">
        <v>138</v>
      </c>
      <c r="E28" s="4" t="s">
        <v>145</v>
      </c>
      <c r="F28" s="4" t="s">
        <v>126</v>
      </c>
      <c r="G28" s="4" t="s">
        <v>127</v>
      </c>
      <c r="H28" s="4" t="s">
        <v>128</v>
      </c>
      <c r="I28" s="4" t="s">
        <v>10</v>
      </c>
      <c r="J28" s="5">
        <v>2</v>
      </c>
      <c r="K28" s="6">
        <v>130558</v>
      </c>
      <c r="L28" s="6">
        <f t="shared" si="0"/>
        <v>261116</v>
      </c>
      <c r="M28" s="4" t="s">
        <v>25</v>
      </c>
      <c r="N28" s="4"/>
      <c r="O28" s="4" t="s">
        <v>143</v>
      </c>
    </row>
    <row r="29" spans="1:15" ht="55.2" hidden="1">
      <c r="A29" s="4">
        <v>26</v>
      </c>
      <c r="B29" s="4" t="s">
        <v>76</v>
      </c>
      <c r="C29" s="4" t="s">
        <v>137</v>
      </c>
      <c r="D29" s="4" t="s">
        <v>146</v>
      </c>
      <c r="E29" s="4" t="s">
        <v>147</v>
      </c>
      <c r="F29" s="4" t="s">
        <v>148</v>
      </c>
      <c r="G29" s="4" t="s">
        <v>149</v>
      </c>
      <c r="H29" s="4" t="s">
        <v>150</v>
      </c>
      <c r="I29" s="4" t="s">
        <v>10</v>
      </c>
      <c r="J29" s="5">
        <v>1</v>
      </c>
      <c r="K29" s="6">
        <v>415619</v>
      </c>
      <c r="L29" s="6">
        <f t="shared" si="0"/>
        <v>415619</v>
      </c>
      <c r="M29" s="4" t="s">
        <v>58</v>
      </c>
      <c r="N29" s="4" t="s">
        <v>151</v>
      </c>
      <c r="O29" s="4" t="s">
        <v>143</v>
      </c>
    </row>
    <row r="30" spans="1:15" hidden="1">
      <c r="A30" s="4">
        <v>27</v>
      </c>
      <c r="B30" s="4" t="s">
        <v>47</v>
      </c>
      <c r="C30" s="4" t="s">
        <v>137</v>
      </c>
      <c r="D30" s="4" t="s">
        <v>152</v>
      </c>
      <c r="E30" s="4" t="s">
        <v>153</v>
      </c>
      <c r="F30" s="4" t="s">
        <v>49</v>
      </c>
      <c r="G30" s="4" t="s">
        <v>50</v>
      </c>
      <c r="H30" s="4" t="s">
        <v>51</v>
      </c>
      <c r="I30" s="4" t="s">
        <v>24</v>
      </c>
      <c r="J30" s="5">
        <v>50</v>
      </c>
      <c r="K30" s="6">
        <v>36330</v>
      </c>
      <c r="L30" s="6">
        <f t="shared" si="0"/>
        <v>1816500</v>
      </c>
      <c r="M30" s="4" t="s">
        <v>25</v>
      </c>
      <c r="N30" s="4"/>
      <c r="O30" s="4" t="s">
        <v>143</v>
      </c>
    </row>
    <row r="31" spans="1:15" ht="27.6" hidden="1">
      <c r="A31" s="4">
        <v>28</v>
      </c>
      <c r="B31" s="4" t="s">
        <v>60</v>
      </c>
      <c r="C31" s="4" t="s">
        <v>137</v>
      </c>
      <c r="D31" s="4" t="s">
        <v>152</v>
      </c>
      <c r="E31" s="4" t="s">
        <v>154</v>
      </c>
      <c r="F31" s="4" t="s">
        <v>61</v>
      </c>
      <c r="G31" s="4" t="s">
        <v>62</v>
      </c>
      <c r="H31" s="4" t="s">
        <v>63</v>
      </c>
      <c r="I31" s="4" t="s">
        <v>24</v>
      </c>
      <c r="J31" s="5">
        <v>120</v>
      </c>
      <c r="K31" s="6">
        <v>19673</v>
      </c>
      <c r="L31" s="6">
        <f t="shared" si="0"/>
        <v>2360760</v>
      </c>
      <c r="M31" s="4" t="s">
        <v>58</v>
      </c>
      <c r="N31" s="4"/>
      <c r="O31" s="4" t="s">
        <v>143</v>
      </c>
    </row>
    <row r="32" spans="1:15" ht="55.2" hidden="1">
      <c r="A32" s="4">
        <v>29</v>
      </c>
      <c r="B32" s="4" t="s">
        <v>136</v>
      </c>
      <c r="C32" s="4" t="s">
        <v>137</v>
      </c>
      <c r="D32" s="4" t="s">
        <v>155</v>
      </c>
      <c r="E32" s="4" t="s">
        <v>156</v>
      </c>
      <c r="F32" s="4" t="s">
        <v>157</v>
      </c>
      <c r="G32" s="4" t="s">
        <v>158</v>
      </c>
      <c r="H32" s="4" t="s">
        <v>159</v>
      </c>
      <c r="I32" s="4" t="s">
        <v>24</v>
      </c>
      <c r="J32" s="5">
        <v>4</v>
      </c>
      <c r="K32" s="6">
        <v>197310</v>
      </c>
      <c r="L32" s="6">
        <f t="shared" si="0"/>
        <v>789240</v>
      </c>
      <c r="M32" s="4" t="s">
        <v>58</v>
      </c>
      <c r="N32" s="4"/>
      <c r="O32" s="4" t="s">
        <v>143</v>
      </c>
    </row>
    <row r="33" spans="1:15" ht="27.6" hidden="1">
      <c r="A33" s="4">
        <v>30</v>
      </c>
      <c r="B33" s="4" t="s">
        <v>76</v>
      </c>
      <c r="C33" s="4" t="s">
        <v>137</v>
      </c>
      <c r="D33" s="4" t="s">
        <v>160</v>
      </c>
      <c r="E33" s="4" t="s">
        <v>161</v>
      </c>
      <c r="F33" s="4" t="s">
        <v>162</v>
      </c>
      <c r="G33" s="4" t="s">
        <v>163</v>
      </c>
      <c r="H33" s="4" t="s">
        <v>164</v>
      </c>
      <c r="I33" s="4" t="s">
        <v>10</v>
      </c>
      <c r="J33" s="5">
        <v>3</v>
      </c>
      <c r="K33" s="6">
        <v>21332</v>
      </c>
      <c r="L33" s="6">
        <f t="shared" si="0"/>
        <v>63996</v>
      </c>
      <c r="M33" s="4" t="s">
        <v>58</v>
      </c>
      <c r="N33" s="4"/>
      <c r="O33" s="4" t="s">
        <v>143</v>
      </c>
    </row>
    <row r="34" spans="1:15" ht="27.6" hidden="1">
      <c r="A34" s="4">
        <v>31</v>
      </c>
      <c r="B34" s="4" t="s">
        <v>76</v>
      </c>
      <c r="C34" s="4" t="s">
        <v>137</v>
      </c>
      <c r="D34" s="4" t="s">
        <v>165</v>
      </c>
      <c r="E34" s="4" t="s">
        <v>166</v>
      </c>
      <c r="F34" s="4" t="s">
        <v>79</v>
      </c>
      <c r="G34" s="4" t="s">
        <v>80</v>
      </c>
      <c r="H34" s="4" t="s">
        <v>81</v>
      </c>
      <c r="I34" s="4" t="s">
        <v>10</v>
      </c>
      <c r="J34" s="5">
        <v>2</v>
      </c>
      <c r="K34" s="6">
        <v>14172</v>
      </c>
      <c r="L34" s="6">
        <f t="shared" si="0"/>
        <v>28344</v>
      </c>
      <c r="M34" s="4" t="s">
        <v>58</v>
      </c>
      <c r="N34" s="4"/>
      <c r="O34" s="4" t="s">
        <v>143</v>
      </c>
    </row>
    <row r="35" spans="1:15" ht="27.6" hidden="1">
      <c r="A35" s="4">
        <v>32</v>
      </c>
      <c r="B35" s="4" t="s">
        <v>129</v>
      </c>
      <c r="C35" s="4" t="s">
        <v>137</v>
      </c>
      <c r="D35" s="4" t="s">
        <v>165</v>
      </c>
      <c r="E35" s="4" t="s">
        <v>167</v>
      </c>
      <c r="F35" s="4" t="s">
        <v>168</v>
      </c>
      <c r="G35" s="4" t="s">
        <v>133</v>
      </c>
      <c r="H35" s="4" t="s">
        <v>134</v>
      </c>
      <c r="I35" s="4" t="s">
        <v>24</v>
      </c>
      <c r="J35" s="5">
        <v>6</v>
      </c>
      <c r="K35" s="6">
        <v>352091</v>
      </c>
      <c r="L35" s="6">
        <f t="shared" si="0"/>
        <v>2112546</v>
      </c>
      <c r="M35" s="4" t="s">
        <v>25</v>
      </c>
      <c r="N35" s="4" t="s">
        <v>169</v>
      </c>
      <c r="O35" s="4" t="s">
        <v>143</v>
      </c>
    </row>
    <row r="36" spans="1:15" ht="55.2" hidden="1">
      <c r="A36" s="4">
        <v>33</v>
      </c>
      <c r="B36" s="4" t="s">
        <v>170</v>
      </c>
      <c r="C36" s="4" t="s">
        <v>137</v>
      </c>
      <c r="D36" s="4" t="s">
        <v>171</v>
      </c>
      <c r="E36" s="4" t="s">
        <v>172</v>
      </c>
      <c r="F36" s="4" t="s">
        <v>173</v>
      </c>
      <c r="G36" s="4" t="s">
        <v>174</v>
      </c>
      <c r="H36" s="4" t="s">
        <v>175</v>
      </c>
      <c r="I36" s="4" t="s">
        <v>24</v>
      </c>
      <c r="J36" s="5">
        <v>3.2</v>
      </c>
      <c r="K36" s="6">
        <v>998477</v>
      </c>
      <c r="L36" s="6">
        <f t="shared" ref="L36:L59" si="1">J36*K36</f>
        <v>3195126.4000000004</v>
      </c>
      <c r="M36" s="4" t="s">
        <v>25</v>
      </c>
      <c r="N36" s="4"/>
      <c r="O36" s="4" t="s">
        <v>143</v>
      </c>
    </row>
    <row r="37" spans="1:15" ht="82.8" hidden="1">
      <c r="A37" s="4">
        <v>35</v>
      </c>
      <c r="B37" s="4" t="s">
        <v>182</v>
      </c>
      <c r="C37" s="4" t="s">
        <v>137</v>
      </c>
      <c r="D37" s="4" t="s">
        <v>183</v>
      </c>
      <c r="E37" s="4" t="s">
        <v>184</v>
      </c>
      <c r="F37" s="4" t="s">
        <v>185</v>
      </c>
      <c r="G37" s="4" t="s">
        <v>186</v>
      </c>
      <c r="H37" s="4" t="s">
        <v>187</v>
      </c>
      <c r="I37" s="4" t="s">
        <v>24</v>
      </c>
      <c r="J37" s="5">
        <v>2.1</v>
      </c>
      <c r="K37" s="6">
        <v>616222</v>
      </c>
      <c r="L37" s="6">
        <f t="shared" si="1"/>
        <v>1294066.2</v>
      </c>
      <c r="M37" s="4" t="s">
        <v>25</v>
      </c>
      <c r="N37" s="4"/>
      <c r="O37" s="4" t="s">
        <v>143</v>
      </c>
    </row>
    <row r="38" spans="1:15" ht="41.4" hidden="1">
      <c r="A38" s="4">
        <v>36</v>
      </c>
      <c r="B38" s="4" t="s">
        <v>188</v>
      </c>
      <c r="C38" s="4" t="s">
        <v>137</v>
      </c>
      <c r="D38" s="4" t="s">
        <v>189</v>
      </c>
      <c r="E38" s="4" t="s">
        <v>190</v>
      </c>
      <c r="F38" s="4" t="s">
        <v>191</v>
      </c>
      <c r="G38" s="4" t="s">
        <v>192</v>
      </c>
      <c r="H38" s="4" t="s">
        <v>193</v>
      </c>
      <c r="I38" s="4" t="s">
        <v>88</v>
      </c>
      <c r="J38" s="5">
        <v>35</v>
      </c>
      <c r="K38" s="6">
        <v>15811</v>
      </c>
      <c r="L38" s="6">
        <f t="shared" si="1"/>
        <v>553385</v>
      </c>
      <c r="M38" s="4" t="s">
        <v>25</v>
      </c>
      <c r="N38" s="4"/>
      <c r="O38" s="4" t="s">
        <v>143</v>
      </c>
    </row>
    <row r="39" spans="1:15" ht="82.8" hidden="1">
      <c r="A39" s="4">
        <v>37</v>
      </c>
      <c r="B39" s="4" t="s">
        <v>123</v>
      </c>
      <c r="C39" s="4" t="s">
        <v>137</v>
      </c>
      <c r="D39" s="4" t="s">
        <v>171</v>
      </c>
      <c r="E39" s="4" t="s">
        <v>194</v>
      </c>
      <c r="F39" s="4" t="s">
        <v>195</v>
      </c>
      <c r="G39" s="4" t="s">
        <v>196</v>
      </c>
      <c r="H39" s="4" t="s">
        <v>197</v>
      </c>
      <c r="I39" s="4" t="s">
        <v>88</v>
      </c>
      <c r="J39" s="5">
        <v>10</v>
      </c>
      <c r="K39" s="6">
        <v>21734</v>
      </c>
      <c r="L39" s="6">
        <f t="shared" si="1"/>
        <v>217340</v>
      </c>
      <c r="M39" s="4" t="s">
        <v>58</v>
      </c>
      <c r="N39" s="4"/>
      <c r="O39" s="4" t="s">
        <v>143</v>
      </c>
    </row>
    <row r="40" spans="1:15" ht="27.6" hidden="1">
      <c r="A40" s="4">
        <v>39</v>
      </c>
      <c r="B40" s="4" t="s">
        <v>129</v>
      </c>
      <c r="C40" s="4" t="s">
        <v>203</v>
      </c>
      <c r="D40" s="4" t="s">
        <v>204</v>
      </c>
      <c r="E40" s="4" t="s">
        <v>205</v>
      </c>
      <c r="F40" s="4" t="s">
        <v>206</v>
      </c>
      <c r="G40" s="4" t="s">
        <v>207</v>
      </c>
      <c r="H40" s="4" t="s">
        <v>208</v>
      </c>
      <c r="I40" s="4" t="s">
        <v>24</v>
      </c>
      <c r="J40" s="5">
        <v>3</v>
      </c>
      <c r="K40" s="6">
        <v>213331</v>
      </c>
      <c r="L40" s="6">
        <f t="shared" si="1"/>
        <v>639993</v>
      </c>
      <c r="M40" s="4" t="s">
        <v>25</v>
      </c>
      <c r="N40" s="4"/>
      <c r="O40" s="4" t="s">
        <v>209</v>
      </c>
    </row>
    <row r="41" spans="1:15" ht="110.4" hidden="1">
      <c r="A41" s="4">
        <v>40</v>
      </c>
      <c r="B41" s="4" t="s">
        <v>123</v>
      </c>
      <c r="C41" s="4" t="s">
        <v>203</v>
      </c>
      <c r="D41" s="4" t="s">
        <v>210</v>
      </c>
      <c r="E41" s="4" t="s">
        <v>211</v>
      </c>
      <c r="F41" s="4" t="s">
        <v>212</v>
      </c>
      <c r="G41" s="4" t="s">
        <v>213</v>
      </c>
      <c r="H41" s="4" t="s">
        <v>214</v>
      </c>
      <c r="I41" s="4" t="s">
        <v>10</v>
      </c>
      <c r="J41" s="5">
        <v>1</v>
      </c>
      <c r="K41" s="6">
        <v>184397</v>
      </c>
      <c r="L41" s="6">
        <f t="shared" si="1"/>
        <v>184397</v>
      </c>
      <c r="M41" s="4" t="s">
        <v>58</v>
      </c>
      <c r="N41" s="4"/>
      <c r="O41" s="4" t="s">
        <v>209</v>
      </c>
    </row>
    <row r="42" spans="1:15" ht="41.4" hidden="1">
      <c r="A42" s="4">
        <v>41</v>
      </c>
      <c r="B42" s="4" t="s">
        <v>215</v>
      </c>
      <c r="C42" s="4" t="s">
        <v>203</v>
      </c>
      <c r="D42" s="4" t="s">
        <v>216</v>
      </c>
      <c r="E42" s="4" t="s">
        <v>217</v>
      </c>
      <c r="F42" s="4" t="s">
        <v>218</v>
      </c>
      <c r="G42" s="4" t="s">
        <v>219</v>
      </c>
      <c r="H42" s="4" t="s">
        <v>220</v>
      </c>
      <c r="I42" s="4" t="s">
        <v>24</v>
      </c>
      <c r="J42" s="5">
        <v>2</v>
      </c>
      <c r="K42" s="6">
        <v>58708</v>
      </c>
      <c r="L42" s="6">
        <f t="shared" si="1"/>
        <v>117416</v>
      </c>
      <c r="M42" s="4" t="s">
        <v>58</v>
      </c>
      <c r="N42" s="4"/>
      <c r="O42" s="4" t="s">
        <v>209</v>
      </c>
    </row>
    <row r="43" spans="1:15" ht="55.2" hidden="1">
      <c r="A43" s="4">
        <v>42</v>
      </c>
      <c r="B43" s="4" t="s">
        <v>170</v>
      </c>
      <c r="C43" s="4" t="s">
        <v>203</v>
      </c>
      <c r="D43" s="4" t="s">
        <v>198</v>
      </c>
      <c r="E43" s="4" t="s">
        <v>221</v>
      </c>
      <c r="F43" s="4" t="s">
        <v>173</v>
      </c>
      <c r="G43" s="4" t="s">
        <v>174</v>
      </c>
      <c r="H43" s="4" t="s">
        <v>175</v>
      </c>
      <c r="I43" s="4" t="s">
        <v>24</v>
      </c>
      <c r="J43" s="5">
        <v>2.8</v>
      </c>
      <c r="K43" s="6">
        <v>998477</v>
      </c>
      <c r="L43" s="6">
        <f t="shared" si="1"/>
        <v>2795735.5999999996</v>
      </c>
      <c r="M43" s="4" t="s">
        <v>25</v>
      </c>
      <c r="N43" s="4"/>
      <c r="O43" s="4" t="s">
        <v>209</v>
      </c>
    </row>
    <row r="44" spans="1:15" ht="27.6" hidden="1">
      <c r="A44" s="4">
        <v>43</v>
      </c>
      <c r="B44" s="4" t="s">
        <v>222</v>
      </c>
      <c r="C44" s="4" t="s">
        <v>203</v>
      </c>
      <c r="D44" s="4" t="s">
        <v>223</v>
      </c>
      <c r="E44" s="4" t="s">
        <v>224</v>
      </c>
      <c r="F44" s="4" t="s">
        <v>225</v>
      </c>
      <c r="G44" s="4" t="s">
        <v>226</v>
      </c>
      <c r="H44" s="4" t="s">
        <v>227</v>
      </c>
      <c r="I44" s="4" t="s">
        <v>88</v>
      </c>
      <c r="J44" s="5">
        <v>10</v>
      </c>
      <c r="K44" s="6">
        <v>10065</v>
      </c>
      <c r="L44" s="6">
        <f t="shared" si="1"/>
        <v>100650</v>
      </c>
      <c r="M44" s="4" t="s">
        <v>58</v>
      </c>
      <c r="N44" s="4"/>
      <c r="O44" s="4" t="s">
        <v>209</v>
      </c>
    </row>
    <row r="45" spans="1:15" ht="96.6" hidden="1">
      <c r="A45" s="4">
        <v>47</v>
      </c>
      <c r="B45" s="4" t="s">
        <v>123</v>
      </c>
      <c r="C45" s="4" t="s">
        <v>203</v>
      </c>
      <c r="D45" s="4" t="s">
        <v>228</v>
      </c>
      <c r="E45" s="4" t="s">
        <v>240</v>
      </c>
      <c r="F45" s="4" t="s">
        <v>241</v>
      </c>
      <c r="G45" s="4" t="s">
        <v>242</v>
      </c>
      <c r="H45" s="4" t="s">
        <v>243</v>
      </c>
      <c r="I45" s="4" t="s">
        <v>10</v>
      </c>
      <c r="J45" s="5">
        <v>5</v>
      </c>
      <c r="K45" s="6">
        <v>248765</v>
      </c>
      <c r="L45" s="6">
        <f t="shared" si="1"/>
        <v>1243825</v>
      </c>
      <c r="M45" s="4" t="s">
        <v>25</v>
      </c>
      <c r="N45" s="4"/>
      <c r="O45" s="4" t="s">
        <v>209</v>
      </c>
    </row>
    <row r="46" spans="1:15" ht="138" hidden="1">
      <c r="A46" s="4">
        <v>48</v>
      </c>
      <c r="B46" s="4" t="s">
        <v>123</v>
      </c>
      <c r="C46" s="4" t="s">
        <v>203</v>
      </c>
      <c r="D46" s="4" t="s">
        <v>244</v>
      </c>
      <c r="E46" s="4" t="s">
        <v>245</v>
      </c>
      <c r="F46" s="4" t="s">
        <v>246</v>
      </c>
      <c r="G46" s="4" t="s">
        <v>247</v>
      </c>
      <c r="H46" s="4" t="s">
        <v>248</v>
      </c>
      <c r="I46" s="4" t="s">
        <v>10</v>
      </c>
      <c r="J46" s="5">
        <v>10</v>
      </c>
      <c r="K46" s="6">
        <v>444665</v>
      </c>
      <c r="L46" s="6">
        <f t="shared" si="1"/>
        <v>4446650</v>
      </c>
      <c r="M46" s="4" t="s">
        <v>25</v>
      </c>
      <c r="N46" s="4"/>
      <c r="O46" s="4" t="s">
        <v>209</v>
      </c>
    </row>
    <row r="47" spans="1:15" ht="27.6" hidden="1">
      <c r="A47" s="4">
        <v>49</v>
      </c>
      <c r="B47" s="4" t="s">
        <v>129</v>
      </c>
      <c r="C47" s="4" t="s">
        <v>203</v>
      </c>
      <c r="D47" s="4" t="s">
        <v>249</v>
      </c>
      <c r="E47" s="4" t="s">
        <v>250</v>
      </c>
      <c r="F47" s="4" t="s">
        <v>251</v>
      </c>
      <c r="G47" s="4" t="s">
        <v>252</v>
      </c>
      <c r="H47" s="4" t="s">
        <v>253</v>
      </c>
      <c r="I47" s="4" t="s">
        <v>24</v>
      </c>
      <c r="J47" s="5">
        <v>4</v>
      </c>
      <c r="K47" s="6">
        <v>236679</v>
      </c>
      <c r="L47" s="6">
        <f t="shared" si="1"/>
        <v>946716</v>
      </c>
      <c r="M47" s="4" t="s">
        <v>58</v>
      </c>
      <c r="N47" s="4" t="s">
        <v>254</v>
      </c>
      <c r="O47" s="4" t="s">
        <v>209</v>
      </c>
    </row>
    <row r="48" spans="1:15" ht="110.4" hidden="1">
      <c r="A48" s="4">
        <v>50</v>
      </c>
      <c r="B48" s="4" t="s">
        <v>123</v>
      </c>
      <c r="C48" s="4" t="s">
        <v>255</v>
      </c>
      <c r="D48" s="4" t="s">
        <v>256</v>
      </c>
      <c r="E48" s="4" t="s">
        <v>257</v>
      </c>
      <c r="F48" s="4" t="s">
        <v>212</v>
      </c>
      <c r="G48" s="4" t="s">
        <v>213</v>
      </c>
      <c r="H48" s="4" t="s">
        <v>214</v>
      </c>
      <c r="I48" s="4" t="s">
        <v>10</v>
      </c>
      <c r="J48" s="5">
        <v>2</v>
      </c>
      <c r="K48" s="6">
        <v>184397</v>
      </c>
      <c r="L48" s="6">
        <f t="shared" si="1"/>
        <v>368794</v>
      </c>
      <c r="M48" s="4" t="s">
        <v>58</v>
      </c>
      <c r="N48" s="4"/>
      <c r="O48" s="4" t="s">
        <v>258</v>
      </c>
    </row>
    <row r="49" spans="1:15" ht="138" hidden="1">
      <c r="A49" s="4">
        <v>51</v>
      </c>
      <c r="B49" s="4" t="s">
        <v>123</v>
      </c>
      <c r="C49" s="4" t="s">
        <v>255</v>
      </c>
      <c r="D49" s="4" t="s">
        <v>256</v>
      </c>
      <c r="E49" s="4" t="s">
        <v>259</v>
      </c>
      <c r="F49" s="4" t="s">
        <v>246</v>
      </c>
      <c r="G49" s="4" t="s">
        <v>247</v>
      </c>
      <c r="H49" s="4" t="s">
        <v>248</v>
      </c>
      <c r="I49" s="4" t="s">
        <v>10</v>
      </c>
      <c r="J49" s="5">
        <v>4</v>
      </c>
      <c r="K49" s="6">
        <v>444665</v>
      </c>
      <c r="L49" s="6">
        <f t="shared" si="1"/>
        <v>1778660</v>
      </c>
      <c r="M49" s="4" t="s">
        <v>25</v>
      </c>
      <c r="N49" s="4"/>
      <c r="O49" s="4" t="s">
        <v>258</v>
      </c>
    </row>
    <row r="50" spans="1:15" ht="55.2" hidden="1">
      <c r="A50" s="4">
        <v>52</v>
      </c>
      <c r="B50" s="4" t="s">
        <v>260</v>
      </c>
      <c r="C50" s="4" t="s">
        <v>255</v>
      </c>
      <c r="D50" s="4" t="s">
        <v>261</v>
      </c>
      <c r="E50" s="4" t="s">
        <v>262</v>
      </c>
      <c r="F50" s="4" t="s">
        <v>263</v>
      </c>
      <c r="G50" s="4" t="s">
        <v>264</v>
      </c>
      <c r="H50" s="4" t="s">
        <v>265</v>
      </c>
      <c r="I50" s="4" t="s">
        <v>24</v>
      </c>
      <c r="J50" s="5">
        <v>12</v>
      </c>
      <c r="K50" s="6">
        <v>103497</v>
      </c>
      <c r="L50" s="6">
        <f t="shared" si="1"/>
        <v>1241964</v>
      </c>
      <c r="M50" s="4" t="s">
        <v>58</v>
      </c>
      <c r="N50" s="4" t="s">
        <v>266</v>
      </c>
      <c r="O50" s="4" t="s">
        <v>258</v>
      </c>
    </row>
    <row r="51" spans="1:15" ht="27.6" hidden="1">
      <c r="A51" s="4">
        <v>53</v>
      </c>
      <c r="B51" s="4" t="s">
        <v>260</v>
      </c>
      <c r="C51" s="4" t="s">
        <v>255</v>
      </c>
      <c r="D51" s="4" t="s">
        <v>261</v>
      </c>
      <c r="E51" s="4" t="s">
        <v>267</v>
      </c>
      <c r="F51" s="4" t="s">
        <v>268</v>
      </c>
      <c r="G51" s="4" t="s">
        <v>269</v>
      </c>
      <c r="H51" s="4" t="s">
        <v>270</v>
      </c>
      <c r="I51" s="4" t="s">
        <v>88</v>
      </c>
      <c r="J51" s="5">
        <v>35</v>
      </c>
      <c r="K51" s="6">
        <v>11879</v>
      </c>
      <c r="L51" s="6">
        <f t="shared" si="1"/>
        <v>415765</v>
      </c>
      <c r="M51" s="4" t="s">
        <v>58</v>
      </c>
      <c r="N51" s="4"/>
      <c r="O51" s="4" t="s">
        <v>258</v>
      </c>
    </row>
    <row r="52" spans="1:15" ht="27.6" hidden="1">
      <c r="A52" s="4">
        <v>54</v>
      </c>
      <c r="B52" s="4" t="s">
        <v>60</v>
      </c>
      <c r="C52" s="4" t="s">
        <v>255</v>
      </c>
      <c r="D52" s="4" t="s">
        <v>271</v>
      </c>
      <c r="E52" s="4" t="s">
        <v>272</v>
      </c>
      <c r="F52" s="4" t="s">
        <v>61</v>
      </c>
      <c r="G52" s="4" t="s">
        <v>62</v>
      </c>
      <c r="H52" s="4" t="s">
        <v>63</v>
      </c>
      <c r="I52" s="4" t="s">
        <v>24</v>
      </c>
      <c r="J52" s="5">
        <v>120</v>
      </c>
      <c r="K52" s="6">
        <v>19673</v>
      </c>
      <c r="L52" s="6">
        <f t="shared" si="1"/>
        <v>2360760</v>
      </c>
      <c r="M52" s="4" t="s">
        <v>58</v>
      </c>
      <c r="N52" s="4"/>
      <c r="O52" s="4" t="s">
        <v>258</v>
      </c>
    </row>
    <row r="53" spans="1:15" ht="41.4" hidden="1">
      <c r="A53" s="4">
        <v>55</v>
      </c>
      <c r="B53" s="4" t="s">
        <v>215</v>
      </c>
      <c r="C53" s="4" t="s">
        <v>255</v>
      </c>
      <c r="D53" s="4" t="s">
        <v>273</v>
      </c>
      <c r="E53" s="4" t="s">
        <v>274</v>
      </c>
      <c r="F53" s="4" t="s">
        <v>218</v>
      </c>
      <c r="G53" s="4" t="s">
        <v>219</v>
      </c>
      <c r="H53" s="4" t="s">
        <v>220</v>
      </c>
      <c r="I53" s="4" t="s">
        <v>24</v>
      </c>
      <c r="J53" s="5">
        <v>6</v>
      </c>
      <c r="K53" s="6">
        <v>58708</v>
      </c>
      <c r="L53" s="6">
        <f t="shared" si="1"/>
        <v>352248</v>
      </c>
      <c r="M53" s="4" t="s">
        <v>58</v>
      </c>
      <c r="N53" s="4"/>
      <c r="O53" s="4" t="s">
        <v>258</v>
      </c>
    </row>
    <row r="54" spans="1:15" ht="41.4" hidden="1">
      <c r="A54" s="4">
        <v>56</v>
      </c>
      <c r="B54" s="4" t="s">
        <v>76</v>
      </c>
      <c r="C54" s="4" t="s">
        <v>255</v>
      </c>
      <c r="D54" s="4" t="s">
        <v>275</v>
      </c>
      <c r="E54" s="4" t="s">
        <v>276</v>
      </c>
      <c r="F54" s="4" t="s">
        <v>277</v>
      </c>
      <c r="G54" s="4" t="s">
        <v>278</v>
      </c>
      <c r="H54" s="4" t="s">
        <v>279</v>
      </c>
      <c r="I54" s="4" t="s">
        <v>10</v>
      </c>
      <c r="J54" s="5">
        <v>1</v>
      </c>
      <c r="K54" s="6">
        <v>253969</v>
      </c>
      <c r="L54" s="6">
        <f t="shared" si="1"/>
        <v>253969</v>
      </c>
      <c r="M54" s="4" t="s">
        <v>58</v>
      </c>
      <c r="N54" s="4" t="s">
        <v>280</v>
      </c>
      <c r="O54" s="4" t="s">
        <v>258</v>
      </c>
    </row>
    <row r="55" spans="1:15" ht="124.2" hidden="1">
      <c r="A55" s="4">
        <v>57</v>
      </c>
      <c r="B55" s="4" t="s">
        <v>123</v>
      </c>
      <c r="C55" s="4" t="s">
        <v>255</v>
      </c>
      <c r="D55" s="4" t="s">
        <v>281</v>
      </c>
      <c r="E55" s="4" t="s">
        <v>282</v>
      </c>
      <c r="F55" s="4" t="s">
        <v>283</v>
      </c>
      <c r="G55" s="4" t="s">
        <v>284</v>
      </c>
      <c r="H55" s="4" t="s">
        <v>285</v>
      </c>
      <c r="I55" s="4" t="s">
        <v>10</v>
      </c>
      <c r="J55" s="5">
        <v>3</v>
      </c>
      <c r="K55" s="6">
        <v>154595</v>
      </c>
      <c r="L55" s="6">
        <f t="shared" si="1"/>
        <v>463785</v>
      </c>
      <c r="M55" s="4" t="s">
        <v>25</v>
      </c>
      <c r="N55" s="4"/>
      <c r="O55" s="4" t="s">
        <v>258</v>
      </c>
    </row>
    <row r="56" spans="1:15" ht="55.2" hidden="1">
      <c r="A56" s="4">
        <v>58</v>
      </c>
      <c r="B56" s="4" t="s">
        <v>76</v>
      </c>
      <c r="C56" s="4" t="s">
        <v>255</v>
      </c>
      <c r="D56" s="4" t="s">
        <v>281</v>
      </c>
      <c r="E56" s="4" t="s">
        <v>286</v>
      </c>
      <c r="F56" s="4" t="s">
        <v>148</v>
      </c>
      <c r="G56" s="4" t="s">
        <v>149</v>
      </c>
      <c r="H56" s="4" t="s">
        <v>150</v>
      </c>
      <c r="I56" s="4" t="s">
        <v>10</v>
      </c>
      <c r="J56" s="5">
        <v>1</v>
      </c>
      <c r="K56" s="6">
        <v>415619</v>
      </c>
      <c r="L56" s="6">
        <f t="shared" si="1"/>
        <v>415619</v>
      </c>
      <c r="M56" s="4" t="s">
        <v>58</v>
      </c>
      <c r="N56" s="4" t="s">
        <v>287</v>
      </c>
      <c r="O56" s="4" t="s">
        <v>258</v>
      </c>
    </row>
    <row r="57" spans="1:15" ht="27.6" hidden="1">
      <c r="A57" s="4">
        <v>59</v>
      </c>
      <c r="B57" s="4" t="s">
        <v>76</v>
      </c>
      <c r="C57" s="4" t="s">
        <v>255</v>
      </c>
      <c r="D57" s="4" t="s">
        <v>261</v>
      </c>
      <c r="E57" s="4" t="s">
        <v>288</v>
      </c>
      <c r="F57" s="4" t="s">
        <v>289</v>
      </c>
      <c r="G57" s="4" t="s">
        <v>80</v>
      </c>
      <c r="H57" s="4" t="s">
        <v>81</v>
      </c>
      <c r="I57" s="4" t="s">
        <v>10</v>
      </c>
      <c r="J57" s="5">
        <v>3</v>
      </c>
      <c r="K57" s="6">
        <v>14172</v>
      </c>
      <c r="L57" s="6">
        <f t="shared" si="1"/>
        <v>42516</v>
      </c>
      <c r="M57" s="4" t="s">
        <v>58</v>
      </c>
      <c r="N57" s="4"/>
      <c r="O57" s="4" t="s">
        <v>258</v>
      </c>
    </row>
    <row r="58" spans="1:15" ht="96.6" hidden="1">
      <c r="A58" s="4">
        <v>62</v>
      </c>
      <c r="B58" s="4" t="s">
        <v>123</v>
      </c>
      <c r="C58" s="4" t="s">
        <v>294</v>
      </c>
      <c r="D58" s="4" t="s">
        <v>295</v>
      </c>
      <c r="E58" s="4" t="s">
        <v>296</v>
      </c>
      <c r="F58" s="4" t="s">
        <v>126</v>
      </c>
      <c r="G58" s="4" t="s">
        <v>127</v>
      </c>
      <c r="H58" s="4" t="s">
        <v>128</v>
      </c>
      <c r="I58" s="4" t="s">
        <v>10</v>
      </c>
      <c r="J58" s="5">
        <v>5</v>
      </c>
      <c r="K58" s="6">
        <v>130558</v>
      </c>
      <c r="L58" s="6">
        <f t="shared" si="1"/>
        <v>652790</v>
      </c>
      <c r="M58" s="4" t="s">
        <v>25</v>
      </c>
      <c r="N58" s="4"/>
      <c r="O58" s="4" t="s">
        <v>294</v>
      </c>
    </row>
    <row r="59" spans="1:15" ht="27.6" hidden="1">
      <c r="A59" s="4">
        <v>64</v>
      </c>
      <c r="B59" s="4" t="s">
        <v>60</v>
      </c>
      <c r="C59" s="4" t="s">
        <v>294</v>
      </c>
      <c r="D59" s="4" t="s">
        <v>302</v>
      </c>
      <c r="E59" s="4" t="s">
        <v>303</v>
      </c>
      <c r="F59" s="4" t="s">
        <v>103</v>
      </c>
      <c r="G59" s="4" t="s">
        <v>104</v>
      </c>
      <c r="H59" s="4" t="s">
        <v>105</v>
      </c>
      <c r="I59" s="4" t="s">
        <v>24</v>
      </c>
      <c r="J59" s="5">
        <v>15</v>
      </c>
      <c r="K59" s="6">
        <v>18685</v>
      </c>
      <c r="L59" s="6">
        <f t="shared" si="1"/>
        <v>280275</v>
      </c>
      <c r="M59" s="4" t="s">
        <v>58</v>
      </c>
      <c r="N59" s="4"/>
      <c r="O59" s="4" t="s">
        <v>294</v>
      </c>
    </row>
    <row r="60" spans="1:15" hidden="1">
      <c r="A60" s="4">
        <v>65</v>
      </c>
      <c r="B60" s="4" t="s">
        <v>47</v>
      </c>
      <c r="C60" s="4" t="s">
        <v>294</v>
      </c>
      <c r="D60" s="4" t="s">
        <v>304</v>
      </c>
      <c r="E60" s="4" t="s">
        <v>305</v>
      </c>
      <c r="F60" s="4" t="s">
        <v>49</v>
      </c>
      <c r="G60" s="4" t="s">
        <v>50</v>
      </c>
      <c r="H60" s="4" t="s">
        <v>51</v>
      </c>
      <c r="I60" s="4" t="s">
        <v>24</v>
      </c>
      <c r="J60" s="5">
        <v>20</v>
      </c>
      <c r="K60" s="6">
        <v>36330</v>
      </c>
      <c r="L60" s="6">
        <f t="shared" ref="L60:L86" si="2">J60*K60</f>
        <v>726600</v>
      </c>
      <c r="M60" s="4" t="s">
        <v>25</v>
      </c>
      <c r="N60" s="4"/>
      <c r="O60" s="4" t="s">
        <v>294</v>
      </c>
    </row>
    <row r="61" spans="1:15" ht="27.6" hidden="1">
      <c r="A61" s="4">
        <v>66</v>
      </c>
      <c r="B61" s="4" t="s">
        <v>60</v>
      </c>
      <c r="C61" s="4" t="s">
        <v>294</v>
      </c>
      <c r="D61" s="4" t="s">
        <v>295</v>
      </c>
      <c r="E61" s="4" t="s">
        <v>306</v>
      </c>
      <c r="F61" s="4" t="s">
        <v>61</v>
      </c>
      <c r="G61" s="4" t="s">
        <v>62</v>
      </c>
      <c r="H61" s="4" t="s">
        <v>63</v>
      </c>
      <c r="I61" s="4" t="s">
        <v>24</v>
      </c>
      <c r="J61" s="5">
        <v>70</v>
      </c>
      <c r="K61" s="6">
        <v>19673</v>
      </c>
      <c r="L61" s="6">
        <f t="shared" si="2"/>
        <v>1377110</v>
      </c>
      <c r="M61" s="4" t="s">
        <v>58</v>
      </c>
      <c r="N61" s="4"/>
      <c r="O61" s="4" t="s">
        <v>294</v>
      </c>
    </row>
    <row r="62" spans="1:15" ht="41.4" hidden="1">
      <c r="A62" s="4">
        <v>68</v>
      </c>
      <c r="B62" s="4" t="s">
        <v>116</v>
      </c>
      <c r="C62" s="4" t="s">
        <v>294</v>
      </c>
      <c r="D62" s="4" t="s">
        <v>198</v>
      </c>
      <c r="E62" s="4" t="s">
        <v>310</v>
      </c>
      <c r="F62" s="4" t="s">
        <v>311</v>
      </c>
      <c r="G62" s="4" t="s">
        <v>312</v>
      </c>
      <c r="H62" s="4" t="s">
        <v>313</v>
      </c>
      <c r="I62" s="4" t="s">
        <v>10</v>
      </c>
      <c r="J62" s="5">
        <v>4</v>
      </c>
      <c r="K62" s="6">
        <v>93008</v>
      </c>
      <c r="L62" s="6">
        <f t="shared" si="2"/>
        <v>372032</v>
      </c>
      <c r="M62" s="4" t="s">
        <v>58</v>
      </c>
      <c r="N62" s="4" t="s">
        <v>314</v>
      </c>
      <c r="O62" s="4" t="s">
        <v>294</v>
      </c>
    </row>
    <row r="63" spans="1:15" hidden="1">
      <c r="A63" s="4">
        <v>71</v>
      </c>
      <c r="B63" s="4" t="s">
        <v>47</v>
      </c>
      <c r="C63" s="4" t="s">
        <v>325</v>
      </c>
      <c r="D63" s="4" t="s">
        <v>326</v>
      </c>
      <c r="E63" s="4" t="s">
        <v>327</v>
      </c>
      <c r="F63" s="4" t="s">
        <v>49</v>
      </c>
      <c r="G63" s="4" t="s">
        <v>50</v>
      </c>
      <c r="H63" s="4" t="s">
        <v>51</v>
      </c>
      <c r="I63" s="4" t="s">
        <v>24</v>
      </c>
      <c r="J63" s="5">
        <v>30</v>
      </c>
      <c r="K63" s="6">
        <v>36330</v>
      </c>
      <c r="L63" s="6">
        <f t="shared" si="2"/>
        <v>1089900</v>
      </c>
      <c r="M63" s="4" t="s">
        <v>25</v>
      </c>
      <c r="N63" s="4"/>
      <c r="O63" s="4" t="s">
        <v>328</v>
      </c>
    </row>
    <row r="64" spans="1:15" ht="41.4" hidden="1">
      <c r="A64" s="4">
        <v>72</v>
      </c>
      <c r="B64" s="4" t="s">
        <v>76</v>
      </c>
      <c r="C64" s="4" t="s">
        <v>325</v>
      </c>
      <c r="D64" s="4" t="s">
        <v>326</v>
      </c>
      <c r="E64" s="4" t="s">
        <v>329</v>
      </c>
      <c r="F64" s="4" t="s">
        <v>277</v>
      </c>
      <c r="G64" s="4" t="s">
        <v>278</v>
      </c>
      <c r="H64" s="4" t="s">
        <v>279</v>
      </c>
      <c r="I64" s="4" t="s">
        <v>10</v>
      </c>
      <c r="J64" s="5">
        <v>1</v>
      </c>
      <c r="K64" s="6">
        <v>253969</v>
      </c>
      <c r="L64" s="6">
        <f t="shared" si="2"/>
        <v>253969</v>
      </c>
      <c r="M64" s="4" t="s">
        <v>25</v>
      </c>
      <c r="N64" s="4" t="s">
        <v>330</v>
      </c>
      <c r="O64" s="4" t="s">
        <v>328</v>
      </c>
    </row>
    <row r="65" spans="1:15" ht="55.2" hidden="1">
      <c r="A65" s="4">
        <v>73</v>
      </c>
      <c r="B65" s="4" t="s">
        <v>331</v>
      </c>
      <c r="C65" s="4" t="s">
        <v>325</v>
      </c>
      <c r="D65" s="4" t="s">
        <v>332</v>
      </c>
      <c r="E65" s="4" t="s">
        <v>333</v>
      </c>
      <c r="F65" s="4" t="s">
        <v>66</v>
      </c>
      <c r="G65" s="4" t="s">
        <v>67</v>
      </c>
      <c r="H65" s="4" t="s">
        <v>68</v>
      </c>
      <c r="I65" s="4" t="s">
        <v>24</v>
      </c>
      <c r="J65" s="5">
        <v>35</v>
      </c>
      <c r="K65" s="6">
        <v>24063</v>
      </c>
      <c r="L65" s="6">
        <f t="shared" si="2"/>
        <v>842205</v>
      </c>
      <c r="M65" s="4" t="s">
        <v>58</v>
      </c>
      <c r="N65" s="4" t="s">
        <v>334</v>
      </c>
      <c r="O65" s="4" t="s">
        <v>328</v>
      </c>
    </row>
    <row r="66" spans="1:15" ht="151.80000000000001" hidden="1">
      <c r="A66" s="4">
        <v>74</v>
      </c>
      <c r="B66" s="4" t="s">
        <v>188</v>
      </c>
      <c r="C66" s="4" t="s">
        <v>325</v>
      </c>
      <c r="D66" s="4" t="s">
        <v>332</v>
      </c>
      <c r="E66" s="4" t="s">
        <v>335</v>
      </c>
      <c r="F66" s="4" t="s">
        <v>336</v>
      </c>
      <c r="G66" s="4" t="s">
        <v>337</v>
      </c>
      <c r="H66" s="4" t="s">
        <v>338</v>
      </c>
      <c r="I66" s="4" t="s">
        <v>88</v>
      </c>
      <c r="J66" s="5">
        <v>8</v>
      </c>
      <c r="K66" s="6">
        <v>770969</v>
      </c>
      <c r="L66" s="6">
        <f t="shared" si="2"/>
        <v>6167752</v>
      </c>
      <c r="M66" s="4" t="s">
        <v>25</v>
      </c>
      <c r="N66" s="4" t="s">
        <v>339</v>
      </c>
      <c r="O66" s="4" t="s">
        <v>328</v>
      </c>
    </row>
    <row r="67" spans="1:15" ht="27.6" hidden="1">
      <c r="A67" s="4">
        <v>75</v>
      </c>
      <c r="B67" s="4" t="s">
        <v>60</v>
      </c>
      <c r="C67" s="4" t="s">
        <v>325</v>
      </c>
      <c r="D67" s="4" t="s">
        <v>340</v>
      </c>
      <c r="E67" s="4" t="s">
        <v>341</v>
      </c>
      <c r="F67" s="4" t="s">
        <v>61</v>
      </c>
      <c r="G67" s="4" t="s">
        <v>62</v>
      </c>
      <c r="H67" s="4" t="s">
        <v>63</v>
      </c>
      <c r="I67" s="4" t="s">
        <v>24</v>
      </c>
      <c r="J67" s="5">
        <v>150</v>
      </c>
      <c r="K67" s="6">
        <v>19673</v>
      </c>
      <c r="L67" s="6">
        <f t="shared" si="2"/>
        <v>2950950</v>
      </c>
      <c r="M67" s="4" t="s">
        <v>58</v>
      </c>
      <c r="N67" s="4"/>
      <c r="O67" s="4" t="s">
        <v>328</v>
      </c>
    </row>
    <row r="68" spans="1:15" hidden="1">
      <c r="A68" s="4">
        <v>76</v>
      </c>
      <c r="B68" s="4" t="s">
        <v>47</v>
      </c>
      <c r="C68" s="4" t="s">
        <v>325</v>
      </c>
      <c r="D68" s="4" t="s">
        <v>342</v>
      </c>
      <c r="E68" s="4" t="s">
        <v>343</v>
      </c>
      <c r="F68" s="4" t="s">
        <v>49</v>
      </c>
      <c r="G68" s="4" t="s">
        <v>50</v>
      </c>
      <c r="H68" s="4" t="s">
        <v>51</v>
      </c>
      <c r="I68" s="4" t="s">
        <v>24</v>
      </c>
      <c r="J68" s="5">
        <v>25</v>
      </c>
      <c r="K68" s="6">
        <v>36330</v>
      </c>
      <c r="L68" s="6">
        <f t="shared" si="2"/>
        <v>908250</v>
      </c>
      <c r="M68" s="4" t="s">
        <v>25</v>
      </c>
      <c r="N68" s="4"/>
      <c r="O68" s="4" t="s">
        <v>328</v>
      </c>
    </row>
    <row r="69" spans="1:15" hidden="1">
      <c r="A69" s="4">
        <v>77</v>
      </c>
      <c r="B69" s="4" t="s">
        <v>222</v>
      </c>
      <c r="C69" s="4" t="s">
        <v>325</v>
      </c>
      <c r="D69" s="4" t="s">
        <v>344</v>
      </c>
      <c r="E69" s="4" t="s">
        <v>345</v>
      </c>
      <c r="F69" s="4" t="s">
        <v>225</v>
      </c>
      <c r="G69" s="4" t="s">
        <v>226</v>
      </c>
      <c r="H69" s="4" t="s">
        <v>227</v>
      </c>
      <c r="I69" s="4" t="s">
        <v>88</v>
      </c>
      <c r="J69" s="5">
        <v>30</v>
      </c>
      <c r="K69" s="6">
        <v>10065</v>
      </c>
      <c r="L69" s="6">
        <f t="shared" si="2"/>
        <v>301950</v>
      </c>
      <c r="M69" s="4" t="s">
        <v>58</v>
      </c>
      <c r="N69" s="4"/>
      <c r="O69" s="4" t="s">
        <v>328</v>
      </c>
    </row>
    <row r="70" spans="1:15" ht="55.2" hidden="1">
      <c r="A70" s="4">
        <v>78</v>
      </c>
      <c r="B70" s="4" t="s">
        <v>331</v>
      </c>
      <c r="C70" s="4" t="s">
        <v>325</v>
      </c>
      <c r="D70" s="4" t="s">
        <v>346</v>
      </c>
      <c r="E70" s="4" t="s">
        <v>347</v>
      </c>
      <c r="F70" s="4" t="s">
        <v>66</v>
      </c>
      <c r="G70" s="4" t="s">
        <v>67</v>
      </c>
      <c r="H70" s="4" t="s">
        <v>68</v>
      </c>
      <c r="I70" s="4" t="s">
        <v>24</v>
      </c>
      <c r="J70" s="5">
        <v>45</v>
      </c>
      <c r="K70" s="6">
        <v>24063</v>
      </c>
      <c r="L70" s="6">
        <f t="shared" si="2"/>
        <v>1082835</v>
      </c>
      <c r="M70" s="4" t="s">
        <v>58</v>
      </c>
      <c r="N70" s="4" t="s">
        <v>348</v>
      </c>
      <c r="O70" s="4" t="s">
        <v>328</v>
      </c>
    </row>
    <row r="71" spans="1:15" ht="96.6" hidden="1">
      <c r="A71" s="4">
        <v>79</v>
      </c>
      <c r="B71" s="4" t="s">
        <v>123</v>
      </c>
      <c r="C71" s="4" t="s">
        <v>325</v>
      </c>
      <c r="D71" s="4" t="s">
        <v>349</v>
      </c>
      <c r="E71" s="4" t="s">
        <v>350</v>
      </c>
      <c r="F71" s="4" t="s">
        <v>241</v>
      </c>
      <c r="G71" s="4" t="s">
        <v>242</v>
      </c>
      <c r="H71" s="4" t="s">
        <v>243</v>
      </c>
      <c r="I71" s="4" t="s">
        <v>10</v>
      </c>
      <c r="J71" s="5">
        <v>4</v>
      </c>
      <c r="K71" s="6">
        <v>248765</v>
      </c>
      <c r="L71" s="6">
        <f t="shared" si="2"/>
        <v>995060</v>
      </c>
      <c r="M71" s="4" t="s">
        <v>25</v>
      </c>
      <c r="N71" s="4"/>
      <c r="O71" s="4" t="s">
        <v>328</v>
      </c>
    </row>
    <row r="72" spans="1:15" ht="27.6" hidden="1">
      <c r="A72" s="4">
        <v>80</v>
      </c>
      <c r="B72" s="4" t="s">
        <v>165</v>
      </c>
      <c r="C72" s="4" t="s">
        <v>325</v>
      </c>
      <c r="D72" s="4" t="s">
        <v>351</v>
      </c>
      <c r="E72" s="4" t="s">
        <v>352</v>
      </c>
      <c r="F72" s="4" t="s">
        <v>353</v>
      </c>
      <c r="G72" s="4" t="s">
        <v>354</v>
      </c>
      <c r="H72" s="4" t="s">
        <v>355</v>
      </c>
      <c r="I72" s="4" t="s">
        <v>24</v>
      </c>
      <c r="J72" s="5">
        <v>4</v>
      </c>
      <c r="K72" s="6">
        <v>812077</v>
      </c>
      <c r="L72" s="6">
        <f t="shared" si="2"/>
        <v>3248308</v>
      </c>
      <c r="M72" s="4" t="s">
        <v>58</v>
      </c>
      <c r="N72" s="4" t="s">
        <v>356</v>
      </c>
      <c r="O72" s="4" t="s">
        <v>328</v>
      </c>
    </row>
    <row r="73" spans="1:15" ht="27.6" hidden="1">
      <c r="A73" s="4">
        <v>81</v>
      </c>
      <c r="B73" s="4" t="s">
        <v>136</v>
      </c>
      <c r="C73" s="4" t="s">
        <v>325</v>
      </c>
      <c r="D73" s="4" t="s">
        <v>351</v>
      </c>
      <c r="E73" s="4" t="s">
        <v>357</v>
      </c>
      <c r="F73" s="4" t="s">
        <v>358</v>
      </c>
      <c r="G73" s="4" t="s">
        <v>359</v>
      </c>
      <c r="H73" s="4" t="s">
        <v>360</v>
      </c>
      <c r="I73" s="4" t="s">
        <v>24</v>
      </c>
      <c r="J73" s="5">
        <v>3</v>
      </c>
      <c r="K73" s="6">
        <v>61712</v>
      </c>
      <c r="L73" s="6">
        <f t="shared" si="2"/>
        <v>185136</v>
      </c>
      <c r="M73" s="4" t="s">
        <v>58</v>
      </c>
      <c r="N73" s="4" t="s">
        <v>361</v>
      </c>
      <c r="O73" s="4" t="s">
        <v>328</v>
      </c>
    </row>
    <row r="74" spans="1:15" hidden="1">
      <c r="A74" s="4">
        <v>82</v>
      </c>
      <c r="B74" s="4" t="s">
        <v>47</v>
      </c>
      <c r="C74" s="4" t="s">
        <v>362</v>
      </c>
      <c r="D74" s="4" t="s">
        <v>363</v>
      </c>
      <c r="E74" s="4" t="s">
        <v>364</v>
      </c>
      <c r="F74" s="4" t="s">
        <v>49</v>
      </c>
      <c r="G74" s="4" t="s">
        <v>50</v>
      </c>
      <c r="H74" s="4" t="s">
        <v>51</v>
      </c>
      <c r="I74" s="4" t="s">
        <v>24</v>
      </c>
      <c r="J74" s="5">
        <v>80</v>
      </c>
      <c r="K74" s="6">
        <v>36330</v>
      </c>
      <c r="L74" s="6">
        <f t="shared" si="2"/>
        <v>2906400</v>
      </c>
      <c r="M74" s="4" t="s">
        <v>25</v>
      </c>
      <c r="N74" s="4"/>
      <c r="O74" s="4" t="s">
        <v>365</v>
      </c>
    </row>
    <row r="75" spans="1:15" ht="27.6" hidden="1">
      <c r="A75" s="4">
        <v>83</v>
      </c>
      <c r="B75" s="4" t="s">
        <v>129</v>
      </c>
      <c r="C75" s="4" t="s">
        <v>362</v>
      </c>
      <c r="D75" s="4" t="s">
        <v>366</v>
      </c>
      <c r="E75" s="4" t="s">
        <v>367</v>
      </c>
      <c r="F75" s="4" t="s">
        <v>168</v>
      </c>
      <c r="G75" s="4" t="s">
        <v>133</v>
      </c>
      <c r="H75" s="4" t="s">
        <v>134</v>
      </c>
      <c r="I75" s="4" t="s">
        <v>24</v>
      </c>
      <c r="J75" s="5">
        <v>10</v>
      </c>
      <c r="K75" s="6">
        <v>352091</v>
      </c>
      <c r="L75" s="6">
        <f t="shared" si="2"/>
        <v>3520910</v>
      </c>
      <c r="M75" s="4" t="s">
        <v>25</v>
      </c>
      <c r="N75" s="4" t="s">
        <v>368</v>
      </c>
      <c r="O75" s="4" t="s">
        <v>365</v>
      </c>
    </row>
    <row r="76" spans="1:15" ht="41.4" hidden="1">
      <c r="A76" s="4">
        <v>84</v>
      </c>
      <c r="B76" s="4" t="s">
        <v>116</v>
      </c>
      <c r="C76" s="4" t="s">
        <v>362</v>
      </c>
      <c r="D76" s="4" t="s">
        <v>369</v>
      </c>
      <c r="E76" s="4" t="s">
        <v>370</v>
      </c>
      <c r="F76" s="4" t="s">
        <v>371</v>
      </c>
      <c r="G76" s="4" t="s">
        <v>372</v>
      </c>
      <c r="H76" s="4" t="s">
        <v>373</v>
      </c>
      <c r="I76" s="4" t="s">
        <v>10</v>
      </c>
      <c r="J76" s="5">
        <v>1</v>
      </c>
      <c r="K76" s="6">
        <v>288322</v>
      </c>
      <c r="L76" s="6">
        <f t="shared" si="2"/>
        <v>288322</v>
      </c>
      <c r="M76" s="4" t="s">
        <v>25</v>
      </c>
      <c r="N76" s="4"/>
      <c r="O76" s="4" t="s">
        <v>365</v>
      </c>
    </row>
    <row r="77" spans="1:15" ht="55.2" hidden="1">
      <c r="A77" s="4">
        <v>85</v>
      </c>
      <c r="B77" s="4" t="s">
        <v>331</v>
      </c>
      <c r="C77" s="4" t="s">
        <v>362</v>
      </c>
      <c r="D77" s="4" t="s">
        <v>369</v>
      </c>
      <c r="E77" s="4" t="s">
        <v>374</v>
      </c>
      <c r="F77" s="4" t="s">
        <v>66</v>
      </c>
      <c r="G77" s="4" t="s">
        <v>67</v>
      </c>
      <c r="H77" s="4" t="s">
        <v>68</v>
      </c>
      <c r="I77" s="4" t="s">
        <v>24</v>
      </c>
      <c r="J77" s="5">
        <v>30</v>
      </c>
      <c r="K77" s="6">
        <v>24063</v>
      </c>
      <c r="L77" s="6">
        <f t="shared" si="2"/>
        <v>721890</v>
      </c>
      <c r="M77" s="4" t="s">
        <v>58</v>
      </c>
      <c r="N77" s="4"/>
      <c r="O77" s="4" t="s">
        <v>365</v>
      </c>
    </row>
    <row r="78" spans="1:15" ht="151.80000000000001" hidden="1">
      <c r="A78" s="4">
        <v>86</v>
      </c>
      <c r="B78" s="4" t="s">
        <v>188</v>
      </c>
      <c r="C78" s="4" t="s">
        <v>362</v>
      </c>
      <c r="D78" s="4" t="s">
        <v>375</v>
      </c>
      <c r="E78" s="4" t="s">
        <v>376</v>
      </c>
      <c r="F78" s="4" t="s">
        <v>336</v>
      </c>
      <c r="G78" s="4" t="s">
        <v>337</v>
      </c>
      <c r="H78" s="4" t="s">
        <v>338</v>
      </c>
      <c r="I78" s="4" t="s">
        <v>88</v>
      </c>
      <c r="J78" s="5">
        <v>6</v>
      </c>
      <c r="K78" s="6">
        <v>770969</v>
      </c>
      <c r="L78" s="6">
        <f t="shared" si="2"/>
        <v>4625814</v>
      </c>
      <c r="M78" s="4" t="s">
        <v>25</v>
      </c>
      <c r="N78" s="4" t="s">
        <v>377</v>
      </c>
      <c r="O78" s="4" t="s">
        <v>365</v>
      </c>
    </row>
    <row r="79" spans="1:15" ht="27.6" hidden="1">
      <c r="A79" s="4">
        <v>88</v>
      </c>
      <c r="B79" s="4" t="s">
        <v>60</v>
      </c>
      <c r="C79" s="4" t="s">
        <v>362</v>
      </c>
      <c r="D79" s="4" t="s">
        <v>379</v>
      </c>
      <c r="E79" s="4" t="s">
        <v>380</v>
      </c>
      <c r="F79" s="4" t="s">
        <v>61</v>
      </c>
      <c r="G79" s="4" t="s">
        <v>62</v>
      </c>
      <c r="H79" s="4" t="s">
        <v>63</v>
      </c>
      <c r="I79" s="4" t="s">
        <v>24</v>
      </c>
      <c r="J79" s="5">
        <v>35</v>
      </c>
      <c r="K79" s="6">
        <v>19673</v>
      </c>
      <c r="L79" s="6">
        <f t="shared" si="2"/>
        <v>688555</v>
      </c>
      <c r="M79" s="4" t="s">
        <v>25</v>
      </c>
      <c r="N79" s="4" t="s">
        <v>381</v>
      </c>
      <c r="O79" s="4" t="s">
        <v>365</v>
      </c>
    </row>
    <row r="80" spans="1:15" ht="41.4" hidden="1">
      <c r="A80" s="4">
        <v>89</v>
      </c>
      <c r="B80" s="4" t="s">
        <v>215</v>
      </c>
      <c r="C80" s="4" t="s">
        <v>362</v>
      </c>
      <c r="D80" s="4" t="s">
        <v>198</v>
      </c>
      <c r="E80" s="4" t="s">
        <v>382</v>
      </c>
      <c r="F80" s="4" t="s">
        <v>218</v>
      </c>
      <c r="G80" s="4" t="s">
        <v>219</v>
      </c>
      <c r="H80" s="4" t="s">
        <v>220</v>
      </c>
      <c r="I80" s="4" t="s">
        <v>24</v>
      </c>
      <c r="J80" s="5">
        <v>8</v>
      </c>
      <c r="K80" s="6">
        <v>58708</v>
      </c>
      <c r="L80" s="6">
        <f t="shared" si="2"/>
        <v>469664</v>
      </c>
      <c r="M80" s="4" t="s">
        <v>58</v>
      </c>
      <c r="N80" s="4"/>
      <c r="O80" s="4" t="s">
        <v>365</v>
      </c>
    </row>
    <row r="81" spans="1:15" ht="55.2" hidden="1">
      <c r="A81" s="4">
        <v>90</v>
      </c>
      <c r="B81" s="4" t="s">
        <v>76</v>
      </c>
      <c r="C81" s="4" t="s">
        <v>362</v>
      </c>
      <c r="D81" s="4" t="s">
        <v>160</v>
      </c>
      <c r="E81" s="4" t="s">
        <v>383</v>
      </c>
      <c r="F81" s="4" t="s">
        <v>148</v>
      </c>
      <c r="G81" s="4" t="s">
        <v>149</v>
      </c>
      <c r="H81" s="4" t="s">
        <v>150</v>
      </c>
      <c r="I81" s="4" t="s">
        <v>10</v>
      </c>
      <c r="J81" s="5">
        <v>2</v>
      </c>
      <c r="K81" s="6">
        <v>415619</v>
      </c>
      <c r="L81" s="6">
        <f t="shared" si="2"/>
        <v>831238</v>
      </c>
      <c r="M81" s="4" t="s">
        <v>58</v>
      </c>
      <c r="N81" s="4" t="s">
        <v>384</v>
      </c>
      <c r="O81" s="4" t="s">
        <v>365</v>
      </c>
    </row>
    <row r="82" spans="1:15" ht="82.8" hidden="1">
      <c r="A82" s="4">
        <v>92</v>
      </c>
      <c r="B82" s="4" t="s">
        <v>123</v>
      </c>
      <c r="C82" s="4" t="s">
        <v>362</v>
      </c>
      <c r="D82" s="4" t="s">
        <v>386</v>
      </c>
      <c r="E82" s="4" t="s">
        <v>387</v>
      </c>
      <c r="F82" s="4" t="s">
        <v>195</v>
      </c>
      <c r="G82" s="4" t="s">
        <v>196</v>
      </c>
      <c r="H82" s="4" t="s">
        <v>197</v>
      </c>
      <c r="I82" s="4" t="s">
        <v>88</v>
      </c>
      <c r="J82" s="5">
        <v>12</v>
      </c>
      <c r="K82" s="6">
        <v>21734</v>
      </c>
      <c r="L82" s="6">
        <f t="shared" si="2"/>
        <v>260808</v>
      </c>
      <c r="M82" s="4" t="s">
        <v>58</v>
      </c>
      <c r="N82" s="4"/>
      <c r="O82" s="4" t="s">
        <v>365</v>
      </c>
    </row>
    <row r="83" spans="1:15" ht="27.6" hidden="1">
      <c r="A83" s="4">
        <v>93</v>
      </c>
      <c r="B83" s="4" t="s">
        <v>60</v>
      </c>
      <c r="C83" s="4" t="s">
        <v>362</v>
      </c>
      <c r="D83" s="4" t="s">
        <v>295</v>
      </c>
      <c r="E83" s="4" t="s">
        <v>388</v>
      </c>
      <c r="F83" s="4" t="s">
        <v>61</v>
      </c>
      <c r="G83" s="4" t="s">
        <v>62</v>
      </c>
      <c r="H83" s="4" t="s">
        <v>63</v>
      </c>
      <c r="I83" s="4" t="s">
        <v>24</v>
      </c>
      <c r="J83" s="5">
        <v>130</v>
      </c>
      <c r="K83" s="6">
        <v>19673</v>
      </c>
      <c r="L83" s="6">
        <f t="shared" si="2"/>
        <v>2557490</v>
      </c>
      <c r="M83" s="4" t="s">
        <v>58</v>
      </c>
      <c r="N83" s="4"/>
      <c r="O83" s="4" t="s">
        <v>365</v>
      </c>
    </row>
    <row r="84" spans="1:15" ht="55.2" hidden="1">
      <c r="A84" s="4">
        <v>94</v>
      </c>
      <c r="B84" s="4" t="s">
        <v>215</v>
      </c>
      <c r="C84" s="4" t="s">
        <v>362</v>
      </c>
      <c r="D84" s="4" t="s">
        <v>138</v>
      </c>
      <c r="E84" s="4" t="s">
        <v>389</v>
      </c>
      <c r="F84" s="4" t="s">
        <v>390</v>
      </c>
      <c r="G84" s="4" t="s">
        <v>391</v>
      </c>
      <c r="H84" s="4" t="s">
        <v>392</v>
      </c>
      <c r="I84" s="4" t="s">
        <v>24</v>
      </c>
      <c r="J84" s="5">
        <v>8</v>
      </c>
      <c r="K84" s="6">
        <v>119342</v>
      </c>
      <c r="L84" s="6">
        <f t="shared" si="2"/>
        <v>954736</v>
      </c>
      <c r="M84" s="4" t="s">
        <v>58</v>
      </c>
      <c r="N84" s="4"/>
      <c r="O84" s="4" t="s">
        <v>365</v>
      </c>
    </row>
    <row r="85" spans="1:15" ht="27.6" hidden="1">
      <c r="A85" s="4">
        <v>95</v>
      </c>
      <c r="B85" s="4" t="s">
        <v>129</v>
      </c>
      <c r="C85" s="4" t="s">
        <v>362</v>
      </c>
      <c r="D85" s="4" t="s">
        <v>393</v>
      </c>
      <c r="E85" s="4" t="s">
        <v>394</v>
      </c>
      <c r="F85" s="4" t="s">
        <v>251</v>
      </c>
      <c r="G85" s="4" t="s">
        <v>252</v>
      </c>
      <c r="H85" s="4" t="s">
        <v>253</v>
      </c>
      <c r="I85" s="4" t="s">
        <v>24</v>
      </c>
      <c r="J85" s="5">
        <v>5</v>
      </c>
      <c r="K85" s="6">
        <v>236679</v>
      </c>
      <c r="L85" s="6">
        <f t="shared" si="2"/>
        <v>1183395</v>
      </c>
      <c r="M85" s="4" t="s">
        <v>58</v>
      </c>
      <c r="N85" s="4"/>
      <c r="O85" s="4" t="s">
        <v>365</v>
      </c>
    </row>
    <row r="86" spans="1:15" hidden="1">
      <c r="A86" s="4">
        <v>96</v>
      </c>
      <c r="B86" s="4" t="s">
        <v>222</v>
      </c>
      <c r="C86" s="4" t="s">
        <v>395</v>
      </c>
      <c r="D86" s="4" t="s">
        <v>396</v>
      </c>
      <c r="E86" s="4" t="s">
        <v>397</v>
      </c>
      <c r="F86" s="4" t="s">
        <v>225</v>
      </c>
      <c r="G86" s="4" t="s">
        <v>226</v>
      </c>
      <c r="H86" s="4" t="s">
        <v>227</v>
      </c>
      <c r="I86" s="4" t="s">
        <v>88</v>
      </c>
      <c r="J86" s="5">
        <v>40</v>
      </c>
      <c r="K86" s="6">
        <v>10065</v>
      </c>
      <c r="L86" s="6">
        <f t="shared" si="2"/>
        <v>402600</v>
      </c>
      <c r="M86" s="4" t="s">
        <v>58</v>
      </c>
      <c r="N86" s="4"/>
      <c r="O86" s="4" t="s">
        <v>398</v>
      </c>
    </row>
    <row r="87" spans="1:15" ht="27.6" hidden="1">
      <c r="A87" s="4">
        <v>97</v>
      </c>
      <c r="B87" s="4" t="s">
        <v>60</v>
      </c>
      <c r="C87" s="4" t="s">
        <v>395</v>
      </c>
      <c r="D87" s="4" t="s">
        <v>396</v>
      </c>
      <c r="E87" s="4" t="s">
        <v>399</v>
      </c>
      <c r="F87" s="4" t="s">
        <v>61</v>
      </c>
      <c r="G87" s="4" t="s">
        <v>62</v>
      </c>
      <c r="H87" s="4" t="s">
        <v>63</v>
      </c>
      <c r="I87" s="4" t="s">
        <v>24</v>
      </c>
      <c r="J87" s="5">
        <v>90</v>
      </c>
      <c r="K87" s="6">
        <v>19673</v>
      </c>
      <c r="L87" s="6">
        <f t="shared" ref="L87:L97" si="3">J87*K87</f>
        <v>1770570</v>
      </c>
      <c r="M87" s="4" t="s">
        <v>58</v>
      </c>
      <c r="N87" s="4"/>
      <c r="O87" s="4" t="s">
        <v>398</v>
      </c>
    </row>
    <row r="88" spans="1:15" ht="27.6" hidden="1">
      <c r="A88" s="4">
        <v>98</v>
      </c>
      <c r="B88" s="4" t="s">
        <v>129</v>
      </c>
      <c r="C88" s="4" t="s">
        <v>395</v>
      </c>
      <c r="D88" s="4" t="s">
        <v>400</v>
      </c>
      <c r="E88" s="4" t="s">
        <v>401</v>
      </c>
      <c r="F88" s="4" t="s">
        <v>168</v>
      </c>
      <c r="G88" s="4" t="s">
        <v>133</v>
      </c>
      <c r="H88" s="4" t="s">
        <v>134</v>
      </c>
      <c r="I88" s="4" t="s">
        <v>24</v>
      </c>
      <c r="J88" s="5">
        <v>2</v>
      </c>
      <c r="K88" s="6">
        <v>352091</v>
      </c>
      <c r="L88" s="6">
        <f t="shared" si="3"/>
        <v>704182</v>
      </c>
      <c r="M88" s="4" t="s">
        <v>25</v>
      </c>
      <c r="N88" s="4"/>
      <c r="O88" s="4" t="s">
        <v>398</v>
      </c>
    </row>
    <row r="89" spans="1:15" ht="96.6" hidden="1">
      <c r="A89" s="4">
        <v>99</v>
      </c>
      <c r="B89" s="4" t="s">
        <v>123</v>
      </c>
      <c r="C89" s="4" t="s">
        <v>395</v>
      </c>
      <c r="D89" s="4" t="s">
        <v>402</v>
      </c>
      <c r="E89" s="4" t="s">
        <v>403</v>
      </c>
      <c r="F89" s="4" t="s">
        <v>126</v>
      </c>
      <c r="G89" s="4" t="s">
        <v>127</v>
      </c>
      <c r="H89" s="4" t="s">
        <v>128</v>
      </c>
      <c r="I89" s="4" t="s">
        <v>10</v>
      </c>
      <c r="J89" s="5">
        <v>1</v>
      </c>
      <c r="K89" s="6">
        <v>130558</v>
      </c>
      <c r="L89" s="6">
        <f t="shared" si="3"/>
        <v>130558</v>
      </c>
      <c r="M89" s="4" t="s">
        <v>25</v>
      </c>
      <c r="N89" s="4"/>
      <c r="O89" s="4" t="s">
        <v>398</v>
      </c>
    </row>
    <row r="90" spans="1:15" ht="27.6" hidden="1">
      <c r="A90" s="4">
        <v>100</v>
      </c>
      <c r="B90" s="4" t="s">
        <v>404</v>
      </c>
      <c r="C90" s="4" t="s">
        <v>395</v>
      </c>
      <c r="D90" s="4" t="s">
        <v>405</v>
      </c>
      <c r="E90" s="4" t="s">
        <v>406</v>
      </c>
      <c r="F90" s="4" t="s">
        <v>407</v>
      </c>
      <c r="G90" s="4" t="s">
        <v>408</v>
      </c>
      <c r="H90" s="4" t="s">
        <v>409</v>
      </c>
      <c r="I90" s="4" t="s">
        <v>88</v>
      </c>
      <c r="J90" s="5">
        <v>8</v>
      </c>
      <c r="K90" s="6">
        <v>134410</v>
      </c>
      <c r="L90" s="6">
        <f t="shared" si="3"/>
        <v>1075280</v>
      </c>
      <c r="M90" s="4" t="s">
        <v>25</v>
      </c>
      <c r="N90" s="4" t="s">
        <v>410</v>
      </c>
      <c r="O90" s="4" t="s">
        <v>398</v>
      </c>
    </row>
    <row r="91" spans="1:15" hidden="1">
      <c r="A91" s="4">
        <v>101</v>
      </c>
      <c r="B91" s="4" t="s">
        <v>47</v>
      </c>
      <c r="C91" s="4" t="s">
        <v>395</v>
      </c>
      <c r="D91" s="4" t="s">
        <v>411</v>
      </c>
      <c r="E91" s="4" t="s">
        <v>412</v>
      </c>
      <c r="F91" s="4" t="s">
        <v>49</v>
      </c>
      <c r="G91" s="4" t="s">
        <v>50</v>
      </c>
      <c r="H91" s="4" t="s">
        <v>51</v>
      </c>
      <c r="I91" s="4" t="s">
        <v>24</v>
      </c>
      <c r="J91" s="5">
        <v>60</v>
      </c>
      <c r="K91" s="6">
        <v>36330</v>
      </c>
      <c r="L91" s="6">
        <f t="shared" si="3"/>
        <v>2179800</v>
      </c>
      <c r="M91" s="4" t="s">
        <v>25</v>
      </c>
      <c r="N91" s="4"/>
      <c r="O91" s="4" t="s">
        <v>398</v>
      </c>
    </row>
    <row r="92" spans="1:15" ht="55.2" hidden="1">
      <c r="A92" s="4">
        <v>102</v>
      </c>
      <c r="B92" s="4" t="s">
        <v>215</v>
      </c>
      <c r="C92" s="4" t="s">
        <v>395</v>
      </c>
      <c r="D92" s="4" t="s">
        <v>413</v>
      </c>
      <c r="E92" s="4" t="s">
        <v>414</v>
      </c>
      <c r="F92" s="4" t="s">
        <v>390</v>
      </c>
      <c r="G92" s="4" t="s">
        <v>391</v>
      </c>
      <c r="H92" s="4" t="s">
        <v>392</v>
      </c>
      <c r="I92" s="4" t="s">
        <v>24</v>
      </c>
      <c r="J92" s="5">
        <v>15</v>
      </c>
      <c r="K92" s="6">
        <v>119342</v>
      </c>
      <c r="L92" s="6">
        <f t="shared" si="3"/>
        <v>1790130</v>
      </c>
      <c r="M92" s="4" t="s">
        <v>58</v>
      </c>
      <c r="N92" s="4"/>
      <c r="O92" s="4" t="s">
        <v>398</v>
      </c>
    </row>
    <row r="93" spans="1:15" ht="41.4" hidden="1">
      <c r="A93" s="4">
        <v>103</v>
      </c>
      <c r="B93" s="4" t="s">
        <v>215</v>
      </c>
      <c r="C93" s="4" t="s">
        <v>395</v>
      </c>
      <c r="D93" s="4" t="s">
        <v>415</v>
      </c>
      <c r="E93" s="4" t="s">
        <v>416</v>
      </c>
      <c r="F93" s="4" t="s">
        <v>218</v>
      </c>
      <c r="G93" s="4" t="s">
        <v>219</v>
      </c>
      <c r="H93" s="4" t="s">
        <v>220</v>
      </c>
      <c r="I93" s="4" t="s">
        <v>24</v>
      </c>
      <c r="J93" s="5">
        <v>2</v>
      </c>
      <c r="K93" s="6">
        <v>58708</v>
      </c>
      <c r="L93" s="6">
        <f t="shared" si="3"/>
        <v>117416</v>
      </c>
      <c r="M93" s="4" t="s">
        <v>58</v>
      </c>
      <c r="N93" s="4"/>
      <c r="O93" s="4" t="s">
        <v>398</v>
      </c>
    </row>
    <row r="94" spans="1:15" ht="27.6" hidden="1">
      <c r="A94" s="4">
        <v>104</v>
      </c>
      <c r="B94" s="4" t="s">
        <v>417</v>
      </c>
      <c r="C94" s="4" t="s">
        <v>395</v>
      </c>
      <c r="D94" s="4" t="s">
        <v>418</v>
      </c>
      <c r="E94" s="4" t="s">
        <v>419</v>
      </c>
      <c r="F94" s="4" t="s">
        <v>420</v>
      </c>
      <c r="G94" s="4" t="s">
        <v>421</v>
      </c>
      <c r="H94" s="4" t="s">
        <v>422</v>
      </c>
      <c r="I94" s="4" t="s">
        <v>24</v>
      </c>
      <c r="J94" s="5">
        <v>40</v>
      </c>
      <c r="K94" s="6">
        <v>66467</v>
      </c>
      <c r="L94" s="6">
        <f t="shared" si="3"/>
        <v>2658680</v>
      </c>
      <c r="M94" s="4" t="s">
        <v>25</v>
      </c>
      <c r="N94" s="4" t="s">
        <v>423</v>
      </c>
      <c r="O94" s="4" t="s">
        <v>398</v>
      </c>
    </row>
    <row r="95" spans="1:15" ht="110.4" hidden="1">
      <c r="A95" s="4">
        <v>105</v>
      </c>
      <c r="B95" s="4" t="s">
        <v>417</v>
      </c>
      <c r="C95" s="4" t="s">
        <v>395</v>
      </c>
      <c r="D95" s="4" t="s">
        <v>424</v>
      </c>
      <c r="E95" s="4" t="s">
        <v>425</v>
      </c>
      <c r="F95" s="4" t="s">
        <v>426</v>
      </c>
      <c r="G95" s="4" t="s">
        <v>427</v>
      </c>
      <c r="H95" s="4" t="s">
        <v>428</v>
      </c>
      <c r="I95" s="4" t="s">
        <v>24</v>
      </c>
      <c r="J95" s="5">
        <v>120</v>
      </c>
      <c r="K95" s="6">
        <v>155933</v>
      </c>
      <c r="L95" s="6">
        <f t="shared" si="3"/>
        <v>18711960</v>
      </c>
      <c r="M95" s="4" t="s">
        <v>25</v>
      </c>
      <c r="N95" s="4" t="s">
        <v>429</v>
      </c>
      <c r="O95" s="4" t="s">
        <v>398</v>
      </c>
    </row>
    <row r="96" spans="1:15" ht="27.6" hidden="1">
      <c r="A96" s="4">
        <v>106</v>
      </c>
      <c r="B96" s="4" t="s">
        <v>129</v>
      </c>
      <c r="C96" s="4" t="s">
        <v>395</v>
      </c>
      <c r="D96" s="4" t="s">
        <v>430</v>
      </c>
      <c r="E96" s="4" t="s">
        <v>431</v>
      </c>
      <c r="F96" s="4" t="s">
        <v>168</v>
      </c>
      <c r="G96" s="4" t="s">
        <v>133</v>
      </c>
      <c r="H96" s="4" t="s">
        <v>134</v>
      </c>
      <c r="I96" s="4" t="s">
        <v>24</v>
      </c>
      <c r="J96" s="5">
        <v>12</v>
      </c>
      <c r="K96" s="6">
        <v>352091</v>
      </c>
      <c r="L96" s="6">
        <f t="shared" si="3"/>
        <v>4225092</v>
      </c>
      <c r="M96" s="4" t="s">
        <v>25</v>
      </c>
      <c r="N96" s="4" t="s">
        <v>432</v>
      </c>
      <c r="O96" s="4" t="s">
        <v>398</v>
      </c>
    </row>
    <row r="97" spans="1:15" ht="27.6" hidden="1">
      <c r="A97" s="4">
        <v>107</v>
      </c>
      <c r="B97" s="4" t="s">
        <v>417</v>
      </c>
      <c r="C97" s="4" t="s">
        <v>395</v>
      </c>
      <c r="D97" s="4" t="s">
        <v>433</v>
      </c>
      <c r="E97" s="4" t="s">
        <v>434</v>
      </c>
      <c r="F97" s="4" t="s">
        <v>435</v>
      </c>
      <c r="G97" s="4" t="s">
        <v>436</v>
      </c>
      <c r="H97" s="4" t="s">
        <v>437</v>
      </c>
      <c r="I97" s="4" t="s">
        <v>24</v>
      </c>
      <c r="J97" s="5">
        <v>30</v>
      </c>
      <c r="K97" s="6">
        <v>97100</v>
      </c>
      <c r="L97" s="6">
        <f t="shared" si="3"/>
        <v>2913000</v>
      </c>
      <c r="M97" s="4" t="s">
        <v>25</v>
      </c>
      <c r="N97" s="4" t="s">
        <v>438</v>
      </c>
      <c r="O97" s="4" t="s">
        <v>398</v>
      </c>
    </row>
  </sheetData>
  <mergeCells count="2">
    <mergeCell ref="A1:O1"/>
    <mergeCell ref="A2:O2"/>
  </mergeCell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44"/>
  <sheetViews>
    <sheetView workbookViewId="0">
      <selection activeCell="C5" sqref="C5"/>
    </sheetView>
  </sheetViews>
  <sheetFormatPr baseColWidth="10" defaultColWidth="8.796875" defaultRowHeight="13.8"/>
  <cols>
    <col min="1" max="1" width="36" customWidth="1"/>
    <col min="2" max="2" width="18" customWidth="1"/>
    <col min="3" max="3" width="14" customWidth="1"/>
  </cols>
  <sheetData>
    <row r="1" spans="1:8" ht="17.399999999999999">
      <c r="A1" s="403" t="s">
        <v>439</v>
      </c>
      <c r="B1" s="403"/>
      <c r="C1" s="403"/>
      <c r="D1" s="403"/>
      <c r="E1" s="403"/>
      <c r="F1" s="403"/>
      <c r="G1" s="403"/>
      <c r="H1" s="403"/>
    </row>
    <row r="3" spans="1:8">
      <c r="A3" s="7" t="s">
        <v>440</v>
      </c>
      <c r="B3" s="8">
        <f>+SUM(TablaConsolidadoItems[Valor parcial])</f>
        <v>195957198.69999999</v>
      </c>
    </row>
    <row r="4" spans="1:8">
      <c r="A4" s="7" t="s">
        <v>441</v>
      </c>
      <c r="B4" s="8">
        <v>107</v>
      </c>
    </row>
    <row r="5" spans="1:8">
      <c r="A5" s="7" t="s">
        <v>442</v>
      </c>
      <c r="B5" s="8">
        <v>90</v>
      </c>
    </row>
    <row r="6" spans="1:8">
      <c r="A6" s="7" t="s">
        <v>443</v>
      </c>
      <c r="B6" s="8">
        <v>17</v>
      </c>
    </row>
    <row r="8" spans="1:8">
      <c r="A8" s="1" t="s">
        <v>3</v>
      </c>
      <c r="B8" s="1" t="s">
        <v>444</v>
      </c>
      <c r="C8" s="1" t="s">
        <v>445</v>
      </c>
    </row>
    <row r="9" spans="1:8">
      <c r="A9" t="s">
        <v>417</v>
      </c>
      <c r="B9" s="9">
        <v>24283640</v>
      </c>
      <c r="C9" s="10">
        <v>0.15945032427180225</v>
      </c>
    </row>
    <row r="10" spans="1:8">
      <c r="A10" t="s">
        <v>17</v>
      </c>
      <c r="B10" s="9">
        <v>23638800</v>
      </c>
      <c r="C10" s="10">
        <v>0.15521620009999648</v>
      </c>
    </row>
    <row r="11" spans="1:8">
      <c r="A11" t="s">
        <v>60</v>
      </c>
      <c r="B11" s="9">
        <v>22018505</v>
      </c>
      <c r="C11" s="10">
        <v>0.14457707996948971</v>
      </c>
    </row>
    <row r="12" spans="1:8">
      <c r="A12" t="s">
        <v>129</v>
      </c>
      <c r="B12" s="9">
        <v>14565152.5</v>
      </c>
      <c r="C12" s="10">
        <v>9.5637156916889357E-2</v>
      </c>
    </row>
    <row r="13" spans="1:8">
      <c r="A13" t="s">
        <v>188</v>
      </c>
      <c r="B13" s="9">
        <v>11346951</v>
      </c>
      <c r="C13" s="10">
        <v>7.4505923183108086E-2</v>
      </c>
    </row>
    <row r="14" spans="1:8">
      <c r="A14" t="s">
        <v>123</v>
      </c>
      <c r="B14" s="9">
        <v>11264899</v>
      </c>
      <c r="C14" s="10">
        <v>7.3967156424617597E-2</v>
      </c>
    </row>
    <row r="15" spans="1:8">
      <c r="A15" t="s">
        <v>47</v>
      </c>
      <c r="B15" s="9">
        <v>11080650</v>
      </c>
      <c r="C15" s="10">
        <v>7.2757347565782782E-2</v>
      </c>
    </row>
    <row r="16" spans="1:8">
      <c r="A16" t="s">
        <v>170</v>
      </c>
      <c r="B16" s="9">
        <v>5990862</v>
      </c>
      <c r="C16" s="10">
        <v>3.9336972898940101E-2</v>
      </c>
    </row>
    <row r="17" spans="1:3">
      <c r="A17" t="s">
        <v>90</v>
      </c>
      <c r="B17" s="9">
        <v>5719380</v>
      </c>
      <c r="C17" s="10">
        <v>3.7554377994141748E-2</v>
      </c>
    </row>
    <row r="18" spans="1:3">
      <c r="A18" t="s">
        <v>215</v>
      </c>
      <c r="B18" s="9">
        <v>3801610</v>
      </c>
      <c r="C18" s="10">
        <v>2.4961988699178792E-2</v>
      </c>
    </row>
    <row r="19" spans="1:3">
      <c r="A19" t="s">
        <v>165</v>
      </c>
      <c r="B19" s="9">
        <v>3248308</v>
      </c>
      <c r="C19" s="10">
        <v>2.1328917902533946E-2</v>
      </c>
    </row>
    <row r="20" spans="1:3">
      <c r="A20" t="s">
        <v>331</v>
      </c>
      <c r="B20" s="9">
        <v>2646930</v>
      </c>
      <c r="C20" s="10">
        <v>1.7380172281616823E-2</v>
      </c>
    </row>
    <row r="21" spans="1:3">
      <c r="A21" t="s">
        <v>76</v>
      </c>
      <c r="B21" s="9">
        <v>2493154</v>
      </c>
      <c r="C21" s="10">
        <v>1.6370454090059845E-2</v>
      </c>
    </row>
    <row r="22" spans="1:3">
      <c r="A22" t="s">
        <v>260</v>
      </c>
      <c r="B22" s="9">
        <v>1657729</v>
      </c>
      <c r="C22" s="10">
        <v>1.0884917854356697E-2</v>
      </c>
    </row>
    <row r="23" spans="1:3">
      <c r="A23" t="s">
        <v>53</v>
      </c>
      <c r="B23" s="9">
        <v>1583205</v>
      </c>
      <c r="C23" s="10">
        <v>1.0395581166527699E-2</v>
      </c>
    </row>
    <row r="24" spans="1:3">
      <c r="A24" t="s">
        <v>136</v>
      </c>
      <c r="B24" s="9">
        <v>1482301</v>
      </c>
      <c r="C24" s="10">
        <v>9.7330291141862063E-3</v>
      </c>
    </row>
    <row r="25" spans="1:3">
      <c r="A25" t="s">
        <v>182</v>
      </c>
      <c r="B25" s="9">
        <v>1294066.2</v>
      </c>
      <c r="C25" s="10">
        <v>8.4970488451969681E-3</v>
      </c>
    </row>
    <row r="26" spans="1:3">
      <c r="A26" t="s">
        <v>64</v>
      </c>
      <c r="B26" s="9">
        <v>1082835</v>
      </c>
      <c r="C26" s="10">
        <v>7.110070478843245E-3</v>
      </c>
    </row>
    <row r="27" spans="1:3">
      <c r="A27" t="s">
        <v>404</v>
      </c>
      <c r="B27" s="9">
        <v>1075280</v>
      </c>
      <c r="C27" s="10">
        <v>7.060463121796548E-3</v>
      </c>
    </row>
    <row r="28" spans="1:3">
      <c r="A28" t="s">
        <v>116</v>
      </c>
      <c r="B28" s="9">
        <v>850326</v>
      </c>
      <c r="C28" s="10">
        <v>5.5833786218517697E-3</v>
      </c>
    </row>
    <row r="29" spans="1:3">
      <c r="A29" t="s">
        <v>222</v>
      </c>
      <c r="B29" s="9">
        <v>805200</v>
      </c>
      <c r="C29" s="10">
        <v>5.2870739767042815E-3</v>
      </c>
    </row>
    <row r="30" spans="1:3">
      <c r="A30" t="s">
        <v>40</v>
      </c>
      <c r="B30" s="9">
        <v>366175</v>
      </c>
      <c r="C30" s="10">
        <v>2.4043645223791486E-3</v>
      </c>
    </row>
    <row r="31" spans="1:3">
      <c r="A31" t="s">
        <v>70</v>
      </c>
      <c r="B31" s="9">
        <v>0</v>
      </c>
      <c r="C31" s="10">
        <v>0</v>
      </c>
    </row>
    <row r="32" spans="1:3">
      <c r="A32" t="s">
        <v>176</v>
      </c>
      <c r="B32" s="9">
        <v>0</v>
      </c>
      <c r="C32" s="10">
        <v>0</v>
      </c>
    </row>
    <row r="34" spans="1:3">
      <c r="A34" s="1" t="s">
        <v>446</v>
      </c>
      <c r="B34" s="1" t="s">
        <v>444</v>
      </c>
      <c r="C34" s="1" t="s">
        <v>445</v>
      </c>
    </row>
    <row r="35" spans="1:3">
      <c r="A35" t="s">
        <v>137</v>
      </c>
      <c r="B35">
        <v>13989663.6</v>
      </c>
      <c r="C35">
        <v>9.1858403331355115E-2</v>
      </c>
    </row>
    <row r="36" spans="1:3">
      <c r="A36" t="s">
        <v>203</v>
      </c>
      <c r="B36" s="9">
        <v>10475382.6</v>
      </c>
      <c r="C36" s="10">
        <v>6.8783063512768056E-2</v>
      </c>
    </row>
    <row r="37" spans="1:3">
      <c r="A37" t="s">
        <v>255</v>
      </c>
      <c r="B37" s="9">
        <v>7694080</v>
      </c>
      <c r="C37" s="10">
        <v>5.0520578915400995E-2</v>
      </c>
    </row>
    <row r="38" spans="1:3">
      <c r="A38" t="s">
        <v>294</v>
      </c>
      <c r="B38" s="9">
        <v>3408807</v>
      </c>
      <c r="C38" s="10">
        <v>2.2382780404008186E-2</v>
      </c>
    </row>
    <row r="39" spans="1:3">
      <c r="A39" t="s">
        <v>325</v>
      </c>
      <c r="B39" s="9">
        <v>18026315</v>
      </c>
      <c r="C39" s="10">
        <v>0.11836371203722559</v>
      </c>
    </row>
    <row r="40" spans="1:3">
      <c r="A40" t="s">
        <v>362</v>
      </c>
      <c r="B40" s="9">
        <v>19009222</v>
      </c>
      <c r="C40" s="10">
        <v>0.12481763903824457</v>
      </c>
    </row>
    <row r="41" spans="1:3">
      <c r="A41" t="s">
        <v>395</v>
      </c>
      <c r="B41" s="9">
        <v>36679268</v>
      </c>
      <c r="C41" s="10">
        <v>0.24084203095797579</v>
      </c>
    </row>
    <row r="42" spans="1:3">
      <c r="A42" t="s">
        <v>91</v>
      </c>
      <c r="B42" s="9">
        <v>12923577.5</v>
      </c>
      <c r="C42" s="10">
        <v>8.4858308850187511E-2</v>
      </c>
    </row>
    <row r="43" spans="1:3">
      <c r="A43" t="s">
        <v>18</v>
      </c>
      <c r="B43" s="9">
        <v>30089643</v>
      </c>
      <c r="C43" s="10">
        <v>0.19757348295283428</v>
      </c>
    </row>
    <row r="44" spans="1:3">
      <c r="B44" s="9"/>
      <c r="C44" s="10"/>
    </row>
  </sheetData>
  <mergeCells count="1">
    <mergeCell ref="A1:H1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10"/>
  <sheetViews>
    <sheetView workbookViewId="0"/>
  </sheetViews>
  <sheetFormatPr baseColWidth="10" defaultColWidth="8.796875" defaultRowHeight="13.8"/>
  <cols>
    <col min="1" max="1" width="28" customWidth="1"/>
    <col min="2" max="2" width="92" customWidth="1"/>
  </cols>
  <sheetData>
    <row r="1" spans="1:2">
      <c r="A1" s="2" t="s">
        <v>447</v>
      </c>
      <c r="B1" s="2" t="s">
        <v>448</v>
      </c>
    </row>
    <row r="2" spans="1:2">
      <c r="A2" t="s">
        <v>449</v>
      </c>
      <c r="B2" t="s">
        <v>450</v>
      </c>
    </row>
    <row r="3" spans="1:2">
      <c r="A3" t="s">
        <v>451</v>
      </c>
      <c r="B3" t="s">
        <v>452</v>
      </c>
    </row>
    <row r="4" spans="1:2">
      <c r="A4" t="s">
        <v>453</v>
      </c>
      <c r="B4" t="s">
        <v>454</v>
      </c>
    </row>
    <row r="5" spans="1:2">
      <c r="A5" t="s">
        <v>455</v>
      </c>
      <c r="B5" t="s">
        <v>456</v>
      </c>
    </row>
    <row r="6" spans="1:2">
      <c r="A6" t="s">
        <v>457</v>
      </c>
      <c r="B6" t="s">
        <v>458</v>
      </c>
    </row>
    <row r="7" spans="1:2">
      <c r="A7" t="s">
        <v>459</v>
      </c>
      <c r="B7" t="s">
        <v>460</v>
      </c>
    </row>
    <row r="8" spans="1:2">
      <c r="A8" t="s">
        <v>461</v>
      </c>
      <c r="B8" t="s">
        <v>462</v>
      </c>
    </row>
    <row r="9" spans="1:2">
      <c r="A9" t="s">
        <v>463</v>
      </c>
      <c r="B9" t="s">
        <v>464</v>
      </c>
    </row>
    <row r="10" spans="1:2">
      <c r="A10" t="s">
        <v>465</v>
      </c>
      <c r="B10" t="s">
        <v>466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55"/>
  <sheetViews>
    <sheetView workbookViewId="0"/>
  </sheetViews>
  <sheetFormatPr baseColWidth="10" defaultColWidth="8.796875" defaultRowHeight="13.8"/>
  <cols>
    <col min="1" max="1" width="14" customWidth="1"/>
    <col min="2" max="2" width="80" customWidth="1"/>
    <col min="3" max="3" width="8" customWidth="1"/>
    <col min="4" max="4" width="16" customWidth="1"/>
    <col min="5" max="5" width="14" customWidth="1"/>
  </cols>
  <sheetData>
    <row r="1" spans="1:5">
      <c r="A1" s="1" t="s">
        <v>8</v>
      </c>
      <c r="B1" s="1" t="s">
        <v>467</v>
      </c>
      <c r="C1" s="1" t="s">
        <v>10</v>
      </c>
      <c r="D1" s="1" t="s">
        <v>12</v>
      </c>
      <c r="E1" s="1" t="s">
        <v>468</v>
      </c>
    </row>
    <row r="2" spans="1:5" ht="27.6">
      <c r="A2" s="4" t="s">
        <v>22</v>
      </c>
      <c r="B2" s="4" t="s">
        <v>23</v>
      </c>
      <c r="C2" s="4" t="s">
        <v>24</v>
      </c>
      <c r="D2" s="6">
        <v>196990</v>
      </c>
      <c r="E2" s="4" t="s">
        <v>469</v>
      </c>
    </row>
    <row r="3" spans="1:5">
      <c r="A3" s="4" t="s">
        <v>31</v>
      </c>
      <c r="B3" s="4" t="s">
        <v>32</v>
      </c>
      <c r="C3" s="4" t="s">
        <v>10</v>
      </c>
      <c r="D3" s="6">
        <v>0</v>
      </c>
      <c r="E3" s="4" t="s">
        <v>470</v>
      </c>
    </row>
    <row r="4" spans="1:5">
      <c r="A4" s="4" t="s">
        <v>38</v>
      </c>
      <c r="B4" s="4" t="s">
        <v>32</v>
      </c>
      <c r="C4" s="4" t="s">
        <v>10</v>
      </c>
      <c r="D4" s="6">
        <v>0</v>
      </c>
      <c r="E4" s="4" t="s">
        <v>470</v>
      </c>
    </row>
    <row r="5" spans="1:5" ht="27.6">
      <c r="A5" s="4" t="s">
        <v>44</v>
      </c>
      <c r="B5" s="4" t="s">
        <v>45</v>
      </c>
      <c r="C5" s="4" t="s">
        <v>24</v>
      </c>
      <c r="D5" s="6">
        <v>14647</v>
      </c>
      <c r="E5" s="4" t="s">
        <v>469</v>
      </c>
    </row>
    <row r="6" spans="1:5">
      <c r="A6" s="4" t="s">
        <v>50</v>
      </c>
      <c r="B6" s="4" t="s">
        <v>51</v>
      </c>
      <c r="C6" s="4" t="s">
        <v>24</v>
      </c>
      <c r="D6" s="6">
        <v>36330</v>
      </c>
      <c r="E6" s="4" t="s">
        <v>469</v>
      </c>
    </row>
    <row r="7" spans="1:5">
      <c r="A7" s="4" t="s">
        <v>56</v>
      </c>
      <c r="B7" s="4" t="s">
        <v>57</v>
      </c>
      <c r="C7" s="4" t="s">
        <v>24</v>
      </c>
      <c r="D7" s="6">
        <v>13767</v>
      </c>
      <c r="E7" s="4" t="s">
        <v>469</v>
      </c>
    </row>
    <row r="8" spans="1:5" ht="27.6">
      <c r="A8" s="4" t="s">
        <v>62</v>
      </c>
      <c r="B8" s="4" t="s">
        <v>63</v>
      </c>
      <c r="C8" s="4" t="s">
        <v>24</v>
      </c>
      <c r="D8" s="6">
        <v>19673</v>
      </c>
      <c r="E8" s="4" t="s">
        <v>469</v>
      </c>
    </row>
    <row r="9" spans="1:5" ht="27.6">
      <c r="A9" s="4" t="s">
        <v>67</v>
      </c>
      <c r="B9" s="4" t="s">
        <v>68</v>
      </c>
      <c r="C9" s="4" t="s">
        <v>24</v>
      </c>
      <c r="D9" s="6">
        <v>24063</v>
      </c>
      <c r="E9" s="4" t="s">
        <v>469</v>
      </c>
    </row>
    <row r="10" spans="1:5">
      <c r="A10" s="4" t="s">
        <v>74</v>
      </c>
      <c r="B10" s="4" t="s">
        <v>32</v>
      </c>
      <c r="C10" s="4" t="s">
        <v>10</v>
      </c>
      <c r="D10" s="6">
        <v>0</v>
      </c>
      <c r="E10" s="4" t="s">
        <v>470</v>
      </c>
    </row>
    <row r="11" spans="1:5">
      <c r="A11" s="4" t="s">
        <v>80</v>
      </c>
      <c r="B11" s="4" t="s">
        <v>81</v>
      </c>
      <c r="C11" s="4" t="s">
        <v>10</v>
      </c>
      <c r="D11" s="6">
        <v>14172</v>
      </c>
      <c r="E11" s="4" t="s">
        <v>469</v>
      </c>
    </row>
    <row r="12" spans="1:5" ht="41.4">
      <c r="A12" s="4" t="s">
        <v>86</v>
      </c>
      <c r="B12" s="4" t="s">
        <v>87</v>
      </c>
      <c r="C12" s="4" t="s">
        <v>88</v>
      </c>
      <c r="D12" s="6">
        <v>14628</v>
      </c>
      <c r="E12" s="4" t="s">
        <v>469</v>
      </c>
    </row>
    <row r="13" spans="1:5" ht="27.6">
      <c r="A13" s="4" t="s">
        <v>95</v>
      </c>
      <c r="B13" s="4" t="s">
        <v>96</v>
      </c>
      <c r="C13" s="4" t="s">
        <v>24</v>
      </c>
      <c r="D13" s="6">
        <v>61267</v>
      </c>
      <c r="E13" s="4" t="s">
        <v>469</v>
      </c>
    </row>
    <row r="14" spans="1:5">
      <c r="A14" s="4" t="s">
        <v>104</v>
      </c>
      <c r="B14" s="4" t="s">
        <v>105</v>
      </c>
      <c r="C14" s="4" t="s">
        <v>24</v>
      </c>
      <c r="D14" s="6">
        <v>18685</v>
      </c>
      <c r="E14" s="4" t="s">
        <v>469</v>
      </c>
    </row>
    <row r="15" spans="1:5" ht="27.6">
      <c r="A15" s="4" t="s">
        <v>109</v>
      </c>
      <c r="B15" s="4" t="s">
        <v>110</v>
      </c>
      <c r="C15" s="4" t="s">
        <v>24</v>
      </c>
      <c r="D15" s="6">
        <v>45408</v>
      </c>
      <c r="E15" s="4" t="s">
        <v>469</v>
      </c>
    </row>
    <row r="16" spans="1:5" ht="27.6">
      <c r="A16" s="4" t="s">
        <v>120</v>
      </c>
      <c r="B16" s="4" t="s">
        <v>121</v>
      </c>
      <c r="C16" s="4" t="s">
        <v>10</v>
      </c>
      <c r="D16" s="6">
        <v>94986</v>
      </c>
      <c r="E16" s="4" t="s">
        <v>469</v>
      </c>
    </row>
    <row r="17" spans="1:5" ht="55.2">
      <c r="A17" s="4" t="s">
        <v>127</v>
      </c>
      <c r="B17" s="4" t="s">
        <v>128</v>
      </c>
      <c r="C17" s="4" t="s">
        <v>10</v>
      </c>
      <c r="D17" s="6">
        <v>130558</v>
      </c>
      <c r="E17" s="4" t="s">
        <v>469</v>
      </c>
    </row>
    <row r="18" spans="1:5">
      <c r="A18" s="4" t="s">
        <v>133</v>
      </c>
      <c r="B18" s="4" t="s">
        <v>134</v>
      </c>
      <c r="C18" s="4" t="s">
        <v>24</v>
      </c>
      <c r="D18" s="6">
        <v>352091</v>
      </c>
      <c r="E18" s="4" t="s">
        <v>469</v>
      </c>
    </row>
    <row r="19" spans="1:5" ht="27.6">
      <c r="A19" s="4" t="s">
        <v>141</v>
      </c>
      <c r="B19" s="4" t="s">
        <v>142</v>
      </c>
      <c r="C19" s="4" t="s">
        <v>24</v>
      </c>
      <c r="D19" s="6">
        <v>20317</v>
      </c>
      <c r="E19" s="4" t="s">
        <v>469</v>
      </c>
    </row>
    <row r="20" spans="1:5" ht="27.6">
      <c r="A20" s="4" t="s">
        <v>149</v>
      </c>
      <c r="B20" s="4" t="s">
        <v>150</v>
      </c>
      <c r="C20" s="4" t="s">
        <v>10</v>
      </c>
      <c r="D20" s="6">
        <v>415619</v>
      </c>
      <c r="E20" s="4" t="s">
        <v>469</v>
      </c>
    </row>
    <row r="21" spans="1:5" ht="27.6">
      <c r="A21" s="4" t="s">
        <v>158</v>
      </c>
      <c r="B21" s="4" t="s">
        <v>159</v>
      </c>
      <c r="C21" s="4" t="s">
        <v>24</v>
      </c>
      <c r="D21" s="6">
        <v>197310</v>
      </c>
      <c r="E21" s="4" t="s">
        <v>469</v>
      </c>
    </row>
    <row r="22" spans="1:5">
      <c r="A22" s="4" t="s">
        <v>163</v>
      </c>
      <c r="B22" s="4" t="s">
        <v>164</v>
      </c>
      <c r="C22" s="4" t="s">
        <v>10</v>
      </c>
      <c r="D22" s="6">
        <v>21332</v>
      </c>
      <c r="E22" s="4" t="s">
        <v>469</v>
      </c>
    </row>
    <row r="23" spans="1:5" ht="27.6">
      <c r="A23" s="4" t="s">
        <v>174</v>
      </c>
      <c r="B23" s="4" t="s">
        <v>175</v>
      </c>
      <c r="C23" s="4" t="s">
        <v>24</v>
      </c>
      <c r="D23" s="6">
        <v>998477</v>
      </c>
      <c r="E23" s="4" t="s">
        <v>469</v>
      </c>
    </row>
    <row r="24" spans="1:5">
      <c r="A24" s="4" t="s">
        <v>180</v>
      </c>
      <c r="B24" s="4" t="s">
        <v>32</v>
      </c>
      <c r="C24" s="4" t="s">
        <v>10</v>
      </c>
      <c r="D24" s="6">
        <v>0</v>
      </c>
      <c r="E24" s="4" t="s">
        <v>470</v>
      </c>
    </row>
    <row r="25" spans="1:5" ht="41.4">
      <c r="A25" s="4" t="s">
        <v>186</v>
      </c>
      <c r="B25" s="4" t="s">
        <v>187</v>
      </c>
      <c r="C25" s="4" t="s">
        <v>24</v>
      </c>
      <c r="D25" s="6">
        <v>616222</v>
      </c>
      <c r="E25" s="4" t="s">
        <v>469</v>
      </c>
    </row>
    <row r="26" spans="1:5" ht="27.6">
      <c r="A26" s="4" t="s">
        <v>192</v>
      </c>
      <c r="B26" s="4" t="s">
        <v>193</v>
      </c>
      <c r="C26" s="4" t="s">
        <v>88</v>
      </c>
      <c r="D26" s="6">
        <v>15811</v>
      </c>
      <c r="E26" s="4" t="s">
        <v>469</v>
      </c>
    </row>
    <row r="27" spans="1:5" ht="55.2">
      <c r="A27" s="4" t="s">
        <v>196</v>
      </c>
      <c r="B27" s="4" t="s">
        <v>197</v>
      </c>
      <c r="C27" s="4" t="s">
        <v>88</v>
      </c>
      <c r="D27" s="6">
        <v>21734</v>
      </c>
      <c r="E27" s="4" t="s">
        <v>469</v>
      </c>
    </row>
    <row r="28" spans="1:5">
      <c r="A28" s="4" t="s">
        <v>201</v>
      </c>
      <c r="B28" s="4" t="s">
        <v>32</v>
      </c>
      <c r="C28" s="4" t="s">
        <v>10</v>
      </c>
      <c r="D28" s="6">
        <v>0</v>
      </c>
      <c r="E28" s="4" t="s">
        <v>470</v>
      </c>
    </row>
    <row r="29" spans="1:5">
      <c r="A29" s="4" t="s">
        <v>207</v>
      </c>
      <c r="B29" s="4" t="s">
        <v>208</v>
      </c>
      <c r="C29" s="4" t="s">
        <v>24</v>
      </c>
      <c r="D29" s="6">
        <v>213331</v>
      </c>
      <c r="E29" s="4" t="s">
        <v>469</v>
      </c>
    </row>
    <row r="30" spans="1:5" ht="55.2">
      <c r="A30" s="4" t="s">
        <v>213</v>
      </c>
      <c r="B30" s="4" t="s">
        <v>214</v>
      </c>
      <c r="C30" s="4" t="s">
        <v>10</v>
      </c>
      <c r="D30" s="6">
        <v>184397</v>
      </c>
      <c r="E30" s="4" t="s">
        <v>469</v>
      </c>
    </row>
    <row r="31" spans="1:5" ht="27.6">
      <c r="A31" s="4" t="s">
        <v>219</v>
      </c>
      <c r="B31" s="4" t="s">
        <v>220</v>
      </c>
      <c r="C31" s="4" t="s">
        <v>24</v>
      </c>
      <c r="D31" s="6">
        <v>58708</v>
      </c>
      <c r="E31" s="4" t="s">
        <v>469</v>
      </c>
    </row>
    <row r="32" spans="1:5">
      <c r="A32" s="4" t="s">
        <v>226</v>
      </c>
      <c r="B32" s="4" t="s">
        <v>227</v>
      </c>
      <c r="C32" s="4" t="s">
        <v>88</v>
      </c>
      <c r="D32" s="6">
        <v>10065</v>
      </c>
      <c r="E32" s="4" t="s">
        <v>469</v>
      </c>
    </row>
    <row r="33" spans="1:5">
      <c r="A33" s="4" t="s">
        <v>231</v>
      </c>
      <c r="B33" s="4" t="s">
        <v>32</v>
      </c>
      <c r="C33" s="4" t="s">
        <v>10</v>
      </c>
      <c r="D33" s="6">
        <v>0</v>
      </c>
      <c r="E33" s="4" t="s">
        <v>470</v>
      </c>
    </row>
    <row r="34" spans="1:5">
      <c r="A34" s="4" t="s">
        <v>235</v>
      </c>
      <c r="B34" s="4" t="s">
        <v>32</v>
      </c>
      <c r="C34" s="4" t="s">
        <v>10</v>
      </c>
      <c r="D34" s="6">
        <v>0</v>
      </c>
      <c r="E34" s="4" t="s">
        <v>470</v>
      </c>
    </row>
    <row r="35" spans="1:5">
      <c r="A35" s="4" t="s">
        <v>238</v>
      </c>
      <c r="B35" s="4" t="s">
        <v>32</v>
      </c>
      <c r="C35" s="4" t="s">
        <v>10</v>
      </c>
      <c r="D35" s="6">
        <v>0</v>
      </c>
      <c r="E35" s="4" t="s">
        <v>470</v>
      </c>
    </row>
    <row r="36" spans="1:5" ht="55.2">
      <c r="A36" s="4" t="s">
        <v>242</v>
      </c>
      <c r="B36" s="4" t="s">
        <v>243</v>
      </c>
      <c r="C36" s="4" t="s">
        <v>10</v>
      </c>
      <c r="D36" s="6">
        <v>248765</v>
      </c>
      <c r="E36" s="4" t="s">
        <v>469</v>
      </c>
    </row>
    <row r="37" spans="1:5" ht="69">
      <c r="A37" s="4" t="s">
        <v>247</v>
      </c>
      <c r="B37" s="4" t="s">
        <v>248</v>
      </c>
      <c r="C37" s="4" t="s">
        <v>10</v>
      </c>
      <c r="D37" s="6">
        <v>444665</v>
      </c>
      <c r="E37" s="4" t="s">
        <v>469</v>
      </c>
    </row>
    <row r="38" spans="1:5">
      <c r="A38" s="4" t="s">
        <v>252</v>
      </c>
      <c r="B38" s="4" t="s">
        <v>253</v>
      </c>
      <c r="C38" s="4" t="s">
        <v>24</v>
      </c>
      <c r="D38" s="6">
        <v>236679</v>
      </c>
      <c r="E38" s="4" t="s">
        <v>469</v>
      </c>
    </row>
    <row r="39" spans="1:5" ht="27.6">
      <c r="A39" s="4" t="s">
        <v>264</v>
      </c>
      <c r="B39" s="4" t="s">
        <v>265</v>
      </c>
      <c r="C39" s="4" t="s">
        <v>24</v>
      </c>
      <c r="D39" s="6">
        <v>103497</v>
      </c>
      <c r="E39" s="4" t="s">
        <v>469</v>
      </c>
    </row>
    <row r="40" spans="1:5">
      <c r="A40" s="4" t="s">
        <v>269</v>
      </c>
      <c r="B40" s="4" t="s">
        <v>270</v>
      </c>
      <c r="C40" s="4" t="s">
        <v>88</v>
      </c>
      <c r="D40" s="6">
        <v>11879</v>
      </c>
      <c r="E40" s="4" t="s">
        <v>469</v>
      </c>
    </row>
    <row r="41" spans="1:5" ht="27.6">
      <c r="A41" s="4" t="s">
        <v>278</v>
      </c>
      <c r="B41" s="4" t="s">
        <v>279</v>
      </c>
      <c r="C41" s="4" t="s">
        <v>10</v>
      </c>
      <c r="D41" s="6">
        <v>253969</v>
      </c>
      <c r="E41" s="4" t="s">
        <v>469</v>
      </c>
    </row>
    <row r="42" spans="1:5" ht="69">
      <c r="A42" s="4" t="s">
        <v>284</v>
      </c>
      <c r="B42" s="4" t="s">
        <v>285</v>
      </c>
      <c r="C42" s="4" t="s">
        <v>10</v>
      </c>
      <c r="D42" s="6">
        <v>154595</v>
      </c>
      <c r="E42" s="4" t="s">
        <v>469</v>
      </c>
    </row>
    <row r="43" spans="1:5">
      <c r="A43" s="4" t="s">
        <v>300</v>
      </c>
      <c r="B43" s="4" t="s">
        <v>32</v>
      </c>
      <c r="C43" s="4" t="s">
        <v>10</v>
      </c>
      <c r="D43" s="6">
        <v>0</v>
      </c>
      <c r="E43" s="4" t="s">
        <v>470</v>
      </c>
    </row>
    <row r="44" spans="1:5" ht="27.6">
      <c r="A44" s="4" t="s">
        <v>312</v>
      </c>
      <c r="B44" s="4" t="s">
        <v>313</v>
      </c>
      <c r="C44" s="4" t="s">
        <v>10</v>
      </c>
      <c r="D44" s="6">
        <v>93008</v>
      </c>
      <c r="E44" s="4" t="s">
        <v>469</v>
      </c>
    </row>
    <row r="45" spans="1:5">
      <c r="A45" s="4" t="s">
        <v>318</v>
      </c>
      <c r="B45" s="4" t="s">
        <v>32</v>
      </c>
      <c r="C45" s="4" t="s">
        <v>10</v>
      </c>
      <c r="D45" s="6">
        <v>0</v>
      </c>
      <c r="E45" s="4" t="s">
        <v>470</v>
      </c>
    </row>
    <row r="46" spans="1:5">
      <c r="A46" s="4" t="s">
        <v>323</v>
      </c>
      <c r="B46" s="4" t="s">
        <v>32</v>
      </c>
      <c r="C46" s="4" t="s">
        <v>10</v>
      </c>
      <c r="D46" s="6">
        <v>0</v>
      </c>
      <c r="E46" s="4" t="s">
        <v>470</v>
      </c>
    </row>
    <row r="47" spans="1:5" ht="82.8">
      <c r="A47" s="4" t="s">
        <v>337</v>
      </c>
      <c r="B47" s="4" t="s">
        <v>338</v>
      </c>
      <c r="C47" s="4" t="s">
        <v>88</v>
      </c>
      <c r="D47" s="6">
        <v>770969</v>
      </c>
      <c r="E47" s="4" t="s">
        <v>469</v>
      </c>
    </row>
    <row r="48" spans="1:5">
      <c r="A48" s="4" t="s">
        <v>354</v>
      </c>
      <c r="B48" s="4" t="s">
        <v>355</v>
      </c>
      <c r="C48" s="4" t="s">
        <v>24</v>
      </c>
      <c r="D48" s="6">
        <v>812077</v>
      </c>
      <c r="E48" s="4" t="s">
        <v>469</v>
      </c>
    </row>
    <row r="49" spans="1:5">
      <c r="A49" s="4" t="s">
        <v>359</v>
      </c>
      <c r="B49" s="4" t="s">
        <v>360</v>
      </c>
      <c r="C49" s="4" t="s">
        <v>24</v>
      </c>
      <c r="D49" s="6">
        <v>61712</v>
      </c>
      <c r="E49" s="4" t="s">
        <v>469</v>
      </c>
    </row>
    <row r="50" spans="1:5" ht="27.6">
      <c r="A50" s="4" t="s">
        <v>372</v>
      </c>
      <c r="B50" s="4" t="s">
        <v>373</v>
      </c>
      <c r="C50" s="4" t="s">
        <v>10</v>
      </c>
      <c r="D50" s="6">
        <v>288322</v>
      </c>
      <c r="E50" s="4" t="s">
        <v>469</v>
      </c>
    </row>
    <row r="51" spans="1:5" ht="27.6">
      <c r="A51" s="4" t="s">
        <v>391</v>
      </c>
      <c r="B51" s="4" t="s">
        <v>392</v>
      </c>
      <c r="C51" s="4" t="s">
        <v>24</v>
      </c>
      <c r="D51" s="6">
        <v>119342</v>
      </c>
      <c r="E51" s="4" t="s">
        <v>469</v>
      </c>
    </row>
    <row r="52" spans="1:5">
      <c r="A52" s="4" t="s">
        <v>408</v>
      </c>
      <c r="B52" s="4" t="s">
        <v>409</v>
      </c>
      <c r="C52" s="4" t="s">
        <v>88</v>
      </c>
      <c r="D52" s="6">
        <v>134410</v>
      </c>
      <c r="E52" s="4" t="s">
        <v>469</v>
      </c>
    </row>
    <row r="53" spans="1:5">
      <c r="A53" s="4" t="s">
        <v>421</v>
      </c>
      <c r="B53" s="4" t="s">
        <v>422</v>
      </c>
      <c r="C53" s="4" t="s">
        <v>24</v>
      </c>
      <c r="D53" s="6">
        <v>66467</v>
      </c>
      <c r="E53" s="4" t="s">
        <v>469</v>
      </c>
    </row>
    <row r="54" spans="1:5" ht="55.2">
      <c r="A54" s="4" t="s">
        <v>427</v>
      </c>
      <c r="B54" s="4" t="s">
        <v>428</v>
      </c>
      <c r="C54" s="4" t="s">
        <v>24</v>
      </c>
      <c r="D54" s="6">
        <v>155933</v>
      </c>
      <c r="E54" s="4" t="s">
        <v>469</v>
      </c>
    </row>
    <row r="55" spans="1:5">
      <c r="A55" s="4" t="s">
        <v>436</v>
      </c>
      <c r="B55" s="4" t="s">
        <v>437</v>
      </c>
      <c r="C55" s="4" t="s">
        <v>24</v>
      </c>
      <c r="D55" s="6">
        <v>97100</v>
      </c>
      <c r="E55" s="4" t="s">
        <v>469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110"/>
  <sheetViews>
    <sheetView topLeftCell="A37" zoomScale="55" zoomScaleNormal="55" workbookViewId="0">
      <selection activeCell="N7" sqref="N7"/>
    </sheetView>
  </sheetViews>
  <sheetFormatPr baseColWidth="10" defaultColWidth="8.796875" defaultRowHeight="13.8"/>
  <cols>
    <col min="1" max="1" width="6" customWidth="1"/>
    <col min="2" max="2" width="22" customWidth="1"/>
    <col min="3" max="3" width="14" customWidth="1"/>
    <col min="4" max="4" width="25" customWidth="1"/>
    <col min="5" max="6" width="35" customWidth="1"/>
    <col min="7" max="7" width="12" customWidth="1"/>
    <col min="8" max="8" width="42" customWidth="1"/>
    <col min="9" max="9" width="8" customWidth="1"/>
    <col min="10" max="10" width="12" customWidth="1"/>
    <col min="11" max="11" width="14" customWidth="1"/>
    <col min="12" max="12" width="16" customWidth="1"/>
    <col min="13" max="13" width="10" customWidth="1"/>
    <col min="14" max="14" width="35" customWidth="1"/>
    <col min="15" max="15" width="20" customWidth="1"/>
    <col min="16" max="16" width="25" customWidth="1"/>
  </cols>
  <sheetData>
    <row r="1" spans="1:16" ht="17.399999999999999">
      <c r="A1" s="399" t="s">
        <v>565</v>
      </c>
      <c r="B1" s="399"/>
      <c r="C1" s="399"/>
      <c r="D1" s="399"/>
      <c r="E1" s="399"/>
      <c r="F1" s="399"/>
      <c r="G1" s="399"/>
      <c r="H1" s="399"/>
      <c r="I1" s="399"/>
      <c r="J1" s="399"/>
      <c r="K1" s="399"/>
      <c r="L1" s="399"/>
      <c r="M1" s="399"/>
      <c r="N1" s="399"/>
      <c r="O1" s="399"/>
      <c r="P1" s="399"/>
    </row>
    <row r="3" spans="1:16" ht="27.6">
      <c r="A3" s="15" t="s">
        <v>2</v>
      </c>
      <c r="B3" s="15" t="s">
        <v>3</v>
      </c>
      <c r="C3" s="15" t="s">
        <v>4</v>
      </c>
      <c r="D3" s="15" t="s">
        <v>5</v>
      </c>
      <c r="E3" s="15" t="s">
        <v>6</v>
      </c>
      <c r="F3" s="15" t="s">
        <v>7</v>
      </c>
      <c r="G3" s="15" t="s">
        <v>8</v>
      </c>
      <c r="H3" s="15" t="s">
        <v>9</v>
      </c>
      <c r="I3" s="15" t="s">
        <v>10</v>
      </c>
      <c r="J3" s="15" t="s">
        <v>11</v>
      </c>
      <c r="K3" s="15" t="s">
        <v>12</v>
      </c>
      <c r="L3" s="15" t="s">
        <v>13</v>
      </c>
      <c r="M3" s="15" t="s">
        <v>14</v>
      </c>
      <c r="N3" s="15" t="s">
        <v>15</v>
      </c>
      <c r="O3" s="15" t="s">
        <v>16</v>
      </c>
      <c r="P3" s="15" t="s">
        <v>566</v>
      </c>
    </row>
    <row r="4" spans="1:16" ht="55.2">
      <c r="A4" s="16">
        <v>1</v>
      </c>
      <c r="B4" s="16" t="s">
        <v>17</v>
      </c>
      <c r="C4" s="16" t="s">
        <v>18</v>
      </c>
      <c r="D4" s="16" t="s">
        <v>19</v>
      </c>
      <c r="E4" s="16" t="s">
        <v>20</v>
      </c>
      <c r="F4" s="16" t="s">
        <v>21</v>
      </c>
      <c r="G4" s="16" t="s">
        <v>22</v>
      </c>
      <c r="H4" s="16" t="s">
        <v>23</v>
      </c>
      <c r="I4" s="16" t="s">
        <v>24</v>
      </c>
      <c r="J4" s="18">
        <v>120</v>
      </c>
      <c r="K4" s="18">
        <v>196990</v>
      </c>
      <c r="L4" s="18">
        <v>23638800</v>
      </c>
      <c r="M4" s="16" t="s">
        <v>25</v>
      </c>
      <c r="N4" s="16" t="s">
        <v>26</v>
      </c>
      <c r="O4" s="16" t="s">
        <v>27</v>
      </c>
      <c r="P4" s="16" t="s">
        <v>567</v>
      </c>
    </row>
    <row r="5" spans="1:16" ht="41.4">
      <c r="A5" s="16">
        <v>2</v>
      </c>
      <c r="B5" s="16" t="s">
        <v>17</v>
      </c>
      <c r="C5" s="16" t="s">
        <v>18</v>
      </c>
      <c r="D5" s="16" t="s">
        <v>28</v>
      </c>
      <c r="E5" s="16" t="s">
        <v>29</v>
      </c>
      <c r="F5" s="16" t="s">
        <v>30</v>
      </c>
      <c r="G5" s="16" t="s">
        <v>31</v>
      </c>
      <c r="H5" s="16" t="s">
        <v>32</v>
      </c>
      <c r="I5" s="16" t="s">
        <v>10</v>
      </c>
      <c r="J5" s="18">
        <v>2</v>
      </c>
      <c r="K5" s="18">
        <v>0</v>
      </c>
      <c r="L5" s="18">
        <v>0</v>
      </c>
      <c r="M5" s="16" t="s">
        <v>25</v>
      </c>
      <c r="N5" s="16" t="s">
        <v>33</v>
      </c>
      <c r="O5" s="16" t="s">
        <v>34</v>
      </c>
      <c r="P5" s="16" t="s">
        <v>568</v>
      </c>
    </row>
    <row r="6" spans="1:16" ht="27.6">
      <c r="A6" s="16">
        <v>3</v>
      </c>
      <c r="B6" s="16" t="s">
        <v>17</v>
      </c>
      <c r="C6" s="16" t="s">
        <v>18</v>
      </c>
      <c r="D6" s="16" t="s">
        <v>35</v>
      </c>
      <c r="E6" s="16" t="s">
        <v>36</v>
      </c>
      <c r="F6" s="16" t="s">
        <v>37</v>
      </c>
      <c r="G6" s="16" t="s">
        <v>38</v>
      </c>
      <c r="H6" s="16" t="s">
        <v>32</v>
      </c>
      <c r="I6" s="16" t="s">
        <v>10</v>
      </c>
      <c r="J6" s="18">
        <v>2</v>
      </c>
      <c r="K6" s="18">
        <v>0</v>
      </c>
      <c r="L6" s="18">
        <v>0</v>
      </c>
      <c r="M6" s="16" t="s">
        <v>25</v>
      </c>
      <c r="N6" s="16" t="s">
        <v>39</v>
      </c>
      <c r="O6" s="16" t="s">
        <v>34</v>
      </c>
      <c r="P6" s="16" t="s">
        <v>569</v>
      </c>
    </row>
    <row r="7" spans="1:16" ht="41.4">
      <c r="A7" s="16">
        <v>4</v>
      </c>
      <c r="B7" s="16" t="s">
        <v>40</v>
      </c>
      <c r="C7" s="16" t="s">
        <v>18</v>
      </c>
      <c r="D7" s="16" t="s">
        <v>41</v>
      </c>
      <c r="E7" s="16" t="s">
        <v>42</v>
      </c>
      <c r="F7" s="16" t="s">
        <v>43</v>
      </c>
      <c r="G7" s="16" t="s">
        <v>44</v>
      </c>
      <c r="H7" s="16" t="s">
        <v>45</v>
      </c>
      <c r="I7" s="16" t="s">
        <v>24</v>
      </c>
      <c r="J7" s="18">
        <v>25</v>
      </c>
      <c r="K7" s="18">
        <v>14647</v>
      </c>
      <c r="L7" s="18">
        <v>366175</v>
      </c>
      <c r="M7" s="16" t="s">
        <v>25</v>
      </c>
      <c r="N7" s="16" t="s">
        <v>46</v>
      </c>
      <c r="O7" s="16" t="s">
        <v>34</v>
      </c>
      <c r="P7" s="16" t="s">
        <v>570</v>
      </c>
    </row>
    <row r="8" spans="1:16" ht="27.6">
      <c r="A8" s="16">
        <v>5</v>
      </c>
      <c r="B8" s="16" t="s">
        <v>47</v>
      </c>
      <c r="C8" s="16" t="s">
        <v>18</v>
      </c>
      <c r="D8" s="16" t="s">
        <v>41</v>
      </c>
      <c r="E8" s="16" t="s">
        <v>48</v>
      </c>
      <c r="F8" s="16" t="s">
        <v>49</v>
      </c>
      <c r="G8" s="16" t="s">
        <v>50</v>
      </c>
      <c r="H8" s="16" t="s">
        <v>51</v>
      </c>
      <c r="I8" s="16" t="s">
        <v>24</v>
      </c>
      <c r="J8" s="18">
        <v>40</v>
      </c>
      <c r="K8" s="18">
        <v>36330</v>
      </c>
      <c r="L8" s="18">
        <v>1453200</v>
      </c>
      <c r="M8" s="16" t="s">
        <v>25</v>
      </c>
      <c r="N8" s="16" t="s">
        <v>52</v>
      </c>
      <c r="O8" s="16" t="s">
        <v>34</v>
      </c>
      <c r="P8" s="16" t="s">
        <v>571</v>
      </c>
    </row>
    <row r="9" spans="1:16" ht="27.6">
      <c r="A9" s="16">
        <v>6</v>
      </c>
      <c r="B9" s="16" t="s">
        <v>53</v>
      </c>
      <c r="C9" s="16" t="s">
        <v>18</v>
      </c>
      <c r="D9" s="16" t="s">
        <v>41</v>
      </c>
      <c r="E9" s="16" t="s">
        <v>54</v>
      </c>
      <c r="F9" s="16" t="s">
        <v>55</v>
      </c>
      <c r="G9" s="16" t="s">
        <v>56</v>
      </c>
      <c r="H9" s="16" t="s">
        <v>57</v>
      </c>
      <c r="I9" s="16" t="s">
        <v>24</v>
      </c>
      <c r="J9" s="18">
        <v>40</v>
      </c>
      <c r="K9" s="18">
        <v>13767</v>
      </c>
      <c r="L9" s="18">
        <v>550680</v>
      </c>
      <c r="M9" s="16" t="s">
        <v>58</v>
      </c>
      <c r="N9" s="16"/>
      <c r="O9" s="16" t="s">
        <v>59</v>
      </c>
      <c r="P9" s="16" t="s">
        <v>572</v>
      </c>
    </row>
    <row r="10" spans="1:16" ht="27.6">
      <c r="A10" s="16">
        <v>7</v>
      </c>
      <c r="B10" s="16" t="s">
        <v>60</v>
      </c>
      <c r="C10" s="16" t="s">
        <v>18</v>
      </c>
      <c r="D10" s="16" t="s">
        <v>41</v>
      </c>
      <c r="E10" s="16" t="s">
        <v>54</v>
      </c>
      <c r="F10" s="16" t="s">
        <v>61</v>
      </c>
      <c r="G10" s="16" t="s">
        <v>62</v>
      </c>
      <c r="H10" s="16" t="s">
        <v>63</v>
      </c>
      <c r="I10" s="16" t="s">
        <v>24</v>
      </c>
      <c r="J10" s="18">
        <v>85</v>
      </c>
      <c r="K10" s="18">
        <v>19673</v>
      </c>
      <c r="L10" s="18">
        <v>1672205</v>
      </c>
      <c r="M10" s="16" t="s">
        <v>58</v>
      </c>
      <c r="N10" s="16"/>
      <c r="O10" s="16" t="s">
        <v>59</v>
      </c>
      <c r="P10" s="16" t="s">
        <v>573</v>
      </c>
    </row>
    <row r="11" spans="1:16" ht="55.2">
      <c r="A11" s="16">
        <v>8</v>
      </c>
      <c r="B11" s="16" t="s">
        <v>64</v>
      </c>
      <c r="C11" s="16" t="s">
        <v>18</v>
      </c>
      <c r="D11" s="16" t="s">
        <v>41</v>
      </c>
      <c r="E11" s="16" t="s">
        <v>65</v>
      </c>
      <c r="F11" s="16" t="s">
        <v>66</v>
      </c>
      <c r="G11" s="16" t="s">
        <v>67</v>
      </c>
      <c r="H11" s="16" t="s">
        <v>68</v>
      </c>
      <c r="I11" s="16" t="s">
        <v>24</v>
      </c>
      <c r="J11" s="18">
        <v>45</v>
      </c>
      <c r="K11" s="18">
        <v>24063</v>
      </c>
      <c r="L11" s="18">
        <v>1082835</v>
      </c>
      <c r="M11" s="16" t="s">
        <v>58</v>
      </c>
      <c r="N11" s="16" t="s">
        <v>69</v>
      </c>
      <c r="O11" s="16" t="s">
        <v>34</v>
      </c>
      <c r="P11" s="16" t="s">
        <v>574</v>
      </c>
    </row>
    <row r="12" spans="1:16" ht="41.4">
      <c r="A12" s="16">
        <v>9</v>
      </c>
      <c r="B12" s="16" t="s">
        <v>70</v>
      </c>
      <c r="C12" s="16" t="s">
        <v>18</v>
      </c>
      <c r="D12" s="16" t="s">
        <v>71</v>
      </c>
      <c r="E12" s="16" t="s">
        <v>72</v>
      </c>
      <c r="F12" s="16" t="s">
        <v>73</v>
      </c>
      <c r="G12" s="16" t="s">
        <v>74</v>
      </c>
      <c r="H12" s="16" t="s">
        <v>32</v>
      </c>
      <c r="I12" s="16" t="s">
        <v>10</v>
      </c>
      <c r="J12" s="18">
        <v>12</v>
      </c>
      <c r="K12" s="18">
        <v>0</v>
      </c>
      <c r="L12" s="18">
        <v>0</v>
      </c>
      <c r="M12" s="16" t="s">
        <v>58</v>
      </c>
      <c r="N12" s="16" t="s">
        <v>75</v>
      </c>
      <c r="O12" s="16" t="s">
        <v>59</v>
      </c>
      <c r="P12" s="16" t="s">
        <v>575</v>
      </c>
    </row>
    <row r="13" spans="1:16" ht="27.6">
      <c r="A13" s="16">
        <v>10</v>
      </c>
      <c r="B13" s="16" t="s">
        <v>76</v>
      </c>
      <c r="C13" s="16" t="s">
        <v>18</v>
      </c>
      <c r="D13" s="16" t="s">
        <v>77</v>
      </c>
      <c r="E13" s="16" t="s">
        <v>78</v>
      </c>
      <c r="F13" s="16" t="s">
        <v>79</v>
      </c>
      <c r="G13" s="16" t="s">
        <v>80</v>
      </c>
      <c r="H13" s="16" t="s">
        <v>81</v>
      </c>
      <c r="I13" s="16" t="s">
        <v>10</v>
      </c>
      <c r="J13" s="18">
        <v>2</v>
      </c>
      <c r="K13" s="18">
        <v>14172</v>
      </c>
      <c r="L13" s="18">
        <v>28344</v>
      </c>
      <c r="M13" s="16" t="s">
        <v>25</v>
      </c>
      <c r="N13" s="16" t="s">
        <v>82</v>
      </c>
      <c r="O13" s="16" t="s">
        <v>59</v>
      </c>
      <c r="P13" s="16" t="s">
        <v>576</v>
      </c>
    </row>
    <row r="14" spans="1:16" ht="27.6">
      <c r="A14" s="16">
        <v>11</v>
      </c>
      <c r="B14" s="16" t="s">
        <v>60</v>
      </c>
      <c r="C14" s="16" t="s">
        <v>18</v>
      </c>
      <c r="D14" s="16" t="s">
        <v>77</v>
      </c>
      <c r="E14" s="16" t="s">
        <v>83</v>
      </c>
      <c r="F14" s="16" t="s">
        <v>61</v>
      </c>
      <c r="G14" s="16" t="s">
        <v>62</v>
      </c>
      <c r="H14" s="16" t="s">
        <v>63</v>
      </c>
      <c r="I14" s="16" t="s">
        <v>24</v>
      </c>
      <c r="J14" s="18">
        <v>60</v>
      </c>
      <c r="K14" s="18">
        <v>19673</v>
      </c>
      <c r="L14" s="18">
        <v>1180380</v>
      </c>
      <c r="M14" s="16" t="s">
        <v>58</v>
      </c>
      <c r="N14" s="16"/>
      <c r="O14" s="16" t="s">
        <v>59</v>
      </c>
      <c r="P14" s="16" t="s">
        <v>573</v>
      </c>
    </row>
    <row r="15" spans="1:16" ht="69">
      <c r="A15" s="16">
        <v>12</v>
      </c>
      <c r="B15" s="16" t="s">
        <v>76</v>
      </c>
      <c r="C15" s="16" t="s">
        <v>18</v>
      </c>
      <c r="D15" s="16" t="s">
        <v>77</v>
      </c>
      <c r="E15" s="16" t="s">
        <v>84</v>
      </c>
      <c r="F15" s="16" t="s">
        <v>85</v>
      </c>
      <c r="G15" s="16" t="s">
        <v>86</v>
      </c>
      <c r="H15" s="16" t="s">
        <v>87</v>
      </c>
      <c r="I15" s="16" t="s">
        <v>88</v>
      </c>
      <c r="J15" s="18">
        <v>8</v>
      </c>
      <c r="K15" s="18">
        <v>14628</v>
      </c>
      <c r="L15" s="18">
        <v>117024</v>
      </c>
      <c r="M15" s="16" t="s">
        <v>58</v>
      </c>
      <c r="N15" s="16" t="s">
        <v>89</v>
      </c>
      <c r="O15" s="16" t="s">
        <v>59</v>
      </c>
      <c r="P15" s="16" t="s">
        <v>577</v>
      </c>
    </row>
    <row r="16" spans="1:16" ht="41.4">
      <c r="A16" s="16">
        <v>13</v>
      </c>
      <c r="B16" s="16" t="s">
        <v>90</v>
      </c>
      <c r="C16" s="16" t="s">
        <v>91</v>
      </c>
      <c r="D16" s="16" t="s">
        <v>92</v>
      </c>
      <c r="E16" s="16" t="s">
        <v>93</v>
      </c>
      <c r="F16" s="16" t="s">
        <v>94</v>
      </c>
      <c r="G16" s="16" t="s">
        <v>95</v>
      </c>
      <c r="H16" s="16" t="s">
        <v>96</v>
      </c>
      <c r="I16" s="16" t="s">
        <v>24</v>
      </c>
      <c r="J16" s="18">
        <v>60</v>
      </c>
      <c r="K16" s="18">
        <v>61267</v>
      </c>
      <c r="L16" s="18">
        <v>3676020</v>
      </c>
      <c r="M16" s="16" t="s">
        <v>25</v>
      </c>
      <c r="N16" s="16" t="s">
        <v>97</v>
      </c>
      <c r="O16" s="16" t="s">
        <v>98</v>
      </c>
      <c r="P16" s="16" t="s">
        <v>578</v>
      </c>
    </row>
    <row r="17" spans="1:16" ht="27.6">
      <c r="A17" s="16">
        <v>14</v>
      </c>
      <c r="B17" s="16" t="s">
        <v>53</v>
      </c>
      <c r="C17" s="16" t="s">
        <v>91</v>
      </c>
      <c r="D17" s="16" t="s">
        <v>99</v>
      </c>
      <c r="E17" s="16" t="s">
        <v>100</v>
      </c>
      <c r="F17" s="16" t="s">
        <v>55</v>
      </c>
      <c r="G17" s="16" t="s">
        <v>56</v>
      </c>
      <c r="H17" s="16" t="s">
        <v>57</v>
      </c>
      <c r="I17" s="16" t="s">
        <v>24</v>
      </c>
      <c r="J17" s="18">
        <v>75</v>
      </c>
      <c r="K17" s="18">
        <v>13767</v>
      </c>
      <c r="L17" s="18">
        <v>1032525</v>
      </c>
      <c r="M17" s="16" t="s">
        <v>58</v>
      </c>
      <c r="N17" s="16"/>
      <c r="O17" s="16" t="s">
        <v>98</v>
      </c>
      <c r="P17" s="16" t="s">
        <v>572</v>
      </c>
    </row>
    <row r="18" spans="1:16" ht="27.6">
      <c r="A18" s="16">
        <v>15</v>
      </c>
      <c r="B18" s="16" t="s">
        <v>60</v>
      </c>
      <c r="C18" s="16" t="s">
        <v>91</v>
      </c>
      <c r="D18" s="16" t="s">
        <v>99</v>
      </c>
      <c r="E18" s="16" t="s">
        <v>100</v>
      </c>
      <c r="F18" s="16" t="s">
        <v>61</v>
      </c>
      <c r="G18" s="16" t="s">
        <v>62</v>
      </c>
      <c r="H18" s="16" t="s">
        <v>63</v>
      </c>
      <c r="I18" s="16" t="s">
        <v>24</v>
      </c>
      <c r="J18" s="18">
        <v>150</v>
      </c>
      <c r="K18" s="18">
        <v>19673</v>
      </c>
      <c r="L18" s="18">
        <v>2950950</v>
      </c>
      <c r="M18" s="16" t="s">
        <v>58</v>
      </c>
      <c r="N18" s="16"/>
      <c r="O18" s="16" t="s">
        <v>98</v>
      </c>
      <c r="P18" s="16" t="s">
        <v>573</v>
      </c>
    </row>
    <row r="19" spans="1:16" ht="27.6">
      <c r="A19" s="16">
        <v>16</v>
      </c>
      <c r="B19" s="16" t="s">
        <v>60</v>
      </c>
      <c r="C19" s="16" t="s">
        <v>91</v>
      </c>
      <c r="D19" s="16" t="s">
        <v>101</v>
      </c>
      <c r="E19" s="16" t="s">
        <v>102</v>
      </c>
      <c r="F19" s="16" t="s">
        <v>103</v>
      </c>
      <c r="G19" s="16" t="s">
        <v>104</v>
      </c>
      <c r="H19" s="16" t="s">
        <v>105</v>
      </c>
      <c r="I19" s="16" t="s">
        <v>24</v>
      </c>
      <c r="J19" s="18">
        <v>80</v>
      </c>
      <c r="K19" s="18">
        <v>18685</v>
      </c>
      <c r="L19" s="18">
        <v>1494800</v>
      </c>
      <c r="M19" s="16" t="s">
        <v>58</v>
      </c>
      <c r="N19" s="16"/>
      <c r="O19" s="16" t="s">
        <v>98</v>
      </c>
      <c r="P19" s="16" t="s">
        <v>579</v>
      </c>
    </row>
    <row r="20" spans="1:16" ht="55.2">
      <c r="A20" s="16">
        <v>17</v>
      </c>
      <c r="B20" s="16" t="s">
        <v>90</v>
      </c>
      <c r="C20" s="16" t="s">
        <v>91</v>
      </c>
      <c r="D20" s="16" t="s">
        <v>106</v>
      </c>
      <c r="E20" s="16" t="s">
        <v>107</v>
      </c>
      <c r="F20" s="16" t="s">
        <v>108</v>
      </c>
      <c r="G20" s="16" t="s">
        <v>109</v>
      </c>
      <c r="H20" s="16" t="s">
        <v>110</v>
      </c>
      <c r="I20" s="16" t="s">
        <v>24</v>
      </c>
      <c r="J20" s="18">
        <v>45</v>
      </c>
      <c r="K20" s="18">
        <v>45408</v>
      </c>
      <c r="L20" s="18">
        <v>2043360</v>
      </c>
      <c r="M20" s="16" t="s">
        <v>58</v>
      </c>
      <c r="N20" s="16" t="s">
        <v>111</v>
      </c>
      <c r="O20" s="16" t="s">
        <v>98</v>
      </c>
      <c r="P20" s="16" t="s">
        <v>580</v>
      </c>
    </row>
    <row r="21" spans="1:16">
      <c r="A21" s="16">
        <v>18</v>
      </c>
      <c r="B21" s="16" t="s">
        <v>70</v>
      </c>
      <c r="C21" s="16" t="s">
        <v>91</v>
      </c>
      <c r="D21" s="16" t="s">
        <v>71</v>
      </c>
      <c r="E21" s="16" t="s">
        <v>112</v>
      </c>
      <c r="F21" s="16" t="s">
        <v>73</v>
      </c>
      <c r="G21" s="16" t="s">
        <v>74</v>
      </c>
      <c r="H21" s="16" t="s">
        <v>32</v>
      </c>
      <c r="I21" s="16" t="s">
        <v>10</v>
      </c>
      <c r="J21" s="18">
        <v>20</v>
      </c>
      <c r="K21" s="18">
        <v>0</v>
      </c>
      <c r="L21" s="18">
        <v>0</v>
      </c>
      <c r="M21" s="16" t="s">
        <v>58</v>
      </c>
      <c r="N21" s="16" t="s">
        <v>113</v>
      </c>
      <c r="O21" s="16" t="s">
        <v>98</v>
      </c>
      <c r="P21" s="16" t="s">
        <v>575</v>
      </c>
    </row>
    <row r="22" spans="1:16" ht="27.6">
      <c r="A22" s="16">
        <v>19</v>
      </c>
      <c r="B22" s="16" t="s">
        <v>76</v>
      </c>
      <c r="C22" s="16" t="s">
        <v>91</v>
      </c>
      <c r="D22" s="16" t="s">
        <v>114</v>
      </c>
      <c r="E22" s="16" t="s">
        <v>115</v>
      </c>
      <c r="F22" s="16" t="s">
        <v>79</v>
      </c>
      <c r="G22" s="16" t="s">
        <v>80</v>
      </c>
      <c r="H22" s="16" t="s">
        <v>81</v>
      </c>
      <c r="I22" s="16" t="s">
        <v>10</v>
      </c>
      <c r="J22" s="18">
        <v>3</v>
      </c>
      <c r="K22" s="18">
        <v>14172</v>
      </c>
      <c r="L22" s="18">
        <v>42516</v>
      </c>
      <c r="M22" s="16" t="s">
        <v>58</v>
      </c>
      <c r="N22" s="16"/>
      <c r="O22" s="16" t="s">
        <v>98</v>
      </c>
      <c r="P22" s="16" t="s">
        <v>576</v>
      </c>
    </row>
    <row r="23" spans="1:16" ht="41.4">
      <c r="A23" s="16">
        <v>20</v>
      </c>
      <c r="B23" s="16" t="s">
        <v>116</v>
      </c>
      <c r="C23" s="16" t="s">
        <v>91</v>
      </c>
      <c r="D23" s="16" t="s">
        <v>117</v>
      </c>
      <c r="E23" s="16" t="s">
        <v>118</v>
      </c>
      <c r="F23" s="16" t="s">
        <v>119</v>
      </c>
      <c r="G23" s="16" t="s">
        <v>120</v>
      </c>
      <c r="H23" s="16" t="s">
        <v>121</v>
      </c>
      <c r="I23" s="16" t="s">
        <v>10</v>
      </c>
      <c r="J23" s="18">
        <v>2</v>
      </c>
      <c r="K23" s="18">
        <v>94986</v>
      </c>
      <c r="L23" s="18">
        <v>189972</v>
      </c>
      <c r="M23" s="16" t="s">
        <v>58</v>
      </c>
      <c r="N23" s="16" t="s">
        <v>122</v>
      </c>
      <c r="O23" s="16" t="s">
        <v>98</v>
      </c>
      <c r="P23" s="16" t="s">
        <v>581</v>
      </c>
    </row>
    <row r="24" spans="1:16" ht="110.4">
      <c r="A24" s="16">
        <v>21</v>
      </c>
      <c r="B24" s="16" t="s">
        <v>123</v>
      </c>
      <c r="C24" s="16" t="s">
        <v>91</v>
      </c>
      <c r="D24" s="16" t="s">
        <v>124</v>
      </c>
      <c r="E24" s="16" t="s">
        <v>125</v>
      </c>
      <c r="F24" s="16" t="s">
        <v>126</v>
      </c>
      <c r="G24" s="16" t="s">
        <v>127</v>
      </c>
      <c r="H24" s="16" t="s">
        <v>128</v>
      </c>
      <c r="I24" s="16" t="s">
        <v>10</v>
      </c>
      <c r="J24" s="18">
        <v>2</v>
      </c>
      <c r="K24" s="18">
        <v>130558</v>
      </c>
      <c r="L24" s="18">
        <v>261116</v>
      </c>
      <c r="M24" s="16" t="s">
        <v>58</v>
      </c>
      <c r="N24" s="16"/>
      <c r="O24" s="16" t="s">
        <v>98</v>
      </c>
      <c r="P24" s="16" t="s">
        <v>582</v>
      </c>
    </row>
    <row r="25" spans="1:16" ht="41.4">
      <c r="A25" s="16">
        <v>22</v>
      </c>
      <c r="B25" s="16" t="s">
        <v>129</v>
      </c>
      <c r="C25" s="16" t="s">
        <v>91</v>
      </c>
      <c r="D25" s="16" t="s">
        <v>130</v>
      </c>
      <c r="E25" s="16" t="s">
        <v>131</v>
      </c>
      <c r="F25" s="16" t="s">
        <v>132</v>
      </c>
      <c r="G25" s="16" t="s">
        <v>133</v>
      </c>
      <c r="H25" s="16" t="s">
        <v>134</v>
      </c>
      <c r="I25" s="16" t="s">
        <v>24</v>
      </c>
      <c r="J25" s="18">
        <v>3.5</v>
      </c>
      <c r="K25" s="18">
        <v>352091</v>
      </c>
      <c r="L25" s="18">
        <v>1232318.5</v>
      </c>
      <c r="M25" s="16" t="s">
        <v>25</v>
      </c>
      <c r="N25" s="16" t="s">
        <v>135</v>
      </c>
      <c r="O25" s="16" t="s">
        <v>98</v>
      </c>
      <c r="P25" s="16" t="s">
        <v>583</v>
      </c>
    </row>
    <row r="26" spans="1:16" ht="41.4">
      <c r="A26" s="16">
        <v>23</v>
      </c>
      <c r="B26" s="16" t="s">
        <v>136</v>
      </c>
      <c r="C26" s="16" t="s">
        <v>137</v>
      </c>
      <c r="D26" s="16" t="s">
        <v>138</v>
      </c>
      <c r="E26" s="16" t="s">
        <v>139</v>
      </c>
      <c r="F26" s="16" t="s">
        <v>140</v>
      </c>
      <c r="G26" s="16" t="s">
        <v>141</v>
      </c>
      <c r="H26" s="16" t="s">
        <v>142</v>
      </c>
      <c r="I26" s="16" t="s">
        <v>24</v>
      </c>
      <c r="J26" s="18">
        <v>25</v>
      </c>
      <c r="K26" s="18">
        <v>20317</v>
      </c>
      <c r="L26" s="18">
        <v>507925</v>
      </c>
      <c r="M26" s="16" t="s">
        <v>58</v>
      </c>
      <c r="N26" s="16"/>
      <c r="O26" s="16" t="s">
        <v>143</v>
      </c>
      <c r="P26" s="16" t="s">
        <v>584</v>
      </c>
    </row>
    <row r="27" spans="1:16" ht="27.6">
      <c r="A27" s="16">
        <v>24</v>
      </c>
      <c r="B27" s="16" t="s">
        <v>60</v>
      </c>
      <c r="C27" s="16" t="s">
        <v>137</v>
      </c>
      <c r="D27" s="16" t="s">
        <v>138</v>
      </c>
      <c r="E27" s="16" t="s">
        <v>144</v>
      </c>
      <c r="F27" s="16" t="s">
        <v>103</v>
      </c>
      <c r="G27" s="16" t="s">
        <v>104</v>
      </c>
      <c r="H27" s="16" t="s">
        <v>105</v>
      </c>
      <c r="I27" s="16" t="s">
        <v>24</v>
      </c>
      <c r="J27" s="18">
        <v>20</v>
      </c>
      <c r="K27" s="18">
        <v>18685</v>
      </c>
      <c r="L27" s="18">
        <v>373700</v>
      </c>
      <c r="M27" s="16" t="s">
        <v>58</v>
      </c>
      <c r="N27" s="16"/>
      <c r="O27" s="16" t="s">
        <v>143</v>
      </c>
      <c r="P27" s="16" t="s">
        <v>579</v>
      </c>
    </row>
    <row r="28" spans="1:16" ht="110.4">
      <c r="A28" s="16">
        <v>25</v>
      </c>
      <c r="B28" s="16" t="s">
        <v>123</v>
      </c>
      <c r="C28" s="16" t="s">
        <v>137</v>
      </c>
      <c r="D28" s="16" t="s">
        <v>138</v>
      </c>
      <c r="E28" s="16" t="s">
        <v>145</v>
      </c>
      <c r="F28" s="16" t="s">
        <v>126</v>
      </c>
      <c r="G28" s="16" t="s">
        <v>127</v>
      </c>
      <c r="H28" s="16" t="s">
        <v>128</v>
      </c>
      <c r="I28" s="16" t="s">
        <v>10</v>
      </c>
      <c r="J28" s="18">
        <v>2</v>
      </c>
      <c r="K28" s="18">
        <v>130558</v>
      </c>
      <c r="L28" s="18">
        <v>261116</v>
      </c>
      <c r="M28" s="16" t="s">
        <v>25</v>
      </c>
      <c r="N28" s="16"/>
      <c r="O28" s="16" t="s">
        <v>143</v>
      </c>
      <c r="P28" s="16" t="s">
        <v>582</v>
      </c>
    </row>
    <row r="29" spans="1:16" ht="55.2">
      <c r="A29" s="16">
        <v>26</v>
      </c>
      <c r="B29" s="16" t="s">
        <v>76</v>
      </c>
      <c r="C29" s="16" t="s">
        <v>137</v>
      </c>
      <c r="D29" s="16" t="s">
        <v>146</v>
      </c>
      <c r="E29" s="16" t="s">
        <v>147</v>
      </c>
      <c r="F29" s="16" t="s">
        <v>148</v>
      </c>
      <c r="G29" s="16" t="s">
        <v>149</v>
      </c>
      <c r="H29" s="16" t="s">
        <v>150</v>
      </c>
      <c r="I29" s="16" t="s">
        <v>10</v>
      </c>
      <c r="J29" s="18">
        <v>1</v>
      </c>
      <c r="K29" s="18">
        <v>415619</v>
      </c>
      <c r="L29" s="18">
        <v>415619</v>
      </c>
      <c r="M29" s="16" t="s">
        <v>58</v>
      </c>
      <c r="N29" s="16" t="s">
        <v>151</v>
      </c>
      <c r="O29" s="16" t="s">
        <v>143</v>
      </c>
      <c r="P29" s="16" t="s">
        <v>585</v>
      </c>
    </row>
    <row r="30" spans="1:16">
      <c r="A30" s="16">
        <v>27</v>
      </c>
      <c r="B30" s="16" t="s">
        <v>47</v>
      </c>
      <c r="C30" s="16" t="s">
        <v>137</v>
      </c>
      <c r="D30" s="16" t="s">
        <v>152</v>
      </c>
      <c r="E30" s="16" t="s">
        <v>153</v>
      </c>
      <c r="F30" s="16" t="s">
        <v>49</v>
      </c>
      <c r="G30" s="16" t="s">
        <v>50</v>
      </c>
      <c r="H30" s="16" t="s">
        <v>51</v>
      </c>
      <c r="I30" s="16" t="s">
        <v>24</v>
      </c>
      <c r="J30" s="18">
        <v>50</v>
      </c>
      <c r="K30" s="18">
        <v>36330</v>
      </c>
      <c r="L30" s="18">
        <v>1816500</v>
      </c>
      <c r="M30" s="16" t="s">
        <v>25</v>
      </c>
      <c r="N30" s="16"/>
      <c r="O30" s="16" t="s">
        <v>143</v>
      </c>
      <c r="P30" s="16" t="s">
        <v>571</v>
      </c>
    </row>
    <row r="31" spans="1:16" ht="27.6">
      <c r="A31" s="16">
        <v>28</v>
      </c>
      <c r="B31" s="16" t="s">
        <v>60</v>
      </c>
      <c r="C31" s="16" t="s">
        <v>137</v>
      </c>
      <c r="D31" s="16" t="s">
        <v>152</v>
      </c>
      <c r="E31" s="16" t="s">
        <v>154</v>
      </c>
      <c r="F31" s="16" t="s">
        <v>61</v>
      </c>
      <c r="G31" s="16" t="s">
        <v>62</v>
      </c>
      <c r="H31" s="16" t="s">
        <v>63</v>
      </c>
      <c r="I31" s="16" t="s">
        <v>24</v>
      </c>
      <c r="J31" s="18">
        <v>120</v>
      </c>
      <c r="K31" s="18">
        <v>19673</v>
      </c>
      <c r="L31" s="18">
        <v>2360760</v>
      </c>
      <c r="M31" s="16" t="s">
        <v>58</v>
      </c>
      <c r="N31" s="16"/>
      <c r="O31" s="16" t="s">
        <v>143</v>
      </c>
      <c r="P31" s="16" t="s">
        <v>573</v>
      </c>
    </row>
    <row r="32" spans="1:16" ht="55.2">
      <c r="A32" s="16">
        <v>29</v>
      </c>
      <c r="B32" s="16" t="s">
        <v>136</v>
      </c>
      <c r="C32" s="16" t="s">
        <v>137</v>
      </c>
      <c r="D32" s="16" t="s">
        <v>155</v>
      </c>
      <c r="E32" s="16" t="s">
        <v>156</v>
      </c>
      <c r="F32" s="16" t="s">
        <v>157</v>
      </c>
      <c r="G32" s="16" t="s">
        <v>158</v>
      </c>
      <c r="H32" s="16" t="s">
        <v>159</v>
      </c>
      <c r="I32" s="16" t="s">
        <v>24</v>
      </c>
      <c r="J32" s="18">
        <v>4</v>
      </c>
      <c r="K32" s="18">
        <v>197310</v>
      </c>
      <c r="L32" s="18">
        <v>789240</v>
      </c>
      <c r="M32" s="16" t="s">
        <v>58</v>
      </c>
      <c r="N32" s="16"/>
      <c r="O32" s="16" t="s">
        <v>143</v>
      </c>
      <c r="P32" s="16" t="s">
        <v>586</v>
      </c>
    </row>
    <row r="33" spans="1:16" ht="27.6">
      <c r="A33" s="16">
        <v>30</v>
      </c>
      <c r="B33" s="16" t="s">
        <v>76</v>
      </c>
      <c r="C33" s="16" t="s">
        <v>137</v>
      </c>
      <c r="D33" s="16" t="s">
        <v>160</v>
      </c>
      <c r="E33" s="16" t="s">
        <v>161</v>
      </c>
      <c r="F33" s="16" t="s">
        <v>162</v>
      </c>
      <c r="G33" s="16" t="s">
        <v>163</v>
      </c>
      <c r="H33" s="16" t="s">
        <v>164</v>
      </c>
      <c r="I33" s="16" t="s">
        <v>10</v>
      </c>
      <c r="J33" s="18">
        <v>3</v>
      </c>
      <c r="K33" s="18">
        <v>21332</v>
      </c>
      <c r="L33" s="18">
        <v>63996</v>
      </c>
      <c r="M33" s="16" t="s">
        <v>58</v>
      </c>
      <c r="N33" s="16"/>
      <c r="O33" s="16" t="s">
        <v>143</v>
      </c>
      <c r="P33" s="16" t="s">
        <v>587</v>
      </c>
    </row>
    <row r="34" spans="1:16" ht="27.6">
      <c r="A34" s="16">
        <v>31</v>
      </c>
      <c r="B34" s="16" t="s">
        <v>76</v>
      </c>
      <c r="C34" s="16" t="s">
        <v>137</v>
      </c>
      <c r="D34" s="16" t="s">
        <v>165</v>
      </c>
      <c r="E34" s="16" t="s">
        <v>166</v>
      </c>
      <c r="F34" s="16" t="s">
        <v>79</v>
      </c>
      <c r="G34" s="16" t="s">
        <v>80</v>
      </c>
      <c r="H34" s="16" t="s">
        <v>81</v>
      </c>
      <c r="I34" s="16" t="s">
        <v>10</v>
      </c>
      <c r="J34" s="18">
        <v>2</v>
      </c>
      <c r="K34" s="18">
        <v>14172</v>
      </c>
      <c r="L34" s="18">
        <v>28344</v>
      </c>
      <c r="M34" s="16" t="s">
        <v>58</v>
      </c>
      <c r="N34" s="16"/>
      <c r="O34" s="16" t="s">
        <v>143</v>
      </c>
      <c r="P34" s="16" t="s">
        <v>576</v>
      </c>
    </row>
    <row r="35" spans="1:16" ht="27.6">
      <c r="A35" s="16">
        <v>32</v>
      </c>
      <c r="B35" s="16" t="s">
        <v>129</v>
      </c>
      <c r="C35" s="16" t="s">
        <v>137</v>
      </c>
      <c r="D35" s="16" t="s">
        <v>165</v>
      </c>
      <c r="E35" s="16" t="s">
        <v>167</v>
      </c>
      <c r="F35" s="16" t="s">
        <v>168</v>
      </c>
      <c r="G35" s="16" t="s">
        <v>133</v>
      </c>
      <c r="H35" s="16" t="s">
        <v>134</v>
      </c>
      <c r="I35" s="16" t="s">
        <v>24</v>
      </c>
      <c r="J35" s="18">
        <v>6</v>
      </c>
      <c r="K35" s="18">
        <v>352091</v>
      </c>
      <c r="L35" s="18">
        <v>2112546</v>
      </c>
      <c r="M35" s="16" t="s">
        <v>25</v>
      </c>
      <c r="N35" s="16" t="s">
        <v>169</v>
      </c>
      <c r="O35" s="16" t="s">
        <v>143</v>
      </c>
      <c r="P35" s="16" t="s">
        <v>583</v>
      </c>
    </row>
    <row r="36" spans="1:16" ht="55.2">
      <c r="A36" s="16">
        <v>33</v>
      </c>
      <c r="B36" s="16" t="s">
        <v>170</v>
      </c>
      <c r="C36" s="16" t="s">
        <v>137</v>
      </c>
      <c r="D36" s="16" t="s">
        <v>171</v>
      </c>
      <c r="E36" s="16" t="s">
        <v>172</v>
      </c>
      <c r="F36" s="16" t="s">
        <v>173</v>
      </c>
      <c r="G36" s="16" t="s">
        <v>174</v>
      </c>
      <c r="H36" s="16" t="s">
        <v>175</v>
      </c>
      <c r="I36" s="16" t="s">
        <v>24</v>
      </c>
      <c r="J36" s="18">
        <v>3.2</v>
      </c>
      <c r="K36" s="18">
        <v>998477</v>
      </c>
      <c r="L36" s="18">
        <v>3195126.4000000004</v>
      </c>
      <c r="M36" s="16" t="s">
        <v>25</v>
      </c>
      <c r="N36" s="16"/>
      <c r="O36" s="16" t="s">
        <v>143</v>
      </c>
      <c r="P36" s="16" t="s">
        <v>588</v>
      </c>
    </row>
    <row r="37" spans="1:16" ht="27.6">
      <c r="A37" s="16">
        <v>34</v>
      </c>
      <c r="B37" s="16" t="s">
        <v>176</v>
      </c>
      <c r="C37" s="16" t="s">
        <v>137</v>
      </c>
      <c r="D37" s="16" t="s">
        <v>177</v>
      </c>
      <c r="E37" s="16" t="s">
        <v>178</v>
      </c>
      <c r="F37" s="16" t="s">
        <v>179</v>
      </c>
      <c r="G37" s="16" t="s">
        <v>180</v>
      </c>
      <c r="H37" s="16" t="s">
        <v>32</v>
      </c>
      <c r="I37" s="16" t="s">
        <v>10</v>
      </c>
      <c r="J37" s="18">
        <v>20</v>
      </c>
      <c r="K37" s="18">
        <v>0</v>
      </c>
      <c r="L37" s="18">
        <v>0</v>
      </c>
      <c r="M37" s="16" t="s">
        <v>58</v>
      </c>
      <c r="N37" s="16" t="s">
        <v>181</v>
      </c>
      <c r="O37" s="16" t="s">
        <v>143</v>
      </c>
      <c r="P37" s="16" t="s">
        <v>589</v>
      </c>
    </row>
    <row r="38" spans="1:16" ht="82.8">
      <c r="A38" s="16">
        <v>35</v>
      </c>
      <c r="B38" s="16" t="s">
        <v>182</v>
      </c>
      <c r="C38" s="16" t="s">
        <v>137</v>
      </c>
      <c r="D38" s="16" t="s">
        <v>183</v>
      </c>
      <c r="E38" s="16" t="s">
        <v>184</v>
      </c>
      <c r="F38" s="16" t="s">
        <v>185</v>
      </c>
      <c r="G38" s="16" t="s">
        <v>186</v>
      </c>
      <c r="H38" s="16" t="s">
        <v>187</v>
      </c>
      <c r="I38" s="16" t="s">
        <v>24</v>
      </c>
      <c r="J38" s="18">
        <v>2.1</v>
      </c>
      <c r="K38" s="18">
        <v>616222</v>
      </c>
      <c r="L38" s="18">
        <v>1294066.2</v>
      </c>
      <c r="M38" s="16" t="s">
        <v>25</v>
      </c>
      <c r="N38" s="16"/>
      <c r="O38" s="16" t="s">
        <v>143</v>
      </c>
      <c r="P38" s="16" t="s">
        <v>590</v>
      </c>
    </row>
    <row r="39" spans="1:16" ht="41.4">
      <c r="A39" s="16">
        <v>36</v>
      </c>
      <c r="B39" s="16" t="s">
        <v>188</v>
      </c>
      <c r="C39" s="16" t="s">
        <v>137</v>
      </c>
      <c r="D39" s="16" t="s">
        <v>189</v>
      </c>
      <c r="E39" s="16" t="s">
        <v>190</v>
      </c>
      <c r="F39" s="16" t="s">
        <v>191</v>
      </c>
      <c r="G39" s="16" t="s">
        <v>192</v>
      </c>
      <c r="H39" s="16" t="s">
        <v>193</v>
      </c>
      <c r="I39" s="16" t="s">
        <v>88</v>
      </c>
      <c r="J39" s="18">
        <v>35</v>
      </c>
      <c r="K39" s="18">
        <v>15811</v>
      </c>
      <c r="L39" s="18">
        <v>553385</v>
      </c>
      <c r="M39" s="16" t="s">
        <v>25</v>
      </c>
      <c r="N39" s="16"/>
      <c r="O39" s="16" t="s">
        <v>143</v>
      </c>
      <c r="P39" s="16" t="s">
        <v>591</v>
      </c>
    </row>
    <row r="40" spans="1:16" ht="96.6">
      <c r="A40" s="16">
        <v>37</v>
      </c>
      <c r="B40" s="16" t="s">
        <v>123</v>
      </c>
      <c r="C40" s="16" t="s">
        <v>137</v>
      </c>
      <c r="D40" s="16" t="s">
        <v>171</v>
      </c>
      <c r="E40" s="16" t="s">
        <v>194</v>
      </c>
      <c r="F40" s="16" t="s">
        <v>195</v>
      </c>
      <c r="G40" s="16" t="s">
        <v>196</v>
      </c>
      <c r="H40" s="16" t="s">
        <v>197</v>
      </c>
      <c r="I40" s="16" t="s">
        <v>88</v>
      </c>
      <c r="J40" s="18">
        <v>10</v>
      </c>
      <c r="K40" s="18">
        <v>21734</v>
      </c>
      <c r="L40" s="18">
        <v>217340</v>
      </c>
      <c r="M40" s="16" t="s">
        <v>58</v>
      </c>
      <c r="N40" s="16"/>
      <c r="O40" s="16" t="s">
        <v>143</v>
      </c>
      <c r="P40" s="16" t="s">
        <v>592</v>
      </c>
    </row>
    <row r="41" spans="1:16" ht="27.6">
      <c r="A41" s="16">
        <v>38</v>
      </c>
      <c r="B41" s="16" t="s">
        <v>129</v>
      </c>
      <c r="C41" s="16" t="s">
        <v>137</v>
      </c>
      <c r="D41" s="16" t="s">
        <v>198</v>
      </c>
      <c r="E41" s="16" t="s">
        <v>199</v>
      </c>
      <c r="F41" s="16" t="s">
        <v>200</v>
      </c>
      <c r="G41" s="16" t="s">
        <v>201</v>
      </c>
      <c r="H41" s="16" t="s">
        <v>32</v>
      </c>
      <c r="I41" s="16" t="s">
        <v>10</v>
      </c>
      <c r="J41" s="18">
        <v>3</v>
      </c>
      <c r="K41" s="18">
        <v>0</v>
      </c>
      <c r="L41" s="18">
        <v>0</v>
      </c>
      <c r="M41" s="16" t="s">
        <v>58</v>
      </c>
      <c r="N41" s="16" t="s">
        <v>202</v>
      </c>
      <c r="O41" s="16" t="s">
        <v>143</v>
      </c>
      <c r="P41" s="16" t="s">
        <v>593</v>
      </c>
    </row>
    <row r="42" spans="1:16" ht="27.6">
      <c r="A42" s="16">
        <v>39</v>
      </c>
      <c r="B42" s="16" t="s">
        <v>129</v>
      </c>
      <c r="C42" s="16" t="s">
        <v>203</v>
      </c>
      <c r="D42" s="16" t="s">
        <v>204</v>
      </c>
      <c r="E42" s="16" t="s">
        <v>205</v>
      </c>
      <c r="F42" s="16" t="s">
        <v>206</v>
      </c>
      <c r="G42" s="16" t="s">
        <v>207</v>
      </c>
      <c r="H42" s="16" t="s">
        <v>208</v>
      </c>
      <c r="I42" s="16" t="s">
        <v>24</v>
      </c>
      <c r="J42" s="18">
        <v>3</v>
      </c>
      <c r="K42" s="18">
        <v>213331</v>
      </c>
      <c r="L42" s="18">
        <v>639993</v>
      </c>
      <c r="M42" s="16" t="s">
        <v>25</v>
      </c>
      <c r="N42" s="16"/>
      <c r="O42" s="16" t="s">
        <v>209</v>
      </c>
      <c r="P42" s="16" t="s">
        <v>594</v>
      </c>
    </row>
    <row r="43" spans="1:16" ht="110.4">
      <c r="A43" s="16">
        <v>40</v>
      </c>
      <c r="B43" s="16" t="s">
        <v>123</v>
      </c>
      <c r="C43" s="16" t="s">
        <v>203</v>
      </c>
      <c r="D43" s="16" t="s">
        <v>210</v>
      </c>
      <c r="E43" s="16" t="s">
        <v>211</v>
      </c>
      <c r="F43" s="16" t="s">
        <v>212</v>
      </c>
      <c r="G43" s="16" t="s">
        <v>213</v>
      </c>
      <c r="H43" s="16" t="s">
        <v>214</v>
      </c>
      <c r="I43" s="16" t="s">
        <v>10</v>
      </c>
      <c r="J43" s="18">
        <v>1</v>
      </c>
      <c r="K43" s="18">
        <v>184397</v>
      </c>
      <c r="L43" s="18">
        <v>184397</v>
      </c>
      <c r="M43" s="16" t="s">
        <v>58</v>
      </c>
      <c r="N43" s="16"/>
      <c r="O43" s="16" t="s">
        <v>209</v>
      </c>
      <c r="P43" s="16" t="s">
        <v>595</v>
      </c>
    </row>
    <row r="44" spans="1:16" ht="41.4">
      <c r="A44" s="16">
        <v>41</v>
      </c>
      <c r="B44" s="16" t="s">
        <v>215</v>
      </c>
      <c r="C44" s="16" t="s">
        <v>203</v>
      </c>
      <c r="D44" s="16" t="s">
        <v>216</v>
      </c>
      <c r="E44" s="16" t="s">
        <v>217</v>
      </c>
      <c r="F44" s="16" t="s">
        <v>218</v>
      </c>
      <c r="G44" s="16" t="s">
        <v>219</v>
      </c>
      <c r="H44" s="16" t="s">
        <v>220</v>
      </c>
      <c r="I44" s="16" t="s">
        <v>24</v>
      </c>
      <c r="J44" s="18">
        <v>2</v>
      </c>
      <c r="K44" s="18">
        <v>58708</v>
      </c>
      <c r="L44" s="18">
        <v>117416</v>
      </c>
      <c r="M44" s="16" t="s">
        <v>58</v>
      </c>
      <c r="N44" s="16"/>
      <c r="O44" s="16" t="s">
        <v>209</v>
      </c>
      <c r="P44" s="16" t="s">
        <v>596</v>
      </c>
    </row>
    <row r="45" spans="1:16" ht="55.2">
      <c r="A45" s="16">
        <v>42</v>
      </c>
      <c r="B45" s="16" t="s">
        <v>170</v>
      </c>
      <c r="C45" s="16" t="s">
        <v>203</v>
      </c>
      <c r="D45" s="16" t="s">
        <v>198</v>
      </c>
      <c r="E45" s="16" t="s">
        <v>221</v>
      </c>
      <c r="F45" s="16" t="s">
        <v>173</v>
      </c>
      <c r="G45" s="16" t="s">
        <v>174</v>
      </c>
      <c r="H45" s="16" t="s">
        <v>175</v>
      </c>
      <c r="I45" s="16" t="s">
        <v>24</v>
      </c>
      <c r="J45" s="18">
        <v>2.8</v>
      </c>
      <c r="K45" s="18">
        <v>998477</v>
      </c>
      <c r="L45" s="18">
        <v>2795735.5999999996</v>
      </c>
      <c r="M45" s="16" t="s">
        <v>25</v>
      </c>
      <c r="N45" s="16"/>
      <c r="O45" s="16" t="s">
        <v>209</v>
      </c>
      <c r="P45" s="16" t="s">
        <v>588</v>
      </c>
    </row>
    <row r="46" spans="1:16" ht="27.6">
      <c r="A46" s="16">
        <v>43</v>
      </c>
      <c r="B46" s="16" t="s">
        <v>222</v>
      </c>
      <c r="C46" s="16" t="s">
        <v>203</v>
      </c>
      <c r="D46" s="16" t="s">
        <v>223</v>
      </c>
      <c r="E46" s="16" t="s">
        <v>224</v>
      </c>
      <c r="F46" s="16" t="s">
        <v>225</v>
      </c>
      <c r="G46" s="16" t="s">
        <v>226</v>
      </c>
      <c r="H46" s="16" t="s">
        <v>227</v>
      </c>
      <c r="I46" s="16" t="s">
        <v>88</v>
      </c>
      <c r="J46" s="18">
        <v>10</v>
      </c>
      <c r="K46" s="18">
        <v>10065</v>
      </c>
      <c r="L46" s="18">
        <v>100650</v>
      </c>
      <c r="M46" s="16" t="s">
        <v>58</v>
      </c>
      <c r="N46" s="16"/>
      <c r="O46" s="16" t="s">
        <v>209</v>
      </c>
      <c r="P46" s="16" t="s">
        <v>597</v>
      </c>
    </row>
    <row r="47" spans="1:16" ht="27.6">
      <c r="A47" s="16">
        <v>44</v>
      </c>
      <c r="B47" s="16" t="s">
        <v>116</v>
      </c>
      <c r="C47" s="16" t="s">
        <v>203</v>
      </c>
      <c r="D47" s="16" t="s">
        <v>228</v>
      </c>
      <c r="E47" s="16" t="s">
        <v>229</v>
      </c>
      <c r="F47" s="16" t="s">
        <v>230</v>
      </c>
      <c r="G47" s="16" t="s">
        <v>231</v>
      </c>
      <c r="H47" s="16" t="s">
        <v>32</v>
      </c>
      <c r="I47" s="16" t="s">
        <v>10</v>
      </c>
      <c r="J47" s="18">
        <v>2</v>
      </c>
      <c r="K47" s="18">
        <v>0</v>
      </c>
      <c r="L47" s="18">
        <v>0</v>
      </c>
      <c r="M47" s="16" t="s">
        <v>58</v>
      </c>
      <c r="N47" s="16" t="s">
        <v>232</v>
      </c>
      <c r="O47" s="16" t="s">
        <v>209</v>
      </c>
      <c r="P47" s="16" t="s">
        <v>598</v>
      </c>
    </row>
    <row r="48" spans="1:16" ht="27.6">
      <c r="A48" s="16">
        <v>45</v>
      </c>
      <c r="B48" s="16" t="s">
        <v>129</v>
      </c>
      <c r="C48" s="16" t="s">
        <v>203</v>
      </c>
      <c r="D48" s="16" t="s">
        <v>228</v>
      </c>
      <c r="E48" s="16" t="s">
        <v>233</v>
      </c>
      <c r="F48" s="16" t="s">
        <v>234</v>
      </c>
      <c r="G48" s="16" t="s">
        <v>235</v>
      </c>
      <c r="H48" s="16" t="s">
        <v>32</v>
      </c>
      <c r="I48" s="16" t="s">
        <v>10</v>
      </c>
      <c r="J48" s="18">
        <v>12</v>
      </c>
      <c r="K48" s="18">
        <v>0</v>
      </c>
      <c r="L48" s="18">
        <v>0</v>
      </c>
      <c r="M48" s="16" t="s">
        <v>58</v>
      </c>
      <c r="N48" s="16" t="s">
        <v>202</v>
      </c>
      <c r="O48" s="16" t="s">
        <v>209</v>
      </c>
      <c r="P48" s="16" t="s">
        <v>599</v>
      </c>
    </row>
    <row r="49" spans="1:16">
      <c r="A49" s="16">
        <v>46</v>
      </c>
      <c r="B49" s="16" t="s">
        <v>116</v>
      </c>
      <c r="C49" s="16" t="s">
        <v>203</v>
      </c>
      <c r="D49" s="16" t="s">
        <v>228</v>
      </c>
      <c r="E49" s="16" t="s">
        <v>236</v>
      </c>
      <c r="F49" s="16" t="s">
        <v>237</v>
      </c>
      <c r="G49" s="16" t="s">
        <v>238</v>
      </c>
      <c r="H49" s="16" t="s">
        <v>32</v>
      </c>
      <c r="I49" s="16" t="s">
        <v>10</v>
      </c>
      <c r="J49" s="18">
        <v>2</v>
      </c>
      <c r="K49" s="18">
        <v>0</v>
      </c>
      <c r="L49" s="18">
        <v>0</v>
      </c>
      <c r="M49" s="16" t="s">
        <v>58</v>
      </c>
      <c r="N49" s="16" t="s">
        <v>239</v>
      </c>
      <c r="O49" s="16" t="s">
        <v>209</v>
      </c>
      <c r="P49" s="16" t="s">
        <v>600</v>
      </c>
    </row>
    <row r="50" spans="1:16" ht="96.6">
      <c r="A50" s="16">
        <v>47</v>
      </c>
      <c r="B50" s="16" t="s">
        <v>123</v>
      </c>
      <c r="C50" s="16" t="s">
        <v>203</v>
      </c>
      <c r="D50" s="16" t="s">
        <v>228</v>
      </c>
      <c r="E50" s="16" t="s">
        <v>240</v>
      </c>
      <c r="F50" s="16" t="s">
        <v>241</v>
      </c>
      <c r="G50" s="16" t="s">
        <v>242</v>
      </c>
      <c r="H50" s="16" t="s">
        <v>243</v>
      </c>
      <c r="I50" s="16" t="s">
        <v>10</v>
      </c>
      <c r="J50" s="18">
        <v>5</v>
      </c>
      <c r="K50" s="18">
        <v>248765</v>
      </c>
      <c r="L50" s="18">
        <v>1243825</v>
      </c>
      <c r="M50" s="16" t="s">
        <v>25</v>
      </c>
      <c r="N50" s="16"/>
      <c r="O50" s="16" t="s">
        <v>209</v>
      </c>
      <c r="P50" s="16" t="s">
        <v>601</v>
      </c>
    </row>
    <row r="51" spans="1:16" ht="138">
      <c r="A51" s="16">
        <v>48</v>
      </c>
      <c r="B51" s="16" t="s">
        <v>123</v>
      </c>
      <c r="C51" s="16" t="s">
        <v>203</v>
      </c>
      <c r="D51" s="16" t="s">
        <v>244</v>
      </c>
      <c r="E51" s="16" t="s">
        <v>245</v>
      </c>
      <c r="F51" s="16" t="s">
        <v>246</v>
      </c>
      <c r="G51" s="16" t="s">
        <v>247</v>
      </c>
      <c r="H51" s="16" t="s">
        <v>248</v>
      </c>
      <c r="I51" s="16" t="s">
        <v>10</v>
      </c>
      <c r="J51" s="18">
        <v>10</v>
      </c>
      <c r="K51" s="18">
        <v>444665</v>
      </c>
      <c r="L51" s="18">
        <v>4446650</v>
      </c>
      <c r="M51" s="16" t="s">
        <v>25</v>
      </c>
      <c r="N51" s="16"/>
      <c r="O51" s="16" t="s">
        <v>209</v>
      </c>
      <c r="P51" s="16" t="s">
        <v>602</v>
      </c>
    </row>
    <row r="52" spans="1:16" ht="27.6">
      <c r="A52" s="16">
        <v>49</v>
      </c>
      <c r="B52" s="16" t="s">
        <v>129</v>
      </c>
      <c r="C52" s="16" t="s">
        <v>203</v>
      </c>
      <c r="D52" s="16" t="s">
        <v>249</v>
      </c>
      <c r="E52" s="16" t="s">
        <v>250</v>
      </c>
      <c r="F52" s="16" t="s">
        <v>251</v>
      </c>
      <c r="G52" s="16" t="s">
        <v>252</v>
      </c>
      <c r="H52" s="16" t="s">
        <v>253</v>
      </c>
      <c r="I52" s="16" t="s">
        <v>24</v>
      </c>
      <c r="J52" s="18">
        <v>4</v>
      </c>
      <c r="K52" s="18">
        <v>236679</v>
      </c>
      <c r="L52" s="18">
        <v>946716</v>
      </c>
      <c r="M52" s="16" t="s">
        <v>58</v>
      </c>
      <c r="N52" s="16" t="s">
        <v>254</v>
      </c>
      <c r="O52" s="16" t="s">
        <v>209</v>
      </c>
      <c r="P52" s="16" t="s">
        <v>603</v>
      </c>
    </row>
    <row r="53" spans="1:16" ht="110.4">
      <c r="A53" s="16">
        <v>50</v>
      </c>
      <c r="B53" s="16" t="s">
        <v>123</v>
      </c>
      <c r="C53" s="16" t="s">
        <v>255</v>
      </c>
      <c r="D53" s="16" t="s">
        <v>256</v>
      </c>
      <c r="E53" s="16" t="s">
        <v>257</v>
      </c>
      <c r="F53" s="16" t="s">
        <v>212</v>
      </c>
      <c r="G53" s="16" t="s">
        <v>213</v>
      </c>
      <c r="H53" s="16" t="s">
        <v>214</v>
      </c>
      <c r="I53" s="16" t="s">
        <v>10</v>
      </c>
      <c r="J53" s="18">
        <v>2</v>
      </c>
      <c r="K53" s="18">
        <v>184397</v>
      </c>
      <c r="L53" s="18">
        <v>368794</v>
      </c>
      <c r="M53" s="16" t="s">
        <v>58</v>
      </c>
      <c r="N53" s="16"/>
      <c r="O53" s="16" t="s">
        <v>258</v>
      </c>
      <c r="P53" s="16" t="s">
        <v>595</v>
      </c>
    </row>
    <row r="54" spans="1:16" ht="138">
      <c r="A54" s="16">
        <v>51</v>
      </c>
      <c r="B54" s="16" t="s">
        <v>123</v>
      </c>
      <c r="C54" s="16" t="s">
        <v>255</v>
      </c>
      <c r="D54" s="16" t="s">
        <v>256</v>
      </c>
      <c r="E54" s="16" t="s">
        <v>259</v>
      </c>
      <c r="F54" s="16" t="s">
        <v>246</v>
      </c>
      <c r="G54" s="16" t="s">
        <v>247</v>
      </c>
      <c r="H54" s="16" t="s">
        <v>248</v>
      </c>
      <c r="I54" s="16" t="s">
        <v>10</v>
      </c>
      <c r="J54" s="18">
        <v>4</v>
      </c>
      <c r="K54" s="18">
        <v>444665</v>
      </c>
      <c r="L54" s="18">
        <v>1778660</v>
      </c>
      <c r="M54" s="16" t="s">
        <v>25</v>
      </c>
      <c r="N54" s="16"/>
      <c r="O54" s="16" t="s">
        <v>258</v>
      </c>
      <c r="P54" s="16" t="s">
        <v>602</v>
      </c>
    </row>
    <row r="55" spans="1:16" ht="55.2">
      <c r="A55" s="16">
        <v>52</v>
      </c>
      <c r="B55" s="16" t="s">
        <v>260</v>
      </c>
      <c r="C55" s="16" t="s">
        <v>255</v>
      </c>
      <c r="D55" s="16" t="s">
        <v>261</v>
      </c>
      <c r="E55" s="16" t="s">
        <v>262</v>
      </c>
      <c r="F55" s="16" t="s">
        <v>263</v>
      </c>
      <c r="G55" s="16" t="s">
        <v>264</v>
      </c>
      <c r="H55" s="16" t="s">
        <v>265</v>
      </c>
      <c r="I55" s="16" t="s">
        <v>24</v>
      </c>
      <c r="J55" s="18">
        <v>12</v>
      </c>
      <c r="K55" s="18">
        <v>103497</v>
      </c>
      <c r="L55" s="18">
        <v>1241964</v>
      </c>
      <c r="M55" s="16" t="s">
        <v>58</v>
      </c>
      <c r="N55" s="16" t="s">
        <v>266</v>
      </c>
      <c r="O55" s="16" t="s">
        <v>258</v>
      </c>
      <c r="P55" s="16" t="s">
        <v>604</v>
      </c>
    </row>
    <row r="56" spans="1:16" ht="27.6">
      <c r="A56" s="16">
        <v>53</v>
      </c>
      <c r="B56" s="16" t="s">
        <v>260</v>
      </c>
      <c r="C56" s="16" t="s">
        <v>255</v>
      </c>
      <c r="D56" s="16" t="s">
        <v>261</v>
      </c>
      <c r="E56" s="16" t="s">
        <v>267</v>
      </c>
      <c r="F56" s="16" t="s">
        <v>268</v>
      </c>
      <c r="G56" s="16" t="s">
        <v>269</v>
      </c>
      <c r="H56" s="16" t="s">
        <v>270</v>
      </c>
      <c r="I56" s="16" t="s">
        <v>88</v>
      </c>
      <c r="J56" s="18">
        <v>35</v>
      </c>
      <c r="K56" s="18">
        <v>11879</v>
      </c>
      <c r="L56" s="18">
        <v>415765</v>
      </c>
      <c r="M56" s="16" t="s">
        <v>58</v>
      </c>
      <c r="N56" s="16"/>
      <c r="O56" s="16" t="s">
        <v>258</v>
      </c>
      <c r="P56" s="16" t="s">
        <v>605</v>
      </c>
    </row>
    <row r="57" spans="1:16" ht="27.6">
      <c r="A57" s="16">
        <v>54</v>
      </c>
      <c r="B57" s="16" t="s">
        <v>60</v>
      </c>
      <c r="C57" s="16" t="s">
        <v>255</v>
      </c>
      <c r="D57" s="16" t="s">
        <v>271</v>
      </c>
      <c r="E57" s="16" t="s">
        <v>272</v>
      </c>
      <c r="F57" s="16" t="s">
        <v>61</v>
      </c>
      <c r="G57" s="16" t="s">
        <v>62</v>
      </c>
      <c r="H57" s="16" t="s">
        <v>63</v>
      </c>
      <c r="I57" s="16" t="s">
        <v>24</v>
      </c>
      <c r="J57" s="18">
        <v>120</v>
      </c>
      <c r="K57" s="18">
        <v>19673</v>
      </c>
      <c r="L57" s="18">
        <v>2360760</v>
      </c>
      <c r="M57" s="16" t="s">
        <v>58</v>
      </c>
      <c r="N57" s="16"/>
      <c r="O57" s="16" t="s">
        <v>258</v>
      </c>
      <c r="P57" s="16" t="s">
        <v>573</v>
      </c>
    </row>
    <row r="58" spans="1:16" ht="41.4">
      <c r="A58" s="16">
        <v>55</v>
      </c>
      <c r="B58" s="16" t="s">
        <v>215</v>
      </c>
      <c r="C58" s="16" t="s">
        <v>255</v>
      </c>
      <c r="D58" s="16" t="s">
        <v>273</v>
      </c>
      <c r="E58" s="16" t="s">
        <v>274</v>
      </c>
      <c r="F58" s="16" t="s">
        <v>218</v>
      </c>
      <c r="G58" s="16" t="s">
        <v>219</v>
      </c>
      <c r="H58" s="16" t="s">
        <v>220</v>
      </c>
      <c r="I58" s="16" t="s">
        <v>24</v>
      </c>
      <c r="J58" s="18">
        <v>6</v>
      </c>
      <c r="K58" s="18">
        <v>58708</v>
      </c>
      <c r="L58" s="18">
        <v>352248</v>
      </c>
      <c r="M58" s="16" t="s">
        <v>58</v>
      </c>
      <c r="N58" s="16"/>
      <c r="O58" s="16" t="s">
        <v>258</v>
      </c>
      <c r="P58" s="16" t="s">
        <v>596</v>
      </c>
    </row>
    <row r="59" spans="1:16" ht="55.2">
      <c r="A59" s="16">
        <v>56</v>
      </c>
      <c r="B59" s="16" t="s">
        <v>76</v>
      </c>
      <c r="C59" s="16" t="s">
        <v>255</v>
      </c>
      <c r="D59" s="16" t="s">
        <v>275</v>
      </c>
      <c r="E59" s="16" t="s">
        <v>276</v>
      </c>
      <c r="F59" s="16" t="s">
        <v>277</v>
      </c>
      <c r="G59" s="16" t="s">
        <v>278</v>
      </c>
      <c r="H59" s="16" t="s">
        <v>279</v>
      </c>
      <c r="I59" s="16" t="s">
        <v>10</v>
      </c>
      <c r="J59" s="18">
        <v>1</v>
      </c>
      <c r="K59" s="18">
        <v>253969</v>
      </c>
      <c r="L59" s="18">
        <v>253969</v>
      </c>
      <c r="M59" s="16" t="s">
        <v>58</v>
      </c>
      <c r="N59" s="16" t="s">
        <v>280</v>
      </c>
      <c r="O59" s="16" t="s">
        <v>258</v>
      </c>
      <c r="P59" s="16" t="s">
        <v>606</v>
      </c>
    </row>
    <row r="60" spans="1:16" ht="138">
      <c r="A60" s="16">
        <v>57</v>
      </c>
      <c r="B60" s="16" t="s">
        <v>123</v>
      </c>
      <c r="C60" s="16" t="s">
        <v>255</v>
      </c>
      <c r="D60" s="16" t="s">
        <v>281</v>
      </c>
      <c r="E60" s="16" t="s">
        <v>282</v>
      </c>
      <c r="F60" s="16" t="s">
        <v>283</v>
      </c>
      <c r="G60" s="16" t="s">
        <v>284</v>
      </c>
      <c r="H60" s="16" t="s">
        <v>285</v>
      </c>
      <c r="I60" s="16" t="s">
        <v>10</v>
      </c>
      <c r="J60" s="18">
        <v>3</v>
      </c>
      <c r="K60" s="18">
        <v>154595</v>
      </c>
      <c r="L60" s="18">
        <v>463785</v>
      </c>
      <c r="M60" s="16" t="s">
        <v>25</v>
      </c>
      <c r="N60" s="16"/>
      <c r="O60" s="16" t="s">
        <v>258</v>
      </c>
      <c r="P60" s="16" t="s">
        <v>607</v>
      </c>
    </row>
    <row r="61" spans="1:16" ht="55.2">
      <c r="A61" s="16">
        <v>58</v>
      </c>
      <c r="B61" s="16" t="s">
        <v>76</v>
      </c>
      <c r="C61" s="16" t="s">
        <v>255</v>
      </c>
      <c r="D61" s="16" t="s">
        <v>281</v>
      </c>
      <c r="E61" s="16" t="s">
        <v>286</v>
      </c>
      <c r="F61" s="16" t="s">
        <v>148</v>
      </c>
      <c r="G61" s="16" t="s">
        <v>149</v>
      </c>
      <c r="H61" s="16" t="s">
        <v>150</v>
      </c>
      <c r="I61" s="16" t="s">
        <v>10</v>
      </c>
      <c r="J61" s="18">
        <v>1</v>
      </c>
      <c r="K61" s="18">
        <v>415619</v>
      </c>
      <c r="L61" s="18">
        <v>415619</v>
      </c>
      <c r="M61" s="16" t="s">
        <v>58</v>
      </c>
      <c r="N61" s="16" t="s">
        <v>287</v>
      </c>
      <c r="O61" s="16" t="s">
        <v>258</v>
      </c>
      <c r="P61" s="16" t="s">
        <v>585</v>
      </c>
    </row>
    <row r="62" spans="1:16" ht="27.6">
      <c r="A62" s="16">
        <v>59</v>
      </c>
      <c r="B62" s="16" t="s">
        <v>76</v>
      </c>
      <c r="C62" s="16" t="s">
        <v>255</v>
      </c>
      <c r="D62" s="16" t="s">
        <v>261</v>
      </c>
      <c r="E62" s="16" t="s">
        <v>288</v>
      </c>
      <c r="F62" s="16" t="s">
        <v>289</v>
      </c>
      <c r="G62" s="16" t="s">
        <v>80</v>
      </c>
      <c r="H62" s="16" t="s">
        <v>81</v>
      </c>
      <c r="I62" s="16" t="s">
        <v>10</v>
      </c>
      <c r="J62" s="18">
        <v>3</v>
      </c>
      <c r="K62" s="18">
        <v>14172</v>
      </c>
      <c r="L62" s="18">
        <v>42516</v>
      </c>
      <c r="M62" s="16" t="s">
        <v>58</v>
      </c>
      <c r="N62" s="16"/>
      <c r="O62" s="16" t="s">
        <v>258</v>
      </c>
      <c r="P62" s="16" t="s">
        <v>576</v>
      </c>
    </row>
    <row r="63" spans="1:16" ht="27.6">
      <c r="A63" s="16">
        <v>60</v>
      </c>
      <c r="B63" s="16" t="s">
        <v>116</v>
      </c>
      <c r="C63" s="16" t="s">
        <v>255</v>
      </c>
      <c r="D63" s="16" t="s">
        <v>290</v>
      </c>
      <c r="E63" s="16" t="s">
        <v>291</v>
      </c>
      <c r="F63" s="16" t="s">
        <v>230</v>
      </c>
      <c r="G63" s="16" t="s">
        <v>231</v>
      </c>
      <c r="H63" s="16" t="s">
        <v>32</v>
      </c>
      <c r="I63" s="16" t="s">
        <v>10</v>
      </c>
      <c r="J63" s="18">
        <v>1</v>
      </c>
      <c r="K63" s="18">
        <v>0</v>
      </c>
      <c r="L63" s="18">
        <v>0</v>
      </c>
      <c r="M63" s="16" t="s">
        <v>25</v>
      </c>
      <c r="N63" s="16" t="s">
        <v>292</v>
      </c>
      <c r="O63" s="16" t="s">
        <v>258</v>
      </c>
      <c r="P63" s="16" t="s">
        <v>598</v>
      </c>
    </row>
    <row r="64" spans="1:16" ht="27.6">
      <c r="A64" s="16">
        <v>61</v>
      </c>
      <c r="B64" s="16" t="s">
        <v>116</v>
      </c>
      <c r="C64" s="16" t="s">
        <v>255</v>
      </c>
      <c r="D64" s="16" t="s">
        <v>261</v>
      </c>
      <c r="E64" s="16" t="s">
        <v>293</v>
      </c>
      <c r="F64" s="16" t="s">
        <v>237</v>
      </c>
      <c r="G64" s="16" t="s">
        <v>238</v>
      </c>
      <c r="H64" s="16" t="s">
        <v>32</v>
      </c>
      <c r="I64" s="16" t="s">
        <v>10</v>
      </c>
      <c r="J64" s="18">
        <v>2</v>
      </c>
      <c r="K64" s="18">
        <v>0</v>
      </c>
      <c r="L64" s="18">
        <v>0</v>
      </c>
      <c r="M64" s="16" t="s">
        <v>58</v>
      </c>
      <c r="N64" s="16"/>
      <c r="O64" s="16" t="s">
        <v>258</v>
      </c>
      <c r="P64" s="16" t="s">
        <v>600</v>
      </c>
    </row>
    <row r="65" spans="1:16" ht="110.4">
      <c r="A65" s="16">
        <v>62</v>
      </c>
      <c r="B65" s="16" t="s">
        <v>123</v>
      </c>
      <c r="C65" s="16" t="s">
        <v>294</v>
      </c>
      <c r="D65" s="16" t="s">
        <v>295</v>
      </c>
      <c r="E65" s="16" t="s">
        <v>296</v>
      </c>
      <c r="F65" s="16" t="s">
        <v>126</v>
      </c>
      <c r="G65" s="16" t="s">
        <v>127</v>
      </c>
      <c r="H65" s="16" t="s">
        <v>128</v>
      </c>
      <c r="I65" s="16" t="s">
        <v>10</v>
      </c>
      <c r="J65" s="18">
        <v>5</v>
      </c>
      <c r="K65" s="18">
        <v>130558</v>
      </c>
      <c r="L65" s="18">
        <v>652790</v>
      </c>
      <c r="M65" s="16" t="s">
        <v>25</v>
      </c>
      <c r="N65" s="16"/>
      <c r="O65" s="16" t="s">
        <v>294</v>
      </c>
      <c r="P65" s="16" t="s">
        <v>582</v>
      </c>
    </row>
    <row r="66" spans="1:16" ht="27.6">
      <c r="A66" s="16">
        <v>63</v>
      </c>
      <c r="B66" s="16" t="s">
        <v>116</v>
      </c>
      <c r="C66" s="16" t="s">
        <v>294</v>
      </c>
      <c r="D66" s="16" t="s">
        <v>297</v>
      </c>
      <c r="E66" s="16" t="s">
        <v>298</v>
      </c>
      <c r="F66" s="16" t="s">
        <v>299</v>
      </c>
      <c r="G66" s="16" t="s">
        <v>300</v>
      </c>
      <c r="H66" s="16" t="s">
        <v>32</v>
      </c>
      <c r="I66" s="16" t="s">
        <v>10</v>
      </c>
      <c r="J66" s="18">
        <v>6</v>
      </c>
      <c r="K66" s="18">
        <v>0</v>
      </c>
      <c r="L66" s="18">
        <v>0</v>
      </c>
      <c r="M66" s="16" t="s">
        <v>25</v>
      </c>
      <c r="N66" s="16" t="s">
        <v>301</v>
      </c>
      <c r="O66" s="16" t="s">
        <v>294</v>
      </c>
      <c r="P66" s="16" t="s">
        <v>608</v>
      </c>
    </row>
    <row r="67" spans="1:16" ht="27.6">
      <c r="A67" s="16">
        <v>64</v>
      </c>
      <c r="B67" s="16" t="s">
        <v>60</v>
      </c>
      <c r="C67" s="16" t="s">
        <v>294</v>
      </c>
      <c r="D67" s="16" t="s">
        <v>302</v>
      </c>
      <c r="E67" s="16" t="s">
        <v>303</v>
      </c>
      <c r="F67" s="16" t="s">
        <v>103</v>
      </c>
      <c r="G67" s="16" t="s">
        <v>104</v>
      </c>
      <c r="H67" s="16" t="s">
        <v>105</v>
      </c>
      <c r="I67" s="16" t="s">
        <v>24</v>
      </c>
      <c r="J67" s="18">
        <v>15</v>
      </c>
      <c r="K67" s="18">
        <v>18685</v>
      </c>
      <c r="L67" s="18">
        <v>280275</v>
      </c>
      <c r="M67" s="16" t="s">
        <v>58</v>
      </c>
      <c r="N67" s="16"/>
      <c r="O67" s="16" t="s">
        <v>294</v>
      </c>
      <c r="P67" s="16" t="s">
        <v>579</v>
      </c>
    </row>
    <row r="68" spans="1:16">
      <c r="A68" s="16">
        <v>65</v>
      </c>
      <c r="B68" s="16" t="s">
        <v>47</v>
      </c>
      <c r="C68" s="16" t="s">
        <v>294</v>
      </c>
      <c r="D68" s="16" t="s">
        <v>304</v>
      </c>
      <c r="E68" s="16" t="s">
        <v>305</v>
      </c>
      <c r="F68" s="16" t="s">
        <v>49</v>
      </c>
      <c r="G68" s="16" t="s">
        <v>50</v>
      </c>
      <c r="H68" s="16" t="s">
        <v>51</v>
      </c>
      <c r="I68" s="16" t="s">
        <v>24</v>
      </c>
      <c r="J68" s="18">
        <v>20</v>
      </c>
      <c r="K68" s="18">
        <v>36330</v>
      </c>
      <c r="L68" s="18">
        <v>726600</v>
      </c>
      <c r="M68" s="16" t="s">
        <v>25</v>
      </c>
      <c r="N68" s="16"/>
      <c r="O68" s="16" t="s">
        <v>294</v>
      </c>
      <c r="P68" s="16" t="s">
        <v>571</v>
      </c>
    </row>
    <row r="69" spans="1:16" ht="27.6">
      <c r="A69" s="16">
        <v>66</v>
      </c>
      <c r="B69" s="16" t="s">
        <v>60</v>
      </c>
      <c r="C69" s="16" t="s">
        <v>294</v>
      </c>
      <c r="D69" s="16" t="s">
        <v>295</v>
      </c>
      <c r="E69" s="16" t="s">
        <v>306</v>
      </c>
      <c r="F69" s="16" t="s">
        <v>61</v>
      </c>
      <c r="G69" s="16" t="s">
        <v>62</v>
      </c>
      <c r="H69" s="16" t="s">
        <v>63</v>
      </c>
      <c r="I69" s="16" t="s">
        <v>24</v>
      </c>
      <c r="J69" s="18">
        <v>70</v>
      </c>
      <c r="K69" s="18">
        <v>19673</v>
      </c>
      <c r="L69" s="18">
        <v>1377110</v>
      </c>
      <c r="M69" s="16" t="s">
        <v>58</v>
      </c>
      <c r="N69" s="16"/>
      <c r="O69" s="16" t="s">
        <v>294</v>
      </c>
      <c r="P69" s="16" t="s">
        <v>573</v>
      </c>
    </row>
    <row r="70" spans="1:16" ht="27.6">
      <c r="A70" s="16">
        <v>67</v>
      </c>
      <c r="B70" s="16" t="s">
        <v>116</v>
      </c>
      <c r="C70" s="16" t="s">
        <v>294</v>
      </c>
      <c r="D70" s="16" t="s">
        <v>307</v>
      </c>
      <c r="E70" s="16" t="s">
        <v>308</v>
      </c>
      <c r="F70" s="16" t="s">
        <v>230</v>
      </c>
      <c r="G70" s="16" t="s">
        <v>231</v>
      </c>
      <c r="H70" s="16" t="s">
        <v>32</v>
      </c>
      <c r="I70" s="16" t="s">
        <v>10</v>
      </c>
      <c r="J70" s="18">
        <v>2</v>
      </c>
      <c r="K70" s="18">
        <v>0</v>
      </c>
      <c r="L70" s="18">
        <v>0</v>
      </c>
      <c r="M70" s="16" t="s">
        <v>25</v>
      </c>
      <c r="N70" s="16" t="s">
        <v>309</v>
      </c>
      <c r="O70" s="16" t="s">
        <v>294</v>
      </c>
      <c r="P70" s="16" t="s">
        <v>598</v>
      </c>
    </row>
    <row r="71" spans="1:16" ht="41.4">
      <c r="A71" s="16">
        <v>68</v>
      </c>
      <c r="B71" s="16" t="s">
        <v>116</v>
      </c>
      <c r="C71" s="16" t="s">
        <v>294</v>
      </c>
      <c r="D71" s="16" t="s">
        <v>198</v>
      </c>
      <c r="E71" s="16" t="s">
        <v>310</v>
      </c>
      <c r="F71" s="16" t="s">
        <v>311</v>
      </c>
      <c r="G71" s="16" t="s">
        <v>312</v>
      </c>
      <c r="H71" s="16" t="s">
        <v>313</v>
      </c>
      <c r="I71" s="16" t="s">
        <v>10</v>
      </c>
      <c r="J71" s="18">
        <v>4</v>
      </c>
      <c r="K71" s="18">
        <v>93008</v>
      </c>
      <c r="L71" s="18">
        <v>372032</v>
      </c>
      <c r="M71" s="16" t="s">
        <v>58</v>
      </c>
      <c r="N71" s="16" t="s">
        <v>314</v>
      </c>
      <c r="O71" s="16" t="s">
        <v>294</v>
      </c>
      <c r="P71" s="16" t="s">
        <v>609</v>
      </c>
    </row>
    <row r="72" spans="1:16" ht="27.6">
      <c r="A72" s="16">
        <v>69</v>
      </c>
      <c r="B72" s="16" t="s">
        <v>188</v>
      </c>
      <c r="C72" s="16" t="s">
        <v>294</v>
      </c>
      <c r="D72" s="16" t="s">
        <v>315</v>
      </c>
      <c r="E72" s="16" t="s">
        <v>316</v>
      </c>
      <c r="F72" s="16" t="s">
        <v>317</v>
      </c>
      <c r="G72" s="16" t="s">
        <v>318</v>
      </c>
      <c r="H72" s="16" t="s">
        <v>32</v>
      </c>
      <c r="I72" s="16" t="s">
        <v>10</v>
      </c>
      <c r="J72" s="18">
        <v>8</v>
      </c>
      <c r="K72" s="18">
        <v>0</v>
      </c>
      <c r="L72" s="18">
        <v>0</v>
      </c>
      <c r="M72" s="16" t="s">
        <v>25</v>
      </c>
      <c r="N72" s="16" t="s">
        <v>319</v>
      </c>
      <c r="O72" s="16" t="s">
        <v>294</v>
      </c>
      <c r="P72" s="16" t="s">
        <v>610</v>
      </c>
    </row>
    <row r="73" spans="1:16" ht="27.6">
      <c r="A73" s="16">
        <v>70</v>
      </c>
      <c r="B73" s="16" t="s">
        <v>176</v>
      </c>
      <c r="C73" s="16" t="s">
        <v>294</v>
      </c>
      <c r="D73" s="16" t="s">
        <v>320</v>
      </c>
      <c r="E73" s="16" t="s">
        <v>321</v>
      </c>
      <c r="F73" s="16" t="s">
        <v>322</v>
      </c>
      <c r="G73" s="16" t="s">
        <v>323</v>
      </c>
      <c r="H73" s="16" t="s">
        <v>32</v>
      </c>
      <c r="I73" s="16" t="s">
        <v>10</v>
      </c>
      <c r="J73" s="18">
        <v>10</v>
      </c>
      <c r="K73" s="18">
        <v>0</v>
      </c>
      <c r="L73" s="18">
        <v>0</v>
      </c>
      <c r="M73" s="16" t="s">
        <v>58</v>
      </c>
      <c r="N73" s="16" t="s">
        <v>324</v>
      </c>
      <c r="O73" s="16" t="s">
        <v>294</v>
      </c>
      <c r="P73" s="16" t="s">
        <v>611</v>
      </c>
    </row>
    <row r="74" spans="1:16">
      <c r="A74" s="16">
        <v>71</v>
      </c>
      <c r="B74" s="16" t="s">
        <v>47</v>
      </c>
      <c r="C74" s="16" t="s">
        <v>325</v>
      </c>
      <c r="D74" s="16" t="s">
        <v>326</v>
      </c>
      <c r="E74" s="16" t="s">
        <v>327</v>
      </c>
      <c r="F74" s="16" t="s">
        <v>49</v>
      </c>
      <c r="G74" s="16" t="s">
        <v>50</v>
      </c>
      <c r="H74" s="16" t="s">
        <v>51</v>
      </c>
      <c r="I74" s="16" t="s">
        <v>24</v>
      </c>
      <c r="J74" s="18">
        <v>30</v>
      </c>
      <c r="K74" s="18">
        <v>36330</v>
      </c>
      <c r="L74" s="18">
        <v>1089900</v>
      </c>
      <c r="M74" s="16" t="s">
        <v>25</v>
      </c>
      <c r="N74" s="16"/>
      <c r="O74" s="16" t="s">
        <v>328</v>
      </c>
      <c r="P74" s="16" t="s">
        <v>571</v>
      </c>
    </row>
    <row r="75" spans="1:16" ht="55.2">
      <c r="A75" s="16">
        <v>72</v>
      </c>
      <c r="B75" s="16" t="s">
        <v>76</v>
      </c>
      <c r="C75" s="16" t="s">
        <v>325</v>
      </c>
      <c r="D75" s="16" t="s">
        <v>326</v>
      </c>
      <c r="E75" s="16" t="s">
        <v>329</v>
      </c>
      <c r="F75" s="16" t="s">
        <v>277</v>
      </c>
      <c r="G75" s="16" t="s">
        <v>278</v>
      </c>
      <c r="H75" s="16" t="s">
        <v>279</v>
      </c>
      <c r="I75" s="16" t="s">
        <v>10</v>
      </c>
      <c r="J75" s="18">
        <v>1</v>
      </c>
      <c r="K75" s="18">
        <v>253969</v>
      </c>
      <c r="L75" s="18">
        <v>253969</v>
      </c>
      <c r="M75" s="16" t="s">
        <v>25</v>
      </c>
      <c r="N75" s="16" t="s">
        <v>330</v>
      </c>
      <c r="O75" s="16" t="s">
        <v>328</v>
      </c>
      <c r="P75" s="16" t="s">
        <v>606</v>
      </c>
    </row>
    <row r="76" spans="1:16" ht="55.2">
      <c r="A76" s="16">
        <v>73</v>
      </c>
      <c r="B76" s="16" t="s">
        <v>331</v>
      </c>
      <c r="C76" s="16" t="s">
        <v>325</v>
      </c>
      <c r="D76" s="16" t="s">
        <v>332</v>
      </c>
      <c r="E76" s="16" t="s">
        <v>333</v>
      </c>
      <c r="F76" s="16" t="s">
        <v>66</v>
      </c>
      <c r="G76" s="16" t="s">
        <v>67</v>
      </c>
      <c r="H76" s="16" t="s">
        <v>68</v>
      </c>
      <c r="I76" s="16" t="s">
        <v>24</v>
      </c>
      <c r="J76" s="18">
        <v>35</v>
      </c>
      <c r="K76" s="18">
        <v>24063</v>
      </c>
      <c r="L76" s="18">
        <v>842205</v>
      </c>
      <c r="M76" s="16" t="s">
        <v>58</v>
      </c>
      <c r="N76" s="16" t="s">
        <v>334</v>
      </c>
      <c r="O76" s="16" t="s">
        <v>328</v>
      </c>
      <c r="P76" s="16" t="s">
        <v>574</v>
      </c>
    </row>
    <row r="77" spans="1:16" ht="165.6">
      <c r="A77" s="16">
        <v>74</v>
      </c>
      <c r="B77" s="16" t="s">
        <v>188</v>
      </c>
      <c r="C77" s="16" t="s">
        <v>325</v>
      </c>
      <c r="D77" s="16" t="s">
        <v>332</v>
      </c>
      <c r="E77" s="16" t="s">
        <v>335</v>
      </c>
      <c r="F77" s="16" t="s">
        <v>336</v>
      </c>
      <c r="G77" s="16" t="s">
        <v>337</v>
      </c>
      <c r="H77" s="16" t="s">
        <v>338</v>
      </c>
      <c r="I77" s="16" t="s">
        <v>88</v>
      </c>
      <c r="J77" s="18">
        <v>8</v>
      </c>
      <c r="K77" s="18">
        <v>770969</v>
      </c>
      <c r="L77" s="18">
        <v>6167752</v>
      </c>
      <c r="M77" s="16" t="s">
        <v>25</v>
      </c>
      <c r="N77" s="16" t="s">
        <v>339</v>
      </c>
      <c r="O77" s="16" t="s">
        <v>328</v>
      </c>
      <c r="P77" s="16" t="s">
        <v>612</v>
      </c>
    </row>
    <row r="78" spans="1:16" ht="27.6">
      <c r="A78" s="16">
        <v>75</v>
      </c>
      <c r="B78" s="16" t="s">
        <v>60</v>
      </c>
      <c r="C78" s="16" t="s">
        <v>325</v>
      </c>
      <c r="D78" s="16" t="s">
        <v>340</v>
      </c>
      <c r="E78" s="16" t="s">
        <v>341</v>
      </c>
      <c r="F78" s="16" t="s">
        <v>61</v>
      </c>
      <c r="G78" s="16" t="s">
        <v>62</v>
      </c>
      <c r="H78" s="16" t="s">
        <v>63</v>
      </c>
      <c r="I78" s="16" t="s">
        <v>24</v>
      </c>
      <c r="J78" s="18">
        <v>150</v>
      </c>
      <c r="K78" s="18">
        <v>19673</v>
      </c>
      <c r="L78" s="18">
        <v>2950950</v>
      </c>
      <c r="M78" s="16" t="s">
        <v>58</v>
      </c>
      <c r="N78" s="16"/>
      <c r="O78" s="16" t="s">
        <v>328</v>
      </c>
      <c r="P78" s="16" t="s">
        <v>573</v>
      </c>
    </row>
    <row r="79" spans="1:16">
      <c r="A79" s="16">
        <v>76</v>
      </c>
      <c r="B79" s="16" t="s">
        <v>47</v>
      </c>
      <c r="C79" s="16" t="s">
        <v>325</v>
      </c>
      <c r="D79" s="16" t="s">
        <v>342</v>
      </c>
      <c r="E79" s="16" t="s">
        <v>343</v>
      </c>
      <c r="F79" s="16" t="s">
        <v>49</v>
      </c>
      <c r="G79" s="16" t="s">
        <v>50</v>
      </c>
      <c r="H79" s="16" t="s">
        <v>51</v>
      </c>
      <c r="I79" s="16" t="s">
        <v>24</v>
      </c>
      <c r="J79" s="18">
        <v>25</v>
      </c>
      <c r="K79" s="18">
        <v>36330</v>
      </c>
      <c r="L79" s="18">
        <v>908250</v>
      </c>
      <c r="M79" s="16" t="s">
        <v>25</v>
      </c>
      <c r="N79" s="16"/>
      <c r="O79" s="16" t="s">
        <v>328</v>
      </c>
      <c r="P79" s="16" t="s">
        <v>571</v>
      </c>
    </row>
    <row r="80" spans="1:16">
      <c r="A80" s="16">
        <v>77</v>
      </c>
      <c r="B80" s="16" t="s">
        <v>222</v>
      </c>
      <c r="C80" s="16" t="s">
        <v>325</v>
      </c>
      <c r="D80" s="16" t="s">
        <v>344</v>
      </c>
      <c r="E80" s="16" t="s">
        <v>345</v>
      </c>
      <c r="F80" s="16" t="s">
        <v>225</v>
      </c>
      <c r="G80" s="16" t="s">
        <v>226</v>
      </c>
      <c r="H80" s="16" t="s">
        <v>227</v>
      </c>
      <c r="I80" s="16" t="s">
        <v>88</v>
      </c>
      <c r="J80" s="18">
        <v>30</v>
      </c>
      <c r="K80" s="18">
        <v>10065</v>
      </c>
      <c r="L80" s="18">
        <v>301950</v>
      </c>
      <c r="M80" s="16" t="s">
        <v>58</v>
      </c>
      <c r="N80" s="16"/>
      <c r="O80" s="16" t="s">
        <v>328</v>
      </c>
      <c r="P80" s="16" t="s">
        <v>597</v>
      </c>
    </row>
    <row r="81" spans="1:16" ht="55.2">
      <c r="A81" s="16">
        <v>78</v>
      </c>
      <c r="B81" s="16" t="s">
        <v>331</v>
      </c>
      <c r="C81" s="16" t="s">
        <v>325</v>
      </c>
      <c r="D81" s="16" t="s">
        <v>346</v>
      </c>
      <c r="E81" s="16" t="s">
        <v>347</v>
      </c>
      <c r="F81" s="16" t="s">
        <v>66</v>
      </c>
      <c r="G81" s="16" t="s">
        <v>67</v>
      </c>
      <c r="H81" s="16" t="s">
        <v>68</v>
      </c>
      <c r="I81" s="16" t="s">
        <v>24</v>
      </c>
      <c r="J81" s="18">
        <v>45</v>
      </c>
      <c r="K81" s="18">
        <v>24063</v>
      </c>
      <c r="L81" s="18">
        <v>1082835</v>
      </c>
      <c r="M81" s="16" t="s">
        <v>58</v>
      </c>
      <c r="N81" s="16" t="s">
        <v>348</v>
      </c>
      <c r="O81" s="16" t="s">
        <v>328</v>
      </c>
      <c r="P81" s="16" t="s">
        <v>574</v>
      </c>
    </row>
    <row r="82" spans="1:16" ht="96.6">
      <c r="A82" s="16">
        <v>79</v>
      </c>
      <c r="B82" s="16" t="s">
        <v>123</v>
      </c>
      <c r="C82" s="16" t="s">
        <v>325</v>
      </c>
      <c r="D82" s="16" t="s">
        <v>349</v>
      </c>
      <c r="E82" s="16" t="s">
        <v>350</v>
      </c>
      <c r="F82" s="16" t="s">
        <v>241</v>
      </c>
      <c r="G82" s="16" t="s">
        <v>242</v>
      </c>
      <c r="H82" s="16" t="s">
        <v>243</v>
      </c>
      <c r="I82" s="16" t="s">
        <v>10</v>
      </c>
      <c r="J82" s="18">
        <v>4</v>
      </c>
      <c r="K82" s="18">
        <v>248765</v>
      </c>
      <c r="L82" s="18">
        <v>995060</v>
      </c>
      <c r="M82" s="16" t="s">
        <v>25</v>
      </c>
      <c r="N82" s="16"/>
      <c r="O82" s="16" t="s">
        <v>328</v>
      </c>
      <c r="P82" s="16" t="s">
        <v>601</v>
      </c>
    </row>
    <row r="83" spans="1:16" ht="27.6">
      <c r="A83" s="16">
        <v>80</v>
      </c>
      <c r="B83" s="16" t="s">
        <v>165</v>
      </c>
      <c r="C83" s="16" t="s">
        <v>325</v>
      </c>
      <c r="D83" s="16" t="s">
        <v>351</v>
      </c>
      <c r="E83" s="16" t="s">
        <v>352</v>
      </c>
      <c r="F83" s="16" t="s">
        <v>353</v>
      </c>
      <c r="G83" s="16" t="s">
        <v>354</v>
      </c>
      <c r="H83" s="16" t="s">
        <v>355</v>
      </c>
      <c r="I83" s="16" t="s">
        <v>24</v>
      </c>
      <c r="J83" s="18">
        <v>4</v>
      </c>
      <c r="K83" s="18">
        <v>812077</v>
      </c>
      <c r="L83" s="18">
        <v>3248308</v>
      </c>
      <c r="M83" s="16" t="s">
        <v>58</v>
      </c>
      <c r="N83" s="16" t="s">
        <v>356</v>
      </c>
      <c r="O83" s="16" t="s">
        <v>328</v>
      </c>
      <c r="P83" s="16" t="s">
        <v>613</v>
      </c>
    </row>
    <row r="84" spans="1:16" ht="27.6">
      <c r="A84" s="16">
        <v>81</v>
      </c>
      <c r="B84" s="16" t="s">
        <v>136</v>
      </c>
      <c r="C84" s="16" t="s">
        <v>325</v>
      </c>
      <c r="D84" s="16" t="s">
        <v>351</v>
      </c>
      <c r="E84" s="16" t="s">
        <v>357</v>
      </c>
      <c r="F84" s="16" t="s">
        <v>358</v>
      </c>
      <c r="G84" s="16" t="s">
        <v>359</v>
      </c>
      <c r="H84" s="16" t="s">
        <v>360</v>
      </c>
      <c r="I84" s="16" t="s">
        <v>24</v>
      </c>
      <c r="J84" s="18">
        <v>3</v>
      </c>
      <c r="K84" s="18">
        <v>61712</v>
      </c>
      <c r="L84" s="18">
        <v>185136</v>
      </c>
      <c r="M84" s="16" t="s">
        <v>58</v>
      </c>
      <c r="N84" s="16" t="s">
        <v>361</v>
      </c>
      <c r="O84" s="16" t="s">
        <v>328</v>
      </c>
      <c r="P84" s="16" t="s">
        <v>614</v>
      </c>
    </row>
    <row r="85" spans="1:16">
      <c r="A85" s="16">
        <v>82</v>
      </c>
      <c r="B85" s="16" t="s">
        <v>47</v>
      </c>
      <c r="C85" s="16" t="s">
        <v>362</v>
      </c>
      <c r="D85" s="16" t="s">
        <v>363</v>
      </c>
      <c r="E85" s="16" t="s">
        <v>364</v>
      </c>
      <c r="F85" s="16" t="s">
        <v>49</v>
      </c>
      <c r="G85" s="16" t="s">
        <v>50</v>
      </c>
      <c r="H85" s="16" t="s">
        <v>51</v>
      </c>
      <c r="I85" s="16" t="s">
        <v>24</v>
      </c>
      <c r="J85" s="18">
        <v>80</v>
      </c>
      <c r="K85" s="18">
        <v>36330</v>
      </c>
      <c r="L85" s="18">
        <v>2906400</v>
      </c>
      <c r="M85" s="16" t="s">
        <v>25</v>
      </c>
      <c r="N85" s="16"/>
      <c r="O85" s="16" t="s">
        <v>365</v>
      </c>
      <c r="P85" s="16" t="s">
        <v>571</v>
      </c>
    </row>
    <row r="86" spans="1:16" ht="27.6">
      <c r="A86" s="16">
        <v>83</v>
      </c>
      <c r="B86" s="16" t="s">
        <v>129</v>
      </c>
      <c r="C86" s="16" t="s">
        <v>362</v>
      </c>
      <c r="D86" s="16" t="s">
        <v>366</v>
      </c>
      <c r="E86" s="16" t="s">
        <v>367</v>
      </c>
      <c r="F86" s="16" t="s">
        <v>168</v>
      </c>
      <c r="G86" s="16" t="s">
        <v>133</v>
      </c>
      <c r="H86" s="16" t="s">
        <v>134</v>
      </c>
      <c r="I86" s="16" t="s">
        <v>24</v>
      </c>
      <c r="J86" s="18">
        <v>10</v>
      </c>
      <c r="K86" s="18">
        <v>352091</v>
      </c>
      <c r="L86" s="18">
        <v>3520910</v>
      </c>
      <c r="M86" s="16" t="s">
        <v>25</v>
      </c>
      <c r="N86" s="16" t="s">
        <v>368</v>
      </c>
      <c r="O86" s="16" t="s">
        <v>365</v>
      </c>
      <c r="P86" s="16" t="s">
        <v>583</v>
      </c>
    </row>
    <row r="87" spans="1:16" ht="41.4">
      <c r="A87" s="16">
        <v>84</v>
      </c>
      <c r="B87" s="16" t="s">
        <v>116</v>
      </c>
      <c r="C87" s="16" t="s">
        <v>362</v>
      </c>
      <c r="D87" s="16" t="s">
        <v>369</v>
      </c>
      <c r="E87" s="16" t="s">
        <v>370</v>
      </c>
      <c r="F87" s="16" t="s">
        <v>371</v>
      </c>
      <c r="G87" s="16" t="s">
        <v>372</v>
      </c>
      <c r="H87" s="16" t="s">
        <v>373</v>
      </c>
      <c r="I87" s="16" t="s">
        <v>10</v>
      </c>
      <c r="J87" s="18">
        <v>1</v>
      </c>
      <c r="K87" s="18">
        <v>288322</v>
      </c>
      <c r="L87" s="18">
        <v>288322</v>
      </c>
      <c r="M87" s="16" t="s">
        <v>25</v>
      </c>
      <c r="N87" s="16"/>
      <c r="O87" s="16" t="s">
        <v>365</v>
      </c>
      <c r="P87" s="16" t="s">
        <v>615</v>
      </c>
    </row>
    <row r="88" spans="1:16" ht="55.2">
      <c r="A88" s="16">
        <v>85</v>
      </c>
      <c r="B88" s="16" t="s">
        <v>331</v>
      </c>
      <c r="C88" s="16" t="s">
        <v>362</v>
      </c>
      <c r="D88" s="16" t="s">
        <v>369</v>
      </c>
      <c r="E88" s="16" t="s">
        <v>374</v>
      </c>
      <c r="F88" s="16" t="s">
        <v>66</v>
      </c>
      <c r="G88" s="16" t="s">
        <v>67</v>
      </c>
      <c r="H88" s="16" t="s">
        <v>68</v>
      </c>
      <c r="I88" s="16" t="s">
        <v>24</v>
      </c>
      <c r="J88" s="18">
        <v>30</v>
      </c>
      <c r="K88" s="18">
        <v>24063</v>
      </c>
      <c r="L88" s="18">
        <v>721890</v>
      </c>
      <c r="M88" s="16" t="s">
        <v>58</v>
      </c>
      <c r="N88" s="16"/>
      <c r="O88" s="16" t="s">
        <v>365</v>
      </c>
      <c r="P88" s="16" t="s">
        <v>574</v>
      </c>
    </row>
    <row r="89" spans="1:16" ht="165.6">
      <c r="A89" s="16">
        <v>86</v>
      </c>
      <c r="B89" s="16" t="s">
        <v>188</v>
      </c>
      <c r="C89" s="16" t="s">
        <v>362</v>
      </c>
      <c r="D89" s="16" t="s">
        <v>375</v>
      </c>
      <c r="E89" s="16" t="s">
        <v>376</v>
      </c>
      <c r="F89" s="16" t="s">
        <v>336</v>
      </c>
      <c r="G89" s="16" t="s">
        <v>337</v>
      </c>
      <c r="H89" s="16" t="s">
        <v>338</v>
      </c>
      <c r="I89" s="16" t="s">
        <v>88</v>
      </c>
      <c r="J89" s="18">
        <v>6</v>
      </c>
      <c r="K89" s="18">
        <v>770969</v>
      </c>
      <c r="L89" s="18">
        <v>4625814</v>
      </c>
      <c r="M89" s="16" t="s">
        <v>25</v>
      </c>
      <c r="N89" s="16" t="s">
        <v>377</v>
      </c>
      <c r="O89" s="16" t="s">
        <v>365</v>
      </c>
      <c r="P89" s="16" t="s">
        <v>612</v>
      </c>
    </row>
    <row r="90" spans="1:16" ht="27.6">
      <c r="A90" s="16">
        <v>87</v>
      </c>
      <c r="B90" s="16" t="s">
        <v>116</v>
      </c>
      <c r="C90" s="16" t="s">
        <v>362</v>
      </c>
      <c r="D90" s="16" t="s">
        <v>375</v>
      </c>
      <c r="E90" s="16" t="s">
        <v>378</v>
      </c>
      <c r="F90" s="16" t="s">
        <v>230</v>
      </c>
      <c r="G90" s="16" t="s">
        <v>231</v>
      </c>
      <c r="H90" s="16" t="s">
        <v>32</v>
      </c>
      <c r="I90" s="16" t="s">
        <v>10</v>
      </c>
      <c r="J90" s="18">
        <v>1</v>
      </c>
      <c r="K90" s="18">
        <v>0</v>
      </c>
      <c r="L90" s="18">
        <v>0</v>
      </c>
      <c r="M90" s="16" t="s">
        <v>25</v>
      </c>
      <c r="N90" s="16"/>
      <c r="O90" s="16" t="s">
        <v>365</v>
      </c>
      <c r="P90" s="16" t="s">
        <v>598</v>
      </c>
    </row>
    <row r="91" spans="1:16" ht="27.6">
      <c r="A91" s="16">
        <v>88</v>
      </c>
      <c r="B91" s="16" t="s">
        <v>60</v>
      </c>
      <c r="C91" s="16" t="s">
        <v>362</v>
      </c>
      <c r="D91" s="16" t="s">
        <v>379</v>
      </c>
      <c r="E91" s="16" t="s">
        <v>380</v>
      </c>
      <c r="F91" s="16" t="s">
        <v>61</v>
      </c>
      <c r="G91" s="16" t="s">
        <v>62</v>
      </c>
      <c r="H91" s="16" t="s">
        <v>63</v>
      </c>
      <c r="I91" s="16" t="s">
        <v>24</v>
      </c>
      <c r="J91" s="18">
        <v>35</v>
      </c>
      <c r="K91" s="18">
        <v>19673</v>
      </c>
      <c r="L91" s="18">
        <v>688555</v>
      </c>
      <c r="M91" s="16" t="s">
        <v>25</v>
      </c>
      <c r="N91" s="16" t="s">
        <v>381</v>
      </c>
      <c r="O91" s="16" t="s">
        <v>365</v>
      </c>
      <c r="P91" s="16" t="s">
        <v>573</v>
      </c>
    </row>
    <row r="92" spans="1:16" ht="41.4">
      <c r="A92" s="16">
        <v>89</v>
      </c>
      <c r="B92" s="16" t="s">
        <v>215</v>
      </c>
      <c r="C92" s="16" t="s">
        <v>362</v>
      </c>
      <c r="D92" s="16" t="s">
        <v>198</v>
      </c>
      <c r="E92" s="16" t="s">
        <v>382</v>
      </c>
      <c r="F92" s="16" t="s">
        <v>218</v>
      </c>
      <c r="G92" s="16" t="s">
        <v>219</v>
      </c>
      <c r="H92" s="16" t="s">
        <v>220</v>
      </c>
      <c r="I92" s="16" t="s">
        <v>24</v>
      </c>
      <c r="J92" s="18">
        <v>8</v>
      </c>
      <c r="K92" s="18">
        <v>58708</v>
      </c>
      <c r="L92" s="18">
        <v>469664</v>
      </c>
      <c r="M92" s="16" t="s">
        <v>58</v>
      </c>
      <c r="N92" s="16"/>
      <c r="O92" s="16" t="s">
        <v>365</v>
      </c>
      <c r="P92" s="16" t="s">
        <v>596</v>
      </c>
    </row>
    <row r="93" spans="1:16" ht="55.2">
      <c r="A93" s="16">
        <v>90</v>
      </c>
      <c r="B93" s="16" t="s">
        <v>76</v>
      </c>
      <c r="C93" s="16" t="s">
        <v>362</v>
      </c>
      <c r="D93" s="16" t="s">
        <v>160</v>
      </c>
      <c r="E93" s="16" t="s">
        <v>383</v>
      </c>
      <c r="F93" s="16" t="s">
        <v>148</v>
      </c>
      <c r="G93" s="16" t="s">
        <v>149</v>
      </c>
      <c r="H93" s="16" t="s">
        <v>150</v>
      </c>
      <c r="I93" s="16" t="s">
        <v>10</v>
      </c>
      <c r="J93" s="18">
        <v>2</v>
      </c>
      <c r="K93" s="18">
        <v>415619</v>
      </c>
      <c r="L93" s="18">
        <v>831238</v>
      </c>
      <c r="M93" s="16" t="s">
        <v>58</v>
      </c>
      <c r="N93" s="16" t="s">
        <v>384</v>
      </c>
      <c r="O93" s="16" t="s">
        <v>365</v>
      </c>
      <c r="P93" s="16" t="s">
        <v>585</v>
      </c>
    </row>
    <row r="94" spans="1:16">
      <c r="A94" s="16">
        <v>91</v>
      </c>
      <c r="B94" s="16" t="s">
        <v>116</v>
      </c>
      <c r="C94" s="16" t="s">
        <v>362</v>
      </c>
      <c r="D94" s="16" t="s">
        <v>295</v>
      </c>
      <c r="E94" s="16" t="s">
        <v>385</v>
      </c>
      <c r="F94" s="16" t="s">
        <v>237</v>
      </c>
      <c r="G94" s="16" t="s">
        <v>238</v>
      </c>
      <c r="H94" s="16" t="s">
        <v>32</v>
      </c>
      <c r="I94" s="16" t="s">
        <v>10</v>
      </c>
      <c r="J94" s="18">
        <v>3</v>
      </c>
      <c r="K94" s="18">
        <v>0</v>
      </c>
      <c r="L94" s="18">
        <v>0</v>
      </c>
      <c r="M94" s="16" t="s">
        <v>58</v>
      </c>
      <c r="N94" s="16"/>
      <c r="O94" s="16" t="s">
        <v>365</v>
      </c>
      <c r="P94" s="16" t="s">
        <v>600</v>
      </c>
    </row>
    <row r="95" spans="1:16" ht="96.6">
      <c r="A95" s="16">
        <v>92</v>
      </c>
      <c r="B95" s="16" t="s">
        <v>123</v>
      </c>
      <c r="C95" s="16" t="s">
        <v>362</v>
      </c>
      <c r="D95" s="16" t="s">
        <v>386</v>
      </c>
      <c r="E95" s="16" t="s">
        <v>387</v>
      </c>
      <c r="F95" s="16" t="s">
        <v>195</v>
      </c>
      <c r="G95" s="16" t="s">
        <v>196</v>
      </c>
      <c r="H95" s="16" t="s">
        <v>197</v>
      </c>
      <c r="I95" s="16" t="s">
        <v>88</v>
      </c>
      <c r="J95" s="18">
        <v>12</v>
      </c>
      <c r="K95" s="18">
        <v>21734</v>
      </c>
      <c r="L95" s="18">
        <v>260808</v>
      </c>
      <c r="M95" s="16" t="s">
        <v>58</v>
      </c>
      <c r="N95" s="16"/>
      <c r="O95" s="16" t="s">
        <v>365</v>
      </c>
      <c r="P95" s="16" t="s">
        <v>592</v>
      </c>
    </row>
    <row r="96" spans="1:16" ht="27.6">
      <c r="A96" s="16">
        <v>93</v>
      </c>
      <c r="B96" s="16" t="s">
        <v>60</v>
      </c>
      <c r="C96" s="16" t="s">
        <v>362</v>
      </c>
      <c r="D96" s="16" t="s">
        <v>295</v>
      </c>
      <c r="E96" s="16" t="s">
        <v>388</v>
      </c>
      <c r="F96" s="16" t="s">
        <v>61</v>
      </c>
      <c r="G96" s="16" t="s">
        <v>62</v>
      </c>
      <c r="H96" s="16" t="s">
        <v>63</v>
      </c>
      <c r="I96" s="16" t="s">
        <v>24</v>
      </c>
      <c r="J96" s="18">
        <v>130</v>
      </c>
      <c r="K96" s="18">
        <v>19673</v>
      </c>
      <c r="L96" s="18">
        <v>2557490</v>
      </c>
      <c r="M96" s="16" t="s">
        <v>58</v>
      </c>
      <c r="N96" s="16"/>
      <c r="O96" s="16" t="s">
        <v>365</v>
      </c>
      <c r="P96" s="16" t="s">
        <v>573</v>
      </c>
    </row>
    <row r="97" spans="1:16" ht="55.2">
      <c r="A97" s="16">
        <v>94</v>
      </c>
      <c r="B97" s="16" t="s">
        <v>215</v>
      </c>
      <c r="C97" s="16" t="s">
        <v>362</v>
      </c>
      <c r="D97" s="16" t="s">
        <v>138</v>
      </c>
      <c r="E97" s="16" t="s">
        <v>389</v>
      </c>
      <c r="F97" s="16" t="s">
        <v>390</v>
      </c>
      <c r="G97" s="16" t="s">
        <v>391</v>
      </c>
      <c r="H97" s="16" t="s">
        <v>392</v>
      </c>
      <c r="I97" s="16" t="s">
        <v>24</v>
      </c>
      <c r="J97" s="18">
        <v>8</v>
      </c>
      <c r="K97" s="18">
        <v>119342</v>
      </c>
      <c r="L97" s="18">
        <v>954736</v>
      </c>
      <c r="M97" s="16" t="s">
        <v>58</v>
      </c>
      <c r="N97" s="16"/>
      <c r="O97" s="16" t="s">
        <v>365</v>
      </c>
      <c r="P97" s="16" t="s">
        <v>616</v>
      </c>
    </row>
    <row r="98" spans="1:16" ht="27.6">
      <c r="A98" s="16">
        <v>95</v>
      </c>
      <c r="B98" s="16" t="s">
        <v>129</v>
      </c>
      <c r="C98" s="16" t="s">
        <v>362</v>
      </c>
      <c r="D98" s="16" t="s">
        <v>393</v>
      </c>
      <c r="E98" s="16" t="s">
        <v>394</v>
      </c>
      <c r="F98" s="16" t="s">
        <v>251</v>
      </c>
      <c r="G98" s="16" t="s">
        <v>252</v>
      </c>
      <c r="H98" s="16" t="s">
        <v>253</v>
      </c>
      <c r="I98" s="16" t="s">
        <v>24</v>
      </c>
      <c r="J98" s="18">
        <v>5</v>
      </c>
      <c r="K98" s="18">
        <v>236679</v>
      </c>
      <c r="L98" s="18">
        <v>1183395</v>
      </c>
      <c r="M98" s="16" t="s">
        <v>58</v>
      </c>
      <c r="N98" s="16"/>
      <c r="O98" s="16" t="s">
        <v>365</v>
      </c>
      <c r="P98" s="16" t="s">
        <v>603</v>
      </c>
    </row>
    <row r="99" spans="1:16">
      <c r="A99" s="16">
        <v>96</v>
      </c>
      <c r="B99" s="16" t="s">
        <v>222</v>
      </c>
      <c r="C99" s="16" t="s">
        <v>395</v>
      </c>
      <c r="D99" s="16" t="s">
        <v>396</v>
      </c>
      <c r="E99" s="16" t="s">
        <v>397</v>
      </c>
      <c r="F99" s="16" t="s">
        <v>225</v>
      </c>
      <c r="G99" s="16" t="s">
        <v>226</v>
      </c>
      <c r="H99" s="16" t="s">
        <v>227</v>
      </c>
      <c r="I99" s="16" t="s">
        <v>88</v>
      </c>
      <c r="J99" s="18">
        <v>40</v>
      </c>
      <c r="K99" s="18">
        <v>10065</v>
      </c>
      <c r="L99" s="18">
        <v>402600</v>
      </c>
      <c r="M99" s="16" t="s">
        <v>58</v>
      </c>
      <c r="N99" s="16"/>
      <c r="O99" s="16" t="s">
        <v>398</v>
      </c>
      <c r="P99" s="16" t="s">
        <v>597</v>
      </c>
    </row>
    <row r="100" spans="1:16" ht="27.6">
      <c r="A100" s="16">
        <v>97</v>
      </c>
      <c r="B100" s="16" t="s">
        <v>60</v>
      </c>
      <c r="C100" s="16" t="s">
        <v>395</v>
      </c>
      <c r="D100" s="16" t="s">
        <v>396</v>
      </c>
      <c r="E100" s="16" t="s">
        <v>399</v>
      </c>
      <c r="F100" s="16" t="s">
        <v>61</v>
      </c>
      <c r="G100" s="16" t="s">
        <v>62</v>
      </c>
      <c r="H100" s="16" t="s">
        <v>63</v>
      </c>
      <c r="I100" s="16" t="s">
        <v>24</v>
      </c>
      <c r="J100" s="18">
        <v>90</v>
      </c>
      <c r="K100" s="18">
        <v>19673</v>
      </c>
      <c r="L100" s="18">
        <v>1770570</v>
      </c>
      <c r="M100" s="16" t="s">
        <v>58</v>
      </c>
      <c r="N100" s="16"/>
      <c r="O100" s="16" t="s">
        <v>398</v>
      </c>
      <c r="P100" s="16" t="s">
        <v>573</v>
      </c>
    </row>
    <row r="101" spans="1:16" ht="27.6">
      <c r="A101" s="16">
        <v>98</v>
      </c>
      <c r="B101" s="16" t="s">
        <v>129</v>
      </c>
      <c r="C101" s="16" t="s">
        <v>395</v>
      </c>
      <c r="D101" s="16" t="s">
        <v>400</v>
      </c>
      <c r="E101" s="16" t="s">
        <v>401</v>
      </c>
      <c r="F101" s="16" t="s">
        <v>168</v>
      </c>
      <c r="G101" s="16" t="s">
        <v>133</v>
      </c>
      <c r="H101" s="16" t="s">
        <v>134</v>
      </c>
      <c r="I101" s="16" t="s">
        <v>24</v>
      </c>
      <c r="J101" s="18">
        <v>2</v>
      </c>
      <c r="K101" s="18">
        <v>352091</v>
      </c>
      <c r="L101" s="18">
        <v>704182</v>
      </c>
      <c r="M101" s="16" t="s">
        <v>25</v>
      </c>
      <c r="N101" s="16"/>
      <c r="O101" s="16" t="s">
        <v>398</v>
      </c>
      <c r="P101" s="16" t="s">
        <v>583</v>
      </c>
    </row>
    <row r="102" spans="1:16" ht="110.4">
      <c r="A102" s="16">
        <v>99</v>
      </c>
      <c r="B102" s="16" t="s">
        <v>123</v>
      </c>
      <c r="C102" s="16" t="s">
        <v>395</v>
      </c>
      <c r="D102" s="16" t="s">
        <v>402</v>
      </c>
      <c r="E102" s="16" t="s">
        <v>403</v>
      </c>
      <c r="F102" s="16" t="s">
        <v>126</v>
      </c>
      <c r="G102" s="16" t="s">
        <v>127</v>
      </c>
      <c r="H102" s="16" t="s">
        <v>128</v>
      </c>
      <c r="I102" s="16" t="s">
        <v>10</v>
      </c>
      <c r="J102" s="18">
        <v>1</v>
      </c>
      <c r="K102" s="18">
        <v>130558</v>
      </c>
      <c r="L102" s="18">
        <v>130558</v>
      </c>
      <c r="M102" s="16" t="s">
        <v>25</v>
      </c>
      <c r="N102" s="16"/>
      <c r="O102" s="16" t="s">
        <v>398</v>
      </c>
      <c r="P102" s="16" t="s">
        <v>582</v>
      </c>
    </row>
    <row r="103" spans="1:16" ht="27.6">
      <c r="A103" s="16">
        <v>100</v>
      </c>
      <c r="B103" s="16" t="s">
        <v>404</v>
      </c>
      <c r="C103" s="16" t="s">
        <v>395</v>
      </c>
      <c r="D103" s="16" t="s">
        <v>405</v>
      </c>
      <c r="E103" s="16" t="s">
        <v>406</v>
      </c>
      <c r="F103" s="16" t="s">
        <v>407</v>
      </c>
      <c r="G103" s="16" t="s">
        <v>408</v>
      </c>
      <c r="H103" s="16" t="s">
        <v>409</v>
      </c>
      <c r="I103" s="16" t="s">
        <v>88</v>
      </c>
      <c r="J103" s="18">
        <v>8</v>
      </c>
      <c r="K103" s="18">
        <v>134410</v>
      </c>
      <c r="L103" s="18">
        <v>1075280</v>
      </c>
      <c r="M103" s="16" t="s">
        <v>25</v>
      </c>
      <c r="N103" s="16" t="s">
        <v>410</v>
      </c>
      <c r="O103" s="16" t="s">
        <v>398</v>
      </c>
      <c r="P103" s="16" t="s">
        <v>617</v>
      </c>
    </row>
    <row r="104" spans="1:16">
      <c r="A104" s="16">
        <v>101</v>
      </c>
      <c r="B104" s="16" t="s">
        <v>47</v>
      </c>
      <c r="C104" s="16" t="s">
        <v>395</v>
      </c>
      <c r="D104" s="16" t="s">
        <v>411</v>
      </c>
      <c r="E104" s="16" t="s">
        <v>412</v>
      </c>
      <c r="F104" s="16" t="s">
        <v>49</v>
      </c>
      <c r="G104" s="16" t="s">
        <v>50</v>
      </c>
      <c r="H104" s="16" t="s">
        <v>51</v>
      </c>
      <c r="I104" s="16" t="s">
        <v>24</v>
      </c>
      <c r="J104" s="18">
        <v>60</v>
      </c>
      <c r="K104" s="18">
        <v>36330</v>
      </c>
      <c r="L104" s="18">
        <v>2179800</v>
      </c>
      <c r="M104" s="16" t="s">
        <v>25</v>
      </c>
      <c r="N104" s="16"/>
      <c r="O104" s="16" t="s">
        <v>398</v>
      </c>
      <c r="P104" s="16" t="s">
        <v>571</v>
      </c>
    </row>
    <row r="105" spans="1:16" ht="55.2">
      <c r="A105" s="16">
        <v>102</v>
      </c>
      <c r="B105" s="16" t="s">
        <v>215</v>
      </c>
      <c r="C105" s="16" t="s">
        <v>395</v>
      </c>
      <c r="D105" s="16" t="s">
        <v>413</v>
      </c>
      <c r="E105" s="16" t="s">
        <v>414</v>
      </c>
      <c r="F105" s="16" t="s">
        <v>390</v>
      </c>
      <c r="G105" s="16" t="s">
        <v>391</v>
      </c>
      <c r="H105" s="16" t="s">
        <v>392</v>
      </c>
      <c r="I105" s="16" t="s">
        <v>24</v>
      </c>
      <c r="J105" s="18">
        <v>15</v>
      </c>
      <c r="K105" s="18">
        <v>119342</v>
      </c>
      <c r="L105" s="18">
        <v>1790130</v>
      </c>
      <c r="M105" s="16" t="s">
        <v>58</v>
      </c>
      <c r="N105" s="16"/>
      <c r="O105" s="16" t="s">
        <v>398</v>
      </c>
      <c r="P105" s="16" t="s">
        <v>616</v>
      </c>
    </row>
    <row r="106" spans="1:16" ht="41.4">
      <c r="A106" s="16">
        <v>103</v>
      </c>
      <c r="B106" s="16" t="s">
        <v>215</v>
      </c>
      <c r="C106" s="16" t="s">
        <v>395</v>
      </c>
      <c r="D106" s="16" t="s">
        <v>415</v>
      </c>
      <c r="E106" s="16" t="s">
        <v>416</v>
      </c>
      <c r="F106" s="16" t="s">
        <v>218</v>
      </c>
      <c r="G106" s="16" t="s">
        <v>219</v>
      </c>
      <c r="H106" s="16" t="s">
        <v>220</v>
      </c>
      <c r="I106" s="16" t="s">
        <v>24</v>
      </c>
      <c r="J106" s="18">
        <v>2</v>
      </c>
      <c r="K106" s="18">
        <v>58708</v>
      </c>
      <c r="L106" s="18">
        <v>117416</v>
      </c>
      <c r="M106" s="16" t="s">
        <v>58</v>
      </c>
      <c r="N106" s="16"/>
      <c r="O106" s="16" t="s">
        <v>398</v>
      </c>
      <c r="P106" s="16" t="s">
        <v>596</v>
      </c>
    </row>
    <row r="107" spans="1:16" ht="27.6">
      <c r="A107" s="16">
        <v>104</v>
      </c>
      <c r="B107" s="16" t="s">
        <v>417</v>
      </c>
      <c r="C107" s="16" t="s">
        <v>395</v>
      </c>
      <c r="D107" s="16" t="s">
        <v>418</v>
      </c>
      <c r="E107" s="16" t="s">
        <v>419</v>
      </c>
      <c r="F107" s="16" t="s">
        <v>420</v>
      </c>
      <c r="G107" s="16" t="s">
        <v>421</v>
      </c>
      <c r="H107" s="16" t="s">
        <v>422</v>
      </c>
      <c r="I107" s="16" t="s">
        <v>24</v>
      </c>
      <c r="J107" s="18">
        <v>40</v>
      </c>
      <c r="K107" s="18">
        <v>66467</v>
      </c>
      <c r="L107" s="18">
        <v>2658680</v>
      </c>
      <c r="M107" s="16" t="s">
        <v>25</v>
      </c>
      <c r="N107" s="16" t="s">
        <v>423</v>
      </c>
      <c r="O107" s="16" t="s">
        <v>398</v>
      </c>
      <c r="P107" s="16" t="s">
        <v>618</v>
      </c>
    </row>
    <row r="108" spans="1:16" ht="110.4">
      <c r="A108" s="16">
        <v>105</v>
      </c>
      <c r="B108" s="16" t="s">
        <v>417</v>
      </c>
      <c r="C108" s="16" t="s">
        <v>395</v>
      </c>
      <c r="D108" s="16" t="s">
        <v>424</v>
      </c>
      <c r="E108" s="16" t="s">
        <v>425</v>
      </c>
      <c r="F108" s="16" t="s">
        <v>426</v>
      </c>
      <c r="G108" s="16" t="s">
        <v>427</v>
      </c>
      <c r="H108" s="16" t="s">
        <v>428</v>
      </c>
      <c r="I108" s="16" t="s">
        <v>24</v>
      </c>
      <c r="J108" s="18">
        <v>120</v>
      </c>
      <c r="K108" s="18">
        <v>155933</v>
      </c>
      <c r="L108" s="18">
        <v>18711960</v>
      </c>
      <c r="M108" s="16" t="s">
        <v>25</v>
      </c>
      <c r="N108" s="16" t="s">
        <v>429</v>
      </c>
      <c r="O108" s="16" t="s">
        <v>398</v>
      </c>
      <c r="P108" s="16" t="s">
        <v>619</v>
      </c>
    </row>
    <row r="109" spans="1:16" ht="27.6">
      <c r="A109" s="16">
        <v>106</v>
      </c>
      <c r="B109" s="16" t="s">
        <v>129</v>
      </c>
      <c r="C109" s="16" t="s">
        <v>395</v>
      </c>
      <c r="D109" s="16" t="s">
        <v>430</v>
      </c>
      <c r="E109" s="16" t="s">
        <v>431</v>
      </c>
      <c r="F109" s="16" t="s">
        <v>168</v>
      </c>
      <c r="G109" s="16" t="s">
        <v>133</v>
      </c>
      <c r="H109" s="16" t="s">
        <v>134</v>
      </c>
      <c r="I109" s="16" t="s">
        <v>24</v>
      </c>
      <c r="J109" s="18">
        <v>12</v>
      </c>
      <c r="K109" s="18">
        <v>352091</v>
      </c>
      <c r="L109" s="18">
        <v>4225092</v>
      </c>
      <c r="M109" s="16" t="s">
        <v>25</v>
      </c>
      <c r="N109" s="16" t="s">
        <v>432</v>
      </c>
      <c r="O109" s="16" t="s">
        <v>398</v>
      </c>
      <c r="P109" s="16" t="s">
        <v>583</v>
      </c>
    </row>
    <row r="110" spans="1:16" ht="27.6">
      <c r="A110" s="16">
        <v>107</v>
      </c>
      <c r="B110" s="16" t="s">
        <v>417</v>
      </c>
      <c r="C110" s="16" t="s">
        <v>395</v>
      </c>
      <c r="D110" s="16" t="s">
        <v>433</v>
      </c>
      <c r="E110" s="16" t="s">
        <v>434</v>
      </c>
      <c r="F110" s="16" t="s">
        <v>435</v>
      </c>
      <c r="G110" s="16" t="s">
        <v>436</v>
      </c>
      <c r="H110" s="16" t="s">
        <v>437</v>
      </c>
      <c r="I110" s="16" t="s">
        <v>24</v>
      </c>
      <c r="J110" s="18">
        <v>30</v>
      </c>
      <c r="K110" s="18">
        <v>97100</v>
      </c>
      <c r="L110" s="18">
        <v>2913000</v>
      </c>
      <c r="M110" s="16" t="s">
        <v>25</v>
      </c>
      <c r="N110" s="16" t="s">
        <v>438</v>
      </c>
      <c r="O110" s="16" t="s">
        <v>398</v>
      </c>
      <c r="P110" s="16" t="s">
        <v>620</v>
      </c>
    </row>
  </sheetData>
  <mergeCells count="1">
    <mergeCell ref="A1:P1"/>
  </mergeCells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35"/>
  <sheetViews>
    <sheetView topLeftCell="A10" workbookViewId="0">
      <selection activeCell="F14" sqref="F14"/>
    </sheetView>
  </sheetViews>
  <sheetFormatPr baseColWidth="10" defaultColWidth="8.796875" defaultRowHeight="13.8"/>
  <cols>
    <col min="1" max="1" width="28" customWidth="1"/>
    <col min="2" max="2" width="20" customWidth="1"/>
    <col min="3" max="3" width="18" customWidth="1"/>
    <col min="4" max="4" width="15" customWidth="1"/>
  </cols>
  <sheetData>
    <row r="1" spans="1:8" ht="17.399999999999999">
      <c r="A1" s="399" t="s">
        <v>621</v>
      </c>
      <c r="B1" s="399"/>
      <c r="C1" s="399"/>
      <c r="D1" s="399"/>
      <c r="E1" s="399"/>
      <c r="F1" s="399"/>
      <c r="G1" s="399"/>
      <c r="H1" s="399"/>
    </row>
    <row r="2" spans="1:8">
      <c r="A2" s="400" t="s">
        <v>622</v>
      </c>
      <c r="B2" s="400"/>
      <c r="C2" s="400"/>
      <c r="D2" s="400"/>
      <c r="E2" s="400"/>
      <c r="F2" s="400"/>
      <c r="G2" s="400"/>
      <c r="H2" s="400"/>
    </row>
    <row r="4" spans="1:8">
      <c r="A4" s="12" t="s">
        <v>623</v>
      </c>
      <c r="B4" s="12" t="s">
        <v>624</v>
      </c>
    </row>
    <row r="5" spans="1:8">
      <c r="A5" s="4" t="s">
        <v>625</v>
      </c>
      <c r="B5" s="20">
        <v>107</v>
      </c>
    </row>
    <row r="6" spans="1:8">
      <c r="A6" s="4" t="s">
        <v>626</v>
      </c>
      <c r="B6" s="20">
        <v>54</v>
      </c>
    </row>
    <row r="7" spans="1:8">
      <c r="A7" s="4" t="s">
        <v>627</v>
      </c>
      <c r="B7" s="20">
        <v>11</v>
      </c>
    </row>
    <row r="8" spans="1:8">
      <c r="A8" s="4" t="s">
        <v>628</v>
      </c>
      <c r="B8" s="14">
        <v>152295958.69999999</v>
      </c>
    </row>
    <row r="11" spans="1:8">
      <c r="A11" s="11" t="s">
        <v>471</v>
      </c>
      <c r="B11" s="11" t="s">
        <v>629</v>
      </c>
      <c r="C11" s="11" t="s">
        <v>630</v>
      </c>
      <c r="D11" s="11" t="s">
        <v>445</v>
      </c>
    </row>
    <row r="12" spans="1:8">
      <c r="A12" s="4" t="s">
        <v>17</v>
      </c>
      <c r="B12" s="4">
        <v>3</v>
      </c>
      <c r="C12" s="14">
        <v>23638800</v>
      </c>
      <c r="D12" s="21">
        <f t="shared" ref="D12:D33" si="0">C12/$B$8</f>
        <v>0.15521620009999648</v>
      </c>
    </row>
    <row r="13" spans="1:8">
      <c r="A13" s="4" t="s">
        <v>40</v>
      </c>
      <c r="B13" s="4">
        <v>1</v>
      </c>
      <c r="C13" s="14">
        <v>366175</v>
      </c>
      <c r="D13" s="21">
        <f t="shared" si="0"/>
        <v>2.4043645223791486E-3</v>
      </c>
    </row>
    <row r="14" spans="1:8">
      <c r="A14" s="4" t="s">
        <v>47</v>
      </c>
      <c r="B14" s="4">
        <v>1</v>
      </c>
      <c r="C14" s="14">
        <v>11080650</v>
      </c>
      <c r="D14" s="21">
        <f t="shared" si="0"/>
        <v>7.2757347565782782E-2</v>
      </c>
    </row>
    <row r="15" spans="1:8">
      <c r="A15" s="4" t="s">
        <v>53</v>
      </c>
      <c r="B15" s="4">
        <v>1</v>
      </c>
      <c r="C15" s="14">
        <v>1583205</v>
      </c>
      <c r="D15" s="21">
        <f t="shared" si="0"/>
        <v>1.0395581166527699E-2</v>
      </c>
    </row>
    <row r="16" spans="1:8">
      <c r="A16" s="4" t="s">
        <v>60</v>
      </c>
      <c r="B16" s="4">
        <v>2</v>
      </c>
      <c r="C16" s="14">
        <v>22018505</v>
      </c>
      <c r="D16" s="21">
        <f t="shared" si="0"/>
        <v>0.14457707996948971</v>
      </c>
    </row>
    <row r="17" spans="1:4">
      <c r="A17" s="4" t="s">
        <v>64</v>
      </c>
      <c r="B17" s="4">
        <v>1</v>
      </c>
      <c r="C17" s="14">
        <v>3729765</v>
      </c>
      <c r="D17" s="21">
        <f t="shared" si="0"/>
        <v>2.4490242760460065E-2</v>
      </c>
    </row>
    <row r="18" spans="1:4">
      <c r="A18" s="4" t="s">
        <v>70</v>
      </c>
      <c r="B18" s="4">
        <v>1</v>
      </c>
      <c r="C18" s="14">
        <v>0</v>
      </c>
      <c r="D18" s="21">
        <f t="shared" si="0"/>
        <v>0</v>
      </c>
    </row>
    <row r="19" spans="1:4">
      <c r="A19" s="4" t="s">
        <v>76</v>
      </c>
      <c r="B19" s="4">
        <v>5</v>
      </c>
      <c r="C19" s="14">
        <v>2493154</v>
      </c>
      <c r="D19" s="21">
        <f t="shared" si="0"/>
        <v>1.6370454090059845E-2</v>
      </c>
    </row>
    <row r="20" spans="1:4">
      <c r="A20" s="4" t="s">
        <v>90</v>
      </c>
      <c r="B20" s="4">
        <v>2</v>
      </c>
      <c r="C20" s="14">
        <v>5719380</v>
      </c>
      <c r="D20" s="21">
        <f t="shared" si="0"/>
        <v>3.7554377994141748E-2</v>
      </c>
    </row>
    <row r="21" spans="1:4">
      <c r="A21" s="4" t="s">
        <v>116</v>
      </c>
      <c r="B21" s="4">
        <v>6</v>
      </c>
      <c r="C21" s="14">
        <v>850326</v>
      </c>
      <c r="D21" s="21">
        <f t="shared" si="0"/>
        <v>5.5833786218517697E-3</v>
      </c>
    </row>
    <row r="22" spans="1:4">
      <c r="A22" s="4" t="s">
        <v>123</v>
      </c>
      <c r="B22" s="4">
        <v>6</v>
      </c>
      <c r="C22" s="14">
        <v>11264899</v>
      </c>
      <c r="D22" s="21">
        <f t="shared" si="0"/>
        <v>7.3967156424617597E-2</v>
      </c>
    </row>
    <row r="23" spans="1:4">
      <c r="A23" s="4" t="s">
        <v>129</v>
      </c>
      <c r="B23" s="4">
        <v>5</v>
      </c>
      <c r="C23" s="14">
        <v>14565152.5</v>
      </c>
      <c r="D23" s="21">
        <f t="shared" si="0"/>
        <v>9.5637156916889357E-2</v>
      </c>
    </row>
    <row r="24" spans="1:4">
      <c r="A24" s="4" t="s">
        <v>136</v>
      </c>
      <c r="B24" s="4">
        <v>3</v>
      </c>
      <c r="C24" s="14">
        <v>1482301</v>
      </c>
      <c r="D24" s="21">
        <f t="shared" si="0"/>
        <v>9.7330291141862063E-3</v>
      </c>
    </row>
    <row r="25" spans="1:4">
      <c r="A25" s="4" t="s">
        <v>170</v>
      </c>
      <c r="B25" s="4">
        <v>1</v>
      </c>
      <c r="C25" s="14">
        <v>5990862</v>
      </c>
      <c r="D25" s="21">
        <f t="shared" si="0"/>
        <v>3.9336972898940101E-2</v>
      </c>
    </row>
    <row r="26" spans="1:4">
      <c r="A26" s="4" t="s">
        <v>176</v>
      </c>
      <c r="B26" s="4">
        <v>2</v>
      </c>
      <c r="C26" s="14">
        <v>0</v>
      </c>
      <c r="D26" s="21">
        <f t="shared" si="0"/>
        <v>0</v>
      </c>
    </row>
    <row r="27" spans="1:4">
      <c r="A27" s="4" t="s">
        <v>182</v>
      </c>
      <c r="B27" s="4">
        <v>1</v>
      </c>
      <c r="C27" s="14">
        <v>1294066.2</v>
      </c>
      <c r="D27" s="21">
        <f t="shared" si="0"/>
        <v>8.4970488451969681E-3</v>
      </c>
    </row>
    <row r="28" spans="1:4">
      <c r="A28" s="4" t="s">
        <v>188</v>
      </c>
      <c r="B28" s="4">
        <v>3</v>
      </c>
      <c r="C28" s="14">
        <v>11346951</v>
      </c>
      <c r="D28" s="21">
        <f t="shared" si="0"/>
        <v>7.4505923183108086E-2</v>
      </c>
    </row>
    <row r="29" spans="1:4">
      <c r="A29" s="4" t="s">
        <v>215</v>
      </c>
      <c r="B29" s="4">
        <v>2</v>
      </c>
      <c r="C29" s="14">
        <v>3801610</v>
      </c>
      <c r="D29" s="21">
        <f t="shared" si="0"/>
        <v>2.4961988699178792E-2</v>
      </c>
    </row>
    <row r="30" spans="1:4">
      <c r="A30" s="4" t="s">
        <v>222</v>
      </c>
      <c r="B30" s="4">
        <v>1</v>
      </c>
      <c r="C30" s="14">
        <v>805200</v>
      </c>
      <c r="D30" s="21">
        <f t="shared" si="0"/>
        <v>5.2870739767042815E-3</v>
      </c>
    </row>
    <row r="31" spans="1:4">
      <c r="A31" s="4" t="s">
        <v>260</v>
      </c>
      <c r="B31" s="4">
        <v>2</v>
      </c>
      <c r="C31" s="14">
        <v>1657729</v>
      </c>
      <c r="D31" s="21">
        <f t="shared" si="0"/>
        <v>1.0884917854356697E-2</v>
      </c>
    </row>
    <row r="32" spans="1:4">
      <c r="A32" s="4" t="s">
        <v>165</v>
      </c>
      <c r="B32" s="4">
        <v>1</v>
      </c>
      <c r="C32" s="14">
        <v>3248308</v>
      </c>
      <c r="D32" s="21">
        <f t="shared" si="0"/>
        <v>2.1328917902533946E-2</v>
      </c>
    </row>
    <row r="33" spans="1:4">
      <c r="A33" s="4" t="s">
        <v>404</v>
      </c>
      <c r="B33" s="4">
        <v>1</v>
      </c>
      <c r="C33" s="14">
        <v>1075280</v>
      </c>
      <c r="D33" s="21">
        <f t="shared" si="0"/>
        <v>7.060463121796548E-3</v>
      </c>
    </row>
    <row r="34" spans="1:4">
      <c r="A34" s="4" t="s">
        <v>417</v>
      </c>
      <c r="B34" s="4">
        <v>3</v>
      </c>
      <c r="C34" s="14">
        <v>24283640</v>
      </c>
      <c r="D34" s="21"/>
    </row>
    <row r="35" spans="1:4">
      <c r="A35" s="4"/>
      <c r="B35" s="4"/>
      <c r="C35" s="4"/>
      <c r="D35" s="4"/>
    </row>
  </sheetData>
  <mergeCells count="2">
    <mergeCell ref="A1:H1"/>
    <mergeCell ref="A2:H2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11</vt:i4>
      </vt:variant>
    </vt:vector>
  </HeadingPairs>
  <TitlesOfParts>
    <vt:vector size="11" baseType="lpstr">
      <vt:lpstr>PRESUPUESTO OFICIAL</vt:lpstr>
      <vt:lpstr>AIU OBRA</vt:lpstr>
      <vt:lpstr>PGA- SST</vt:lpstr>
      <vt:lpstr>PGS</vt:lpstr>
      <vt:lpstr>Consolidado por ítem</vt:lpstr>
      <vt:lpstr>Presupuesto</vt:lpstr>
      <vt:lpstr>Resumen</vt:lpstr>
      <vt:lpstr>Supuestos</vt:lpstr>
      <vt:lpstr>Ítems usados</vt:lpstr>
      <vt:lpstr>Detalle consolidación</vt:lpstr>
      <vt:lpstr>Resumen consolidado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</dc:creator>
  <cp:lastModifiedBy>DIEGO CABALLERO ROJAS</cp:lastModifiedBy>
  <dcterms:created xsi:type="dcterms:W3CDTF">2026-07-01T16:56:28Z</dcterms:created>
  <dcterms:modified xsi:type="dcterms:W3CDTF">2026-07-01T22:47:35Z</dcterms:modified>
</cp:coreProperties>
</file>