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\Desktop\DESARROLLO INSTITUCIONAL\adecuacion baños crei\"/>
    </mc:Choice>
  </mc:AlternateContent>
  <xr:revisionPtr revIDLastSave="0" documentId="8_{9FF02276-09B8-4E03-8E6F-8F2A63DC60DB}" xr6:coauthVersionLast="47" xr6:coauthVersionMax="47" xr10:uidLastSave="{00000000-0000-0000-0000-000000000000}"/>
  <bookViews>
    <workbookView xWindow="-120" yWindow="-120" windowWidth="20730" windowHeight="11160" tabRatio="862" xr2:uid="{00000000-000D-0000-FFFF-FFFF00000000}"/>
  </bookViews>
  <sheets>
    <sheet name="PRESUPUESTO" sheetId="21" r:id="rId1"/>
    <sheet name="APU´S" sheetId="26" r:id="rId2"/>
    <sheet name="M.C." sheetId="33" r:id="rId3"/>
  </sheets>
  <externalReferences>
    <externalReference r:id="rId4"/>
  </externalReferences>
  <definedNames>
    <definedName name="_12__Excel_BuiltIn_Print_Area_2">#REF!</definedName>
    <definedName name="_15_Excel_BuiltIn_Print_Area_2">#REF!</definedName>
    <definedName name="_3_____Excel_BuiltIn_Print_Area_2">#REF!</definedName>
    <definedName name="_6____Excel_BuiltIn_Print_Area_2">#REF!</definedName>
    <definedName name="_9___Excel_BuiltIn_Print_Area_2">#REF!</definedName>
    <definedName name="_az">#REF!</definedName>
    <definedName name="_CAL2">#REF!</definedName>
    <definedName name="_Fill">#REF!</definedName>
    <definedName name="_GEO1600" localSheetId="2">#REF!</definedName>
    <definedName name="_GEO1600">#REF!</definedName>
    <definedName name="_IPC2002">#REF!</definedName>
    <definedName name="_PJ50">#REF!</definedName>
    <definedName name="_R1_">#REF!</definedName>
    <definedName name="_REF37">#REF!</definedName>
    <definedName name="_REF60" localSheetId="2">#REF!</definedName>
    <definedName name="_REF60">#REF!</definedName>
    <definedName name="_VA1">#REF!</definedName>
    <definedName name="_VA2">#REF!</definedName>
    <definedName name="_VA21">#REF!</definedName>
    <definedName name="A">#REF!</definedName>
    <definedName name="A_impresión_IM">#REF!</definedName>
    <definedName name="A_nuevo">#REF!</definedName>
    <definedName name="AA">#REF!</definedName>
    <definedName name="AAa">#REF!</definedName>
    <definedName name="aaaa">#REF!</definedName>
    <definedName name="abc">#REF!</definedName>
    <definedName name="AccessDatabase" hidden="1">"A:\SAIN.mdb"</definedName>
    <definedName name="Adm">#REF!</definedName>
    <definedName name="AfEaefAEF">#REF!</definedName>
    <definedName name="AGUA" localSheetId="2">#REF!</definedName>
    <definedName name="AGUA">#REF!</definedName>
    <definedName name="AIU">#REF!</definedName>
    <definedName name="AJBHJU12">#REF!</definedName>
    <definedName name="ALAMB" localSheetId="2">#REF!</definedName>
    <definedName name="ALAMB">#REF!</definedName>
    <definedName name="ALFAJ">#REF!</definedName>
    <definedName name="ANA">#REF!</definedName>
    <definedName name="ANDAM" localSheetId="2">#REF!</definedName>
    <definedName name="ANDAM">#REF!</definedName>
    <definedName name="ANDEN">#REF!</definedName>
    <definedName name="ANDRES">#REF!</definedName>
    <definedName name="ANTISB" localSheetId="2">#REF!</definedName>
    <definedName name="ANTISB">#REF!</definedName>
    <definedName name="aqw">#REF!</definedName>
    <definedName name="_xlnm.Print_Area" localSheetId="1">APU´S!$A$1:$F$955</definedName>
    <definedName name="_xlnm.Print_Area" localSheetId="2">'M.C.'!$A$1:$I$700</definedName>
    <definedName name="_xlnm.Print_Area" localSheetId="0">PRESUPUESTO!$A$1:$F$62</definedName>
    <definedName name="_xlnm.Print_Area">#REF!</definedName>
    <definedName name="AREAS_PISOS">#REF!</definedName>
    <definedName name="ARENA" localSheetId="2">#REF!</definedName>
    <definedName name="ARENA">#REF!</definedName>
    <definedName name="asaws">#REF!</definedName>
    <definedName name="auto1">#REF!</definedName>
    <definedName name="auto2">#REF!</definedName>
    <definedName name="auto5">#REF!</definedName>
    <definedName name="AUX_TRANS">200000</definedName>
    <definedName name="az">#REF!</definedName>
    <definedName name="B">#REF!</definedName>
    <definedName name="BALAST" localSheetId="2">#REF!</definedName>
    <definedName name="BALAST">#REF!</definedName>
    <definedName name="BASBOX">#REF!</definedName>
    <definedName name="Base">#REF!</definedName>
    <definedName name="bb">#REF!</definedName>
    <definedName name="bbbbb">#REF!</definedName>
    <definedName name="bI">#REF!</definedName>
    <definedName name="biq">#REF!</definedName>
    <definedName name="BOMBEO" localSheetId="2">#REF!</definedName>
    <definedName name="BOMBEO">#REF!</definedName>
    <definedName name="BuiltIn_Print_Area">#REF!</definedName>
    <definedName name="BuiltIn_Print_Area___0">#REF!</definedName>
    <definedName name="BuscHSeguim">#REF!</definedName>
    <definedName name="BuscHSeguim2">#REF!</definedName>
    <definedName name="C_">#REF!</definedName>
    <definedName name="CACM">#REF!</definedName>
    <definedName name="Caimo">#REF!</definedName>
    <definedName name="Calarcá">#REF!</definedName>
    <definedName name="CAMRF" localSheetId="2">#REF!</definedName>
    <definedName name="CAMRF">#REF!</definedName>
    <definedName name="CANT">#REF!</definedName>
    <definedName name="CANT1">#REF!</definedName>
    <definedName name="CAREVERGA">#REF!</definedName>
    <definedName name="carolb">#REF!</definedName>
    <definedName name="CASET">#REF!</definedName>
    <definedName name="CC">#REF!</definedName>
    <definedName name="CCONTECH" localSheetId="2">#REF!</definedName>
    <definedName name="CCONTECH">#REF!</definedName>
    <definedName name="CCTO123">#REF!</definedName>
    <definedName name="CCTO124">#REF!</definedName>
    <definedName name="ccto210">#REF!</definedName>
    <definedName name="CCTOPR21" localSheetId="2">#REF!</definedName>
    <definedName name="CCTOPR21">#REF!</definedName>
    <definedName name="CCTOPR24.5" localSheetId="2">#REF!</definedName>
    <definedName name="CCTOPR24.5">#REF!</definedName>
    <definedName name="CCTOPR28" localSheetId="2">#REF!</definedName>
    <definedName name="CCTOPR28">#REF!</definedName>
    <definedName name="CEM" localSheetId="2">#REF!</definedName>
    <definedName name="CEM">#REF!</definedName>
    <definedName name="CEMENTO" localSheetId="2">#REF!</definedName>
    <definedName name="CEMENTO">#REF!</definedName>
    <definedName name="CERCHA" localSheetId="2">#REF!</definedName>
    <definedName name="CERCHA">#REF!</definedName>
    <definedName name="CERRAM">#REF!</definedName>
    <definedName name="CICLOP" localSheetId="2">#REF!</definedName>
    <definedName name="CICLOP">#REF!</definedName>
    <definedName name="COBC">#REF!</definedName>
    <definedName name="COLAM20">#REF!</definedName>
    <definedName name="COLAMURO">#REF!</definedName>
    <definedName name="COLCIRC" localSheetId="2">#REF!</definedName>
    <definedName name="COLCIRC">#REF!</definedName>
    <definedName name="COLUMNA2" localSheetId="2">#REF!</definedName>
    <definedName name="COLUMNA2">#REF!</definedName>
    <definedName name="COLUMNETA" localSheetId="2">#REF!</definedName>
    <definedName name="COLUMNETA">#REF!</definedName>
    <definedName name="COND">#REF!</definedName>
    <definedName name="CONST">#REF!</definedName>
    <definedName name="CONTP">#REF!</definedName>
    <definedName name="CPVCO22" localSheetId="2">#REF!</definedName>
    <definedName name="CPVCO22">#REF!</definedName>
    <definedName name="CUARTÓN" localSheetId="2">#REF!</definedName>
    <definedName name="CUARTÓN">#REF!</definedName>
    <definedName name="D">#REF!</definedName>
    <definedName name="DCAF">#REF!</definedName>
    <definedName name="dd">#REF!</definedName>
    <definedName name="ddd">#REF!</definedName>
    <definedName name="des">#REF!</definedName>
    <definedName name="DESM" localSheetId="2">#REF!</definedName>
    <definedName name="DESM">#REF!</definedName>
    <definedName name="dfdfdfd">#REF!</definedName>
    <definedName name="DIAGON" localSheetId="2">#REF!</definedName>
    <definedName name="DIAGON">#REF!</definedName>
    <definedName name="Diana">#REF!</definedName>
    <definedName name="Distribuciondeaceros" localSheetId="2">#REF!</definedName>
    <definedName name="Distribuciondeaceros">#REF!</definedName>
    <definedName name="DSFDSF">#REF!</definedName>
    <definedName name="e">#REF!</definedName>
    <definedName name="edi">#REF!</definedName>
    <definedName name="EE">#REF!</definedName>
    <definedName name="EEEE">#REF!</definedName>
    <definedName name="EQUIPO">#REF!</definedName>
    <definedName name="EQUIPO2">#REF!</definedName>
    <definedName name="ESCALERA" localSheetId="2">#REF!</definedName>
    <definedName name="ESCALERA">#REF!</definedName>
    <definedName name="ESPECIFICACION">#REF!</definedName>
    <definedName name="Especificación">#REF!</definedName>
    <definedName name="ESTMETC" localSheetId="2">#REF!</definedName>
    <definedName name="ESTMETC">#REF!</definedName>
    <definedName name="ETFEGRDS">#REF!</definedName>
    <definedName name="EXCAV">#REF!</definedName>
    <definedName name="factor">#REF!</definedName>
    <definedName name="fdadsfa">#REF!</definedName>
    <definedName name="FDDF">#REF!</definedName>
    <definedName name="FDFDF">#REF!</definedName>
    <definedName name="FFF">#REF!</definedName>
    <definedName name="ffff">#REF!</definedName>
    <definedName name="FFRANC">#REF!</definedName>
    <definedName name="fgfgf">#REF!</definedName>
    <definedName name="fhakhah">#REF!</definedName>
    <definedName name="FORMAL">#REF!</definedName>
    <definedName name="FORMALETA" localSheetId="2">#REF!</definedName>
    <definedName name="FORMALETA">#REF!</definedName>
    <definedName name="FORMVA">#REF!</definedName>
    <definedName name="GAJ">#REF!</definedName>
    <definedName name="gajr2">#REF!</definedName>
    <definedName name="gfd">#REF!</definedName>
    <definedName name="GGGGG">#REF!</definedName>
    <definedName name="gh" localSheetId="2">#REF!</definedName>
    <definedName name="gh">#REF!</definedName>
    <definedName name="GRUPO1">#REF!</definedName>
    <definedName name="GRUPO2">#REF!</definedName>
    <definedName name="GRUPO4">#REF!</definedName>
    <definedName name="GUADUA" localSheetId="2">#REF!</definedName>
    <definedName name="GUADUA">#REF!</definedName>
    <definedName name="HGFH">#REF!</definedName>
    <definedName name="hj">#REF!</definedName>
    <definedName name="HOJA1">#REF!</definedName>
    <definedName name="I">#REF!</definedName>
    <definedName name="IF" localSheetId="2">#REF!</definedName>
    <definedName name="IF">#REF!</definedName>
    <definedName name="IMPERM">#REF!</definedName>
    <definedName name="Imprev">#REF!</definedName>
    <definedName name="IMPRIM">#REF!</definedName>
    <definedName name="inf">#REF!</definedName>
    <definedName name="ITEM">#REF!</definedName>
    <definedName name="ITT">#REF!</definedName>
    <definedName name="IVA">0.19</definedName>
    <definedName name="IvaSUtl">#REF!</definedName>
    <definedName name="JARZ">#REF!</definedName>
    <definedName name="JESUS">#REF!</definedName>
    <definedName name="JGVJHGVJH">#REF!</definedName>
    <definedName name="jj">#REF!</definedName>
    <definedName name="JVCGCFXF4">#REF!</definedName>
    <definedName name="kjj">#REF!</definedName>
    <definedName name="LEBM">#REF!</definedName>
    <definedName name="LIMA">#REF!</definedName>
    <definedName name="LINEA">#REF!</definedName>
    <definedName name="LISTON" localSheetId="2">#REF!</definedName>
    <definedName name="LISTON">#REF!</definedName>
    <definedName name="lo">#REF!</definedName>
    <definedName name="LORENa">#REF!</definedName>
    <definedName name="LUISA">#REF!</definedName>
    <definedName name="mafe">#REF!</definedName>
    <definedName name="MALLA2">#REF!</definedName>
    <definedName name="MAQUINAR" localSheetId="2">#REF!</definedName>
    <definedName name="MAQUINAR">#REF!</definedName>
    <definedName name="MARS">#REF!</definedName>
    <definedName name="MAT">#REF!</definedName>
    <definedName name="MatDesp">[1]PreciosMat!$B$23:$L$371</definedName>
    <definedName name="MATSUB" localSheetId="2">#REF!</definedName>
    <definedName name="MATSUB">#REF!</definedName>
    <definedName name="MDCO">#REF!</definedName>
    <definedName name="MEZASF">#REF!</definedName>
    <definedName name="MEZCL" localSheetId="2">#REF!</definedName>
    <definedName name="MEZCL">#REF!</definedName>
    <definedName name="MHC">#REF!</definedName>
    <definedName name="Montenegro">#REF!</definedName>
    <definedName name="MORT13">#REF!</definedName>
    <definedName name="MUROCV">#REF!</definedName>
    <definedName name="MURTOLETE">#REF!</definedName>
    <definedName name="NEWJ">#REF!</definedName>
    <definedName name="nuevo">#REF!</definedName>
    <definedName name="ñsdkljfkljklhgkdhkg">#REF!</definedName>
    <definedName name="Obra">#REF!</definedName>
    <definedName name="OBRAS">#REF!</definedName>
    <definedName name="P_CONTADOR">#REF!</definedName>
    <definedName name="P1_">#REF!</definedName>
    <definedName name="P2_">#REF!</definedName>
    <definedName name="P3_">#REF!</definedName>
    <definedName name="P4_">#REF!</definedName>
    <definedName name="P5_">#REF!</definedName>
    <definedName name="P6_">#REF!</definedName>
    <definedName name="P7_">#REF!</definedName>
    <definedName name="P8_">#REF!</definedName>
    <definedName name="Paraguaycito">#REF!</definedName>
    <definedName name="PARBOX">#REF!</definedName>
    <definedName name="PAVRIG20">#REF!</definedName>
    <definedName name="Pinos">#REF!</definedName>
    <definedName name="PLACALIG50" localSheetId="2">#REF!</definedName>
    <definedName name="PLACALIG50">#REF!</definedName>
    <definedName name="PLDM" localSheetId="2">#REF!</definedName>
    <definedName name="PLDM">#REF!</definedName>
    <definedName name="POF">#REF!</definedName>
    <definedName name="POR_A">#REF!</definedName>
    <definedName name="POR_I">#REF!</definedName>
    <definedName name="POR_U">#REF!</definedName>
    <definedName name="PRE">#REF!</definedName>
    <definedName name="PRESUPUESTO">#REF!</definedName>
    <definedName name="Print_Area_1">#REF!</definedName>
    <definedName name="Print_Area_MI">#REF!</definedName>
    <definedName name="Proponente">#REF!</definedName>
    <definedName name="PUERTAS_PISO_1">#REF!</definedName>
    <definedName name="PUERTAS_PISO_2">#REF!</definedName>
    <definedName name="PUERTAS_PISO_3">#REF!</definedName>
    <definedName name="PUERTAS_PISO_4">#REF!</definedName>
    <definedName name="PUERTAS_PISO_5">#REF!</definedName>
    <definedName name="PUERTAS_Y_VENTANAS">#REF!</definedName>
    <definedName name="PUNT">#REF!</definedName>
    <definedName name="QQ">#REF!</definedName>
    <definedName name="Quimbaya">#REF!</definedName>
    <definedName name="qwe">#REF!</definedName>
    <definedName name="RANA" localSheetId="2">#REF!</definedName>
    <definedName name="RANA">#REF!</definedName>
    <definedName name="REFPISC">#REF!</definedName>
    <definedName name="rell">#REF!</definedName>
    <definedName name="RESTIT">#REF!</definedName>
    <definedName name="RETT">#REF!</definedName>
    <definedName name="RRC">#REF!</definedName>
    <definedName name="S">#REF!</definedName>
    <definedName name="sadad">#REF!</definedName>
    <definedName name="sara">#REF!</definedName>
    <definedName name="SARD40">#REF!</definedName>
    <definedName name="SbtPpto">#REF!</definedName>
    <definedName name="SCDSVF">#REF!</definedName>
    <definedName name="SDFDSFSDFS">#REF!</definedName>
    <definedName name="SIKA1">#REF!</definedName>
    <definedName name="SMLV">1423500</definedName>
    <definedName name="SOLAD">#REF!</definedName>
    <definedName name="ss">#REF!</definedName>
    <definedName name="SSS">#REF!</definedName>
    <definedName name="STEEL" localSheetId="2">#REF!</definedName>
    <definedName name="STEEL">#REF!</definedName>
    <definedName name="SUBA">#REF!</definedName>
    <definedName name="SUBB">#REF!</definedName>
    <definedName name="SUBR">#REF!</definedName>
    <definedName name="Summary">#REF!</definedName>
    <definedName name="SUSTIT">#REF!</definedName>
    <definedName name="T_MESES">#REF!</definedName>
    <definedName name="TABLA">#REF!</definedName>
    <definedName name="TABLAB" localSheetId="2">#REF!</definedName>
    <definedName name="TABLAB">#REF!</definedName>
    <definedName name="tabladatos">#REF!</definedName>
    <definedName name="TABLERO" localSheetId="2">#REF!</definedName>
    <definedName name="TABLERO">#REF!</definedName>
    <definedName name="TACO" localSheetId="2">#REF!</definedName>
    <definedName name="TACO">#REF!</definedName>
    <definedName name="TCD" localSheetId="2">#REF!</definedName>
    <definedName name="TCD">#REF!</definedName>
    <definedName name="TELERA" localSheetId="2">#REF!</definedName>
    <definedName name="TELERA">#REF!</definedName>
    <definedName name="TFTYE4">#REF!</definedName>
    <definedName name="TITULO">#REF!</definedName>
    <definedName name="_xlnm.Print_Titles" localSheetId="1">APU´S!$1:$2</definedName>
    <definedName name="_xlnm.Print_Titles" localSheetId="0">PRESUPUESTO!$1:$4</definedName>
    <definedName name="TOTAL">#REF!</definedName>
    <definedName name="TRAB" localSheetId="2">#REF!</definedName>
    <definedName name="TRAB">#REF!</definedName>
    <definedName name="TRANSPORI">#REF!</definedName>
    <definedName name="TRANSPORTE">#REF!</definedName>
    <definedName name="TtlCD">#REF!</definedName>
    <definedName name="TUB">#REF!</definedName>
    <definedName name="TUBERIA">#REF!</definedName>
    <definedName name="U">#REF!</definedName>
    <definedName name="U_AIU">#REF!</definedName>
    <definedName name="UBICACION">#REF!</definedName>
    <definedName name="Ubicación">#REF!</definedName>
    <definedName name="UNITARIO" localSheetId="2">#REF!</definedName>
    <definedName name="UNITARIO">#REF!</definedName>
    <definedName name="Unitarios">#REF!</definedName>
    <definedName name="USO_RADIO">#REF!</definedName>
    <definedName name="Utilidad">#REF!</definedName>
    <definedName name="UTILIDADES">#REF!</definedName>
    <definedName name="UTJG">#REF!</definedName>
    <definedName name="UUUU">#REF!</definedName>
    <definedName name="V1_">#REF!</definedName>
    <definedName name="V10_">#REF!</definedName>
    <definedName name="V11_">#REF!</definedName>
    <definedName name="V12_">#REF!</definedName>
    <definedName name="V13_">#REF!</definedName>
    <definedName name="V14_">#REF!</definedName>
    <definedName name="V15_">#REF!</definedName>
    <definedName name="V16_">#REF!</definedName>
    <definedName name="V17_">#REF!</definedName>
    <definedName name="V2_">#REF!</definedName>
    <definedName name="V3_">#REF!</definedName>
    <definedName name="V4_">#REF!</definedName>
    <definedName name="V5_">#REF!</definedName>
    <definedName name="V6_">#REF!</definedName>
    <definedName name="V7_">#REF!</definedName>
    <definedName name="V8_">#REF!</definedName>
    <definedName name="V9_">#REF!</definedName>
    <definedName name="valor1">#REF!</definedName>
    <definedName name="VALOR1222">#REF!</definedName>
    <definedName name="valor2">#REF!</definedName>
    <definedName name="VALOR3">#REF!</definedName>
    <definedName name="VALOR55">#REF!</definedName>
    <definedName name="VAMC">#REF!</definedName>
    <definedName name="VAMRF" localSheetId="2">#REF!</definedName>
    <definedName name="VAMRF">#REF!</definedName>
    <definedName name="VAMURO">#REF!</definedName>
    <definedName name="VCANAL" localSheetId="2">#REF!</definedName>
    <definedName name="VCANAL">#REF!</definedName>
    <definedName name="VENTANAS_PISO_1">#REF!</definedName>
    <definedName name="VENTANAS_PISO_2">#REF!</definedName>
    <definedName name="VENTANAS_PISO_3">#REF!</definedName>
    <definedName name="VENTANAS_PISO_4">#REF!</definedName>
    <definedName name="VENTANAS_PISO_5">#REF!</definedName>
    <definedName name="VH">#REF!</definedName>
    <definedName name="VIBRA" localSheetId="2">#REF!</definedName>
    <definedName name="VIBRA">#REF!</definedName>
    <definedName name="VIGAER" localSheetId="2">#REF!</definedName>
    <definedName name="VIGAER">#REF!</definedName>
    <definedName name="VOLQ" localSheetId="2">#REF!</definedName>
    <definedName name="VOLQ">#REF!</definedName>
    <definedName name="VOLQH" localSheetId="2">#REF!</definedName>
    <definedName name="VOLQH">#REF!</definedName>
    <definedName name="VrMeta">#REF!</definedName>
    <definedName name="vv">#REF!</definedName>
    <definedName name="vvv">#REF!</definedName>
    <definedName name="W">#REF!</definedName>
    <definedName name="WILSON">#REF!</definedName>
    <definedName name="wqfawefwqf">#REF!</definedName>
    <definedName name="wrn.ESTADO._.REHABILITACION.">#REF!</definedName>
    <definedName name="wrn.FORMATOS.">#REF!</definedName>
    <definedName name="wrn.GENERAL.">#REF!</definedName>
    <definedName name="wrn.GERENCIA.">#REF!</definedName>
    <definedName name="wrn.via.">#REF!</definedName>
    <definedName name="wWW">#REF!</definedName>
    <definedName name="wwwwwww">#REF!</definedName>
    <definedName name="x">#REF!</definedName>
    <definedName name="XSCSC">#REF!</definedName>
    <definedName name="xx">#REF!</definedName>
    <definedName name="XXX">#REF!</definedName>
    <definedName name="YUYUYHNBVVVCFDDDSAASXV">#REF!</definedName>
    <definedName name="yyy">#REF!</definedName>
    <definedName name="ZAPATA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21" l="1"/>
  <c r="F674" i="33"/>
  <c r="G674" i="33" s="1"/>
  <c r="G685" i="33" s="1"/>
  <c r="I671" i="33" s="1"/>
  <c r="D40" i="21" s="1"/>
  <c r="F668" i="33"/>
  <c r="B668" i="33"/>
  <c r="F645" i="33"/>
  <c r="B645" i="33"/>
  <c r="G651" i="33"/>
  <c r="G662" i="33" s="1"/>
  <c r="I648" i="33" s="1"/>
  <c r="D39" i="21" s="1"/>
  <c r="C40" i="21"/>
  <c r="B40" i="21"/>
  <c r="H668" i="33" s="1"/>
  <c r="C39" i="21"/>
  <c r="B39" i="21"/>
  <c r="H645" i="33" s="1"/>
  <c r="F922" i="26"/>
  <c r="F923" i="26"/>
  <c r="F933" i="26"/>
  <c r="F935" i="26"/>
  <c r="D928" i="26"/>
  <c r="F928" i="26" s="1"/>
  <c r="F930" i="26" s="1"/>
  <c r="F921" i="26"/>
  <c r="F920" i="26"/>
  <c r="F919" i="26"/>
  <c r="F918" i="26"/>
  <c r="F917" i="26"/>
  <c r="F903" i="26"/>
  <c r="F905" i="26"/>
  <c r="D898" i="26"/>
  <c r="F898" i="26" s="1"/>
  <c r="F900" i="26" s="1"/>
  <c r="F894" i="26"/>
  <c r="F893" i="26"/>
  <c r="F892" i="26"/>
  <c r="F891" i="26"/>
  <c r="F890" i="26"/>
  <c r="F889" i="26"/>
  <c r="F925" i="26" l="1"/>
  <c r="F941" i="26" s="1"/>
  <c r="E39" i="21" s="1"/>
  <c r="F39" i="21" s="1"/>
  <c r="F895" i="26"/>
  <c r="F911" i="26" s="1"/>
  <c r="E40" i="21" s="1"/>
  <c r="F40" i="21" s="1"/>
  <c r="C494" i="33" l="1"/>
  <c r="F494" i="33" s="1"/>
  <c r="G494" i="33" s="1"/>
  <c r="F493" i="33"/>
  <c r="G493" i="33" s="1"/>
  <c r="F292" i="26"/>
  <c r="D284" i="26"/>
  <c r="F284" i="26" s="1"/>
  <c r="F287" i="26" s="1"/>
  <c r="F279" i="26"/>
  <c r="F278" i="26"/>
  <c r="F277" i="26"/>
  <c r="F281" i="26" l="1"/>
  <c r="F298" i="26" s="1"/>
  <c r="F141" i="33"/>
  <c r="G141" i="33" s="1"/>
  <c r="F140" i="33"/>
  <c r="G140" i="33" s="1"/>
  <c r="F154" i="26"/>
  <c r="F153" i="26"/>
  <c r="F155" i="26" s="1"/>
  <c r="D147" i="26"/>
  <c r="F147" i="26" s="1"/>
  <c r="F150" i="26" s="1"/>
  <c r="F142" i="26"/>
  <c r="F141" i="26"/>
  <c r="F139" i="33"/>
  <c r="F144" i="26" l="1"/>
  <c r="F161" i="26"/>
  <c r="F133" i="33" l="1"/>
  <c r="B133" i="33"/>
  <c r="G139" i="33"/>
  <c r="G147" i="33" s="1"/>
  <c r="I136" i="33" s="1"/>
  <c r="D12" i="21" s="1"/>
  <c r="C12" i="21"/>
  <c r="B12" i="21"/>
  <c r="H133" i="33" s="1"/>
  <c r="E12" i="21"/>
  <c r="G327" i="33"/>
  <c r="F611" i="33"/>
  <c r="G611" i="33" s="1"/>
  <c r="F634" i="33"/>
  <c r="G634" i="33" s="1"/>
  <c r="F629" i="33"/>
  <c r="G629" i="33" s="1"/>
  <c r="F630" i="33"/>
  <c r="G630" i="33" s="1"/>
  <c r="F631" i="33"/>
  <c r="G631" i="33" s="1"/>
  <c r="F632" i="33"/>
  <c r="G632" i="33" s="1"/>
  <c r="F633" i="33"/>
  <c r="G633" i="33" s="1"/>
  <c r="F628" i="33"/>
  <c r="G628" i="33" s="1"/>
  <c r="F622" i="33"/>
  <c r="B622" i="33"/>
  <c r="C38" i="21"/>
  <c r="B38" i="21"/>
  <c r="H622" i="33" s="1"/>
  <c r="F875" i="26"/>
  <c r="F874" i="26"/>
  <c r="F863" i="26"/>
  <c r="F864" i="26"/>
  <c r="F610" i="33"/>
  <c r="G610" i="33" s="1"/>
  <c r="F609" i="33"/>
  <c r="G609" i="33" s="1"/>
  <c r="F603" i="33"/>
  <c r="B603" i="33"/>
  <c r="C37" i="21"/>
  <c r="B37" i="21"/>
  <c r="H603" i="33" s="1"/>
  <c r="F846" i="26"/>
  <c r="F845" i="26"/>
  <c r="F818" i="26"/>
  <c r="D869" i="26"/>
  <c r="F869" i="26" s="1"/>
  <c r="F871" i="26" s="1"/>
  <c r="F865" i="26"/>
  <c r="F862" i="26"/>
  <c r="F861" i="26"/>
  <c r="F860" i="26"/>
  <c r="D840" i="26"/>
  <c r="F840" i="26" s="1"/>
  <c r="F842" i="26" s="1"/>
  <c r="F836" i="26"/>
  <c r="F834" i="26"/>
  <c r="F833" i="26"/>
  <c r="F832" i="26"/>
  <c r="F586" i="33"/>
  <c r="G586" i="33" s="1"/>
  <c r="G597" i="33" s="1"/>
  <c r="I583" i="33" s="1"/>
  <c r="D36" i="21" s="1"/>
  <c r="F580" i="33"/>
  <c r="B580" i="33"/>
  <c r="C36" i="21"/>
  <c r="B36" i="21"/>
  <c r="H580" i="33" s="1"/>
  <c r="F557" i="33"/>
  <c r="B557" i="33"/>
  <c r="G563" i="33"/>
  <c r="G574" i="33" s="1"/>
  <c r="I560" i="33" s="1"/>
  <c r="D35" i="21" s="1"/>
  <c r="C35" i="21"/>
  <c r="B35" i="21"/>
  <c r="H557" i="33" s="1"/>
  <c r="F540" i="33"/>
  <c r="G540" i="33" s="1"/>
  <c r="G551" i="33" s="1"/>
  <c r="I537" i="33" s="1"/>
  <c r="D34" i="21" s="1"/>
  <c r="F534" i="33"/>
  <c r="B534" i="33"/>
  <c r="C34" i="21"/>
  <c r="B34" i="21"/>
  <c r="H534" i="33" s="1"/>
  <c r="C33" i="21"/>
  <c r="F517" i="33"/>
  <c r="G517" i="33" s="1"/>
  <c r="F511" i="33"/>
  <c r="B511" i="33"/>
  <c r="D812" i="26"/>
  <c r="F812" i="26" s="1"/>
  <c r="F814" i="26" s="1"/>
  <c r="E817" i="26" s="1"/>
  <c r="F817" i="26" s="1"/>
  <c r="F808" i="26"/>
  <c r="F805" i="26"/>
  <c r="F804" i="26"/>
  <c r="F803" i="26"/>
  <c r="F789" i="26"/>
  <c r="D783" i="26"/>
  <c r="F783" i="26" s="1"/>
  <c r="F785" i="26" s="1"/>
  <c r="F788" i="26" s="1"/>
  <c r="F779" i="26"/>
  <c r="F776" i="26"/>
  <c r="F775" i="26"/>
  <c r="F774" i="26"/>
  <c r="F760" i="26"/>
  <c r="D754" i="26"/>
  <c r="F754" i="26" s="1"/>
  <c r="F756" i="26" s="1"/>
  <c r="F759" i="26" s="1"/>
  <c r="F750" i="26"/>
  <c r="F747" i="26"/>
  <c r="F746" i="26"/>
  <c r="F745" i="26"/>
  <c r="F730" i="26"/>
  <c r="F729" i="26"/>
  <c r="F728" i="26"/>
  <c r="F731" i="26" s="1"/>
  <c r="D723" i="26"/>
  <c r="F723" i="26" s="1"/>
  <c r="D722" i="26"/>
  <c r="F722" i="26" s="1"/>
  <c r="D721" i="26"/>
  <c r="F721" i="26" s="1"/>
  <c r="F718" i="26"/>
  <c r="F716" i="26"/>
  <c r="F715" i="26"/>
  <c r="F714" i="26"/>
  <c r="F713" i="26"/>
  <c r="F877" i="26" l="1"/>
  <c r="F12" i="21"/>
  <c r="F848" i="26"/>
  <c r="G639" i="33"/>
  <c r="G616" i="33"/>
  <c r="I606" i="33" s="1"/>
  <c r="D37" i="21" s="1"/>
  <c r="F791" i="26"/>
  <c r="F837" i="26"/>
  <c r="F854" i="26" s="1"/>
  <c r="E37" i="21" s="1"/>
  <c r="F866" i="26"/>
  <c r="F883" i="26" s="1"/>
  <c r="E38" i="21" s="1"/>
  <c r="F719" i="26"/>
  <c r="F820" i="26"/>
  <c r="F751" i="26"/>
  <c r="F809" i="26"/>
  <c r="F780" i="26"/>
  <c r="F762" i="26"/>
  <c r="F733" i="26"/>
  <c r="F725" i="26"/>
  <c r="A953" i="26"/>
  <c r="I625" i="33" l="1"/>
  <c r="D38" i="21" s="1"/>
  <c r="L640" i="33"/>
  <c r="F797" i="26"/>
  <c r="E35" i="21" s="1"/>
  <c r="F35" i="21" s="1"/>
  <c r="F768" i="26"/>
  <c r="E34" i="21" s="1"/>
  <c r="F34" i="21" s="1"/>
  <c r="F37" i="21"/>
  <c r="F739" i="26"/>
  <c r="E33" i="21" s="1"/>
  <c r="F38" i="21"/>
  <c r="F826" i="26"/>
  <c r="E36" i="21" s="1"/>
  <c r="F36" i="21" s="1"/>
  <c r="F491" i="33" l="1"/>
  <c r="F685" i="26"/>
  <c r="F686" i="26"/>
  <c r="F687" i="26"/>
  <c r="F688" i="26"/>
  <c r="F467" i="33"/>
  <c r="G467" i="33" s="1"/>
  <c r="F466" i="33"/>
  <c r="F668" i="26"/>
  <c r="D663" i="26"/>
  <c r="F663" i="26" s="1"/>
  <c r="F656" i="26"/>
  <c r="F442" i="33"/>
  <c r="F641" i="26"/>
  <c r="D636" i="26"/>
  <c r="F636" i="26" s="1"/>
  <c r="F632" i="26"/>
  <c r="F630" i="26"/>
  <c r="F629" i="26"/>
  <c r="F633" i="26" l="1"/>
  <c r="G421" i="33"/>
  <c r="G417" i="33"/>
  <c r="G418" i="33"/>
  <c r="G419" i="33"/>
  <c r="G420" i="33"/>
  <c r="C27" i="21"/>
  <c r="F589" i="26"/>
  <c r="D584" i="26"/>
  <c r="F584" i="26" s="1"/>
  <c r="D583" i="26"/>
  <c r="F583" i="26" s="1"/>
  <c r="F578" i="26"/>
  <c r="F577" i="26"/>
  <c r="F576" i="26"/>
  <c r="F549" i="26"/>
  <c r="F562" i="26"/>
  <c r="D557" i="26"/>
  <c r="F557" i="26" s="1"/>
  <c r="D556" i="26"/>
  <c r="F556" i="26" s="1"/>
  <c r="F551" i="26"/>
  <c r="F550" i="26"/>
  <c r="D530" i="26"/>
  <c r="F530" i="26" s="1"/>
  <c r="F523" i="26"/>
  <c r="F524" i="26"/>
  <c r="F525" i="26"/>
  <c r="C24" i="21"/>
  <c r="B24" i="21"/>
  <c r="H385" i="33" s="1"/>
  <c r="C23" i="21"/>
  <c r="B23" i="21"/>
  <c r="H361" i="33" s="1"/>
  <c r="C22" i="21"/>
  <c r="B22" i="21"/>
  <c r="H337" i="33" s="1"/>
  <c r="F385" i="33"/>
  <c r="B385" i="33"/>
  <c r="F361" i="33"/>
  <c r="B361" i="33"/>
  <c r="F337" i="33"/>
  <c r="B337" i="33"/>
  <c r="F391" i="33"/>
  <c r="G391" i="33" s="1"/>
  <c r="B388" i="33"/>
  <c r="F367" i="33"/>
  <c r="B364" i="33"/>
  <c r="F344" i="33"/>
  <c r="G344" i="33" s="1"/>
  <c r="F343" i="33"/>
  <c r="G343" i="33" s="1"/>
  <c r="F535" i="26"/>
  <c r="D529" i="26"/>
  <c r="F529" i="26" s="1"/>
  <c r="F522" i="26"/>
  <c r="G318" i="33"/>
  <c r="G319" i="33"/>
  <c r="G320" i="33"/>
  <c r="G321" i="33"/>
  <c r="G322" i="33"/>
  <c r="G323" i="33"/>
  <c r="G324" i="33"/>
  <c r="G325" i="33"/>
  <c r="G326" i="33"/>
  <c r="F294" i="33"/>
  <c r="G294" i="33" s="1"/>
  <c r="F311" i="33"/>
  <c r="B311" i="33"/>
  <c r="F359" i="26"/>
  <c r="F360" i="26"/>
  <c r="F361" i="26"/>
  <c r="F362" i="26"/>
  <c r="F363" i="26"/>
  <c r="F364" i="26"/>
  <c r="F365" i="26"/>
  <c r="F366" i="26"/>
  <c r="B21" i="21"/>
  <c r="H311" i="33" s="1"/>
  <c r="F297" i="33"/>
  <c r="G297" i="33" s="1"/>
  <c r="C290" i="33"/>
  <c r="F290" i="33" s="1"/>
  <c r="G290" i="33" s="1"/>
  <c r="F291" i="33"/>
  <c r="G291" i="33" s="1"/>
  <c r="F292" i="33"/>
  <c r="G292" i="33" s="1"/>
  <c r="F293" i="33"/>
  <c r="G293" i="33" s="1"/>
  <c r="F295" i="33"/>
  <c r="G295" i="33" s="1"/>
  <c r="F296" i="33"/>
  <c r="G296" i="33" s="1"/>
  <c r="F284" i="33"/>
  <c r="B284" i="33"/>
  <c r="C20" i="21"/>
  <c r="B20" i="21"/>
  <c r="H284" i="33" s="1"/>
  <c r="F269" i="33"/>
  <c r="G269" i="33" s="1"/>
  <c r="F270" i="33"/>
  <c r="G270" i="33" s="1"/>
  <c r="F268" i="33"/>
  <c r="G268" i="33" s="1"/>
  <c r="F262" i="33"/>
  <c r="B262" i="33"/>
  <c r="C19" i="21"/>
  <c r="B19" i="21"/>
  <c r="H262" i="33" s="1"/>
  <c r="F243" i="33"/>
  <c r="G243" i="33" s="1"/>
  <c r="F244" i="33"/>
  <c r="G244" i="33" s="1"/>
  <c r="F245" i="33"/>
  <c r="G245" i="33" s="1"/>
  <c r="F242" i="33"/>
  <c r="G242" i="33" s="1"/>
  <c r="F236" i="33"/>
  <c r="B236" i="33"/>
  <c r="G317" i="33"/>
  <c r="C18" i="21"/>
  <c r="B18" i="21"/>
  <c r="H236" i="33" s="1"/>
  <c r="D370" i="26"/>
  <c r="F370" i="26" s="1"/>
  <c r="F373" i="26" s="1"/>
  <c r="E376" i="26" s="1"/>
  <c r="F376" i="26" s="1"/>
  <c r="F378" i="26" s="1"/>
  <c r="F358" i="26"/>
  <c r="D338" i="26"/>
  <c r="F338" i="26" s="1"/>
  <c r="F341" i="26" s="1"/>
  <c r="E344" i="26" s="1"/>
  <c r="F344" i="26" s="1"/>
  <c r="F346" i="26" s="1"/>
  <c r="F333" i="26"/>
  <c r="F332" i="26"/>
  <c r="F331" i="26"/>
  <c r="D311" i="26"/>
  <c r="F311" i="26" s="1"/>
  <c r="F314" i="26" s="1"/>
  <c r="F319" i="26" s="1"/>
  <c r="F306" i="26"/>
  <c r="F305" i="26"/>
  <c r="F304" i="26"/>
  <c r="F210" i="33"/>
  <c r="B210" i="33"/>
  <c r="G218" i="33"/>
  <c r="G217" i="33"/>
  <c r="G216" i="33"/>
  <c r="C17" i="21"/>
  <c r="B17" i="21"/>
  <c r="H210" i="33" s="1"/>
  <c r="D257" i="26"/>
  <c r="F257" i="26" s="1"/>
  <c r="F259" i="26" s="1"/>
  <c r="E262" i="26" s="1"/>
  <c r="F262" i="26" s="1"/>
  <c r="F265" i="26" s="1"/>
  <c r="F252" i="26"/>
  <c r="F251" i="26"/>
  <c r="F250" i="26"/>
  <c r="F249" i="26"/>
  <c r="F248" i="26"/>
  <c r="G191" i="33"/>
  <c r="G192" i="33"/>
  <c r="G190" i="33"/>
  <c r="F224" i="26"/>
  <c r="C16" i="21"/>
  <c r="B16" i="21"/>
  <c r="F163" i="33"/>
  <c r="G163" i="33" s="1"/>
  <c r="C15" i="21"/>
  <c r="C11" i="21"/>
  <c r="B11" i="21"/>
  <c r="H110" i="33" s="1"/>
  <c r="F128" i="26"/>
  <c r="F127" i="26"/>
  <c r="D121" i="26"/>
  <c r="F121" i="26" s="1"/>
  <c r="F124" i="26" s="1"/>
  <c r="F116" i="26"/>
  <c r="F115" i="26"/>
  <c r="F118" i="26" s="1"/>
  <c r="F110" i="33"/>
  <c r="B110" i="33"/>
  <c r="G116" i="33"/>
  <c r="G124" i="33" s="1"/>
  <c r="I113" i="33" s="1"/>
  <c r="D11" i="21" s="1"/>
  <c r="G328" i="33" l="1"/>
  <c r="F585" i="26"/>
  <c r="E588" i="26" s="1"/>
  <c r="F588" i="26" s="1"/>
  <c r="F591" i="26" s="1"/>
  <c r="F558" i="26"/>
  <c r="E561" i="26" s="1"/>
  <c r="F561" i="26" s="1"/>
  <c r="F564" i="26" s="1"/>
  <c r="G367" i="33"/>
  <c r="G376" i="33" s="1"/>
  <c r="I364" i="33" s="1"/>
  <c r="D23" i="21" s="1"/>
  <c r="G400" i="33"/>
  <c r="I388" i="33" s="1"/>
  <c r="D24" i="21" s="1"/>
  <c r="F531" i="26"/>
  <c r="E534" i="26" s="1"/>
  <c r="F534" i="26" s="1"/>
  <c r="F537" i="26" s="1"/>
  <c r="F543" i="26" s="1"/>
  <c r="E22" i="21" s="1"/>
  <c r="F580" i="26"/>
  <c r="F553" i="26"/>
  <c r="F570" i="26" s="1"/>
  <c r="E23" i="21" s="1"/>
  <c r="F526" i="26"/>
  <c r="G352" i="33"/>
  <c r="I340" i="33" s="1"/>
  <c r="D22" i="21" s="1"/>
  <c r="F367" i="26"/>
  <c r="F384" i="26" s="1"/>
  <c r="E21" i="21" s="1"/>
  <c r="I314" i="33"/>
  <c r="D21" i="21" s="1"/>
  <c r="G302" i="33"/>
  <c r="I287" i="33" s="1"/>
  <c r="D20" i="21" s="1"/>
  <c r="G275" i="33"/>
  <c r="I265" i="33" s="1"/>
  <c r="D19" i="21" s="1"/>
  <c r="G227" i="33"/>
  <c r="I213" i="33" s="1"/>
  <c r="D17" i="21" s="1"/>
  <c r="F308" i="26"/>
  <c r="F325" i="26" s="1"/>
  <c r="E19" i="21" s="1"/>
  <c r="F335" i="26"/>
  <c r="F352" i="26" s="1"/>
  <c r="E20" i="21" s="1"/>
  <c r="G253" i="33"/>
  <c r="I239" i="33" s="1"/>
  <c r="D18" i="21" s="1"/>
  <c r="F254" i="26"/>
  <c r="F271" i="26" s="1"/>
  <c r="E17" i="21" s="1"/>
  <c r="F129" i="26"/>
  <c r="F135" i="26" s="1"/>
  <c r="E11" i="21" s="1"/>
  <c r="F11" i="21" s="1"/>
  <c r="F597" i="26" l="1"/>
  <c r="E24" i="21" s="1"/>
  <c r="F24" i="21"/>
  <c r="F23" i="21"/>
  <c r="F21" i="21"/>
  <c r="F22" i="21"/>
  <c r="F17" i="21"/>
  <c r="F20" i="21"/>
  <c r="E18" i="21"/>
  <c r="F18" i="21" s="1"/>
  <c r="F19" i="21"/>
  <c r="F93" i="33" l="1"/>
  <c r="G93" i="33" s="1"/>
  <c r="G101" i="33" s="1"/>
  <c r="I90" i="33" s="1"/>
  <c r="D10" i="21" s="1"/>
  <c r="F87" i="33"/>
  <c r="B87" i="33"/>
  <c r="F102" i="26"/>
  <c r="C10" i="21"/>
  <c r="B10" i="21"/>
  <c r="H87" i="33" s="1"/>
  <c r="G69" i="33"/>
  <c r="G70" i="33"/>
  <c r="G71" i="33"/>
  <c r="G72" i="33"/>
  <c r="D95" i="26"/>
  <c r="F95" i="26" s="1"/>
  <c r="F98" i="26" s="1"/>
  <c r="F90" i="26"/>
  <c r="F89" i="26"/>
  <c r="F40" i="33"/>
  <c r="F50" i="26"/>
  <c r="B33" i="21"/>
  <c r="H511" i="33" s="1"/>
  <c r="G528" i="33"/>
  <c r="I514" i="33" s="1"/>
  <c r="D33" i="21" s="1"/>
  <c r="C32" i="21"/>
  <c r="B32" i="21"/>
  <c r="H485" i="33" s="1"/>
  <c r="F684" i="26"/>
  <c r="F485" i="33"/>
  <c r="B485" i="33"/>
  <c r="G466" i="33"/>
  <c r="F460" i="33"/>
  <c r="B460" i="33"/>
  <c r="F436" i="33"/>
  <c r="B436" i="33"/>
  <c r="B29" i="21"/>
  <c r="H460" i="33" s="1"/>
  <c r="F669" i="26"/>
  <c r="F665" i="26"/>
  <c r="B28" i="21"/>
  <c r="H436" i="33" s="1"/>
  <c r="G491" i="33"/>
  <c r="F92" i="26" l="1"/>
  <c r="F101" i="26"/>
  <c r="F103" i="26" s="1"/>
  <c r="F109" i="26" s="1"/>
  <c r="E10" i="21" s="1"/>
  <c r="F10" i="21" s="1"/>
  <c r="F660" i="26"/>
  <c r="F671" i="26"/>
  <c r="G475" i="33"/>
  <c r="I463" i="33" s="1"/>
  <c r="D29" i="21" s="1"/>
  <c r="G502" i="33"/>
  <c r="I488" i="33" s="1"/>
  <c r="D32" i="21" s="1"/>
  <c r="F33" i="21" l="1"/>
  <c r="F677" i="26"/>
  <c r="E29" i="21" s="1"/>
  <c r="F29" i="21" s="1"/>
  <c r="B27" i="21"/>
  <c r="D228" i="26"/>
  <c r="F62" i="33"/>
  <c r="B62" i="33"/>
  <c r="G68" i="33"/>
  <c r="B9" i="21"/>
  <c r="H62" i="33" s="1"/>
  <c r="B8" i="21"/>
  <c r="D43" i="26"/>
  <c r="F43" i="26" s="1"/>
  <c r="F46" i="26" s="1"/>
  <c r="E49" i="26" s="1"/>
  <c r="F49" i="26" s="1"/>
  <c r="F51" i="26" s="1"/>
  <c r="F57" i="26" s="1"/>
  <c r="E8" i="21" s="1"/>
  <c r="F38" i="26"/>
  <c r="F37" i="26"/>
  <c r="F12" i="33"/>
  <c r="G445" i="33"/>
  <c r="G15" i="33"/>
  <c r="G443" i="33" l="1"/>
  <c r="G165" i="33"/>
  <c r="G442" i="33"/>
  <c r="G444" i="33"/>
  <c r="F40" i="26"/>
  <c r="G164" i="33"/>
  <c r="G78" i="33"/>
  <c r="G14" i="33"/>
  <c r="F410" i="33"/>
  <c r="B410" i="33"/>
  <c r="G416" i="33"/>
  <c r="G427" i="33" s="1"/>
  <c r="G13" i="33"/>
  <c r="D27" i="21" l="1"/>
  <c r="I413" i="33"/>
  <c r="I65" i="33"/>
  <c r="D9" i="21"/>
  <c r="F508" i="26"/>
  <c r="F507" i="26"/>
  <c r="D502" i="26"/>
  <c r="F502" i="26" s="1"/>
  <c r="F504" i="26" s="1"/>
  <c r="F496" i="26"/>
  <c r="F495" i="26"/>
  <c r="F481" i="26"/>
  <c r="D475" i="26"/>
  <c r="F475" i="26" s="1"/>
  <c r="F477" i="26" s="1"/>
  <c r="E480" i="26" s="1"/>
  <c r="F480" i="26" s="1"/>
  <c r="F469" i="26"/>
  <c r="F468" i="26"/>
  <c r="F454" i="26"/>
  <c r="D448" i="26"/>
  <c r="F448" i="26" s="1"/>
  <c r="F450" i="26" s="1"/>
  <c r="E453" i="26" s="1"/>
  <c r="F453" i="26" s="1"/>
  <c r="F442" i="26"/>
  <c r="F441" i="26"/>
  <c r="F427" i="26"/>
  <c r="D421" i="26"/>
  <c r="F421" i="26" s="1"/>
  <c r="F423" i="26" s="1"/>
  <c r="E426" i="26" s="1"/>
  <c r="F426" i="26" s="1"/>
  <c r="F415" i="26"/>
  <c r="F414" i="26"/>
  <c r="F510" i="26" l="1"/>
  <c r="F499" i="26"/>
  <c r="F445" i="26"/>
  <c r="F456" i="26"/>
  <c r="F483" i="26"/>
  <c r="F472" i="26"/>
  <c r="F429" i="26"/>
  <c r="F418" i="26"/>
  <c r="F516" i="26" l="1"/>
  <c r="F462" i="26"/>
  <c r="F489" i="26"/>
  <c r="F435" i="26"/>
  <c r="G40" i="33"/>
  <c r="F34" i="33"/>
  <c r="B34" i="33"/>
  <c r="B157" i="33"/>
  <c r="F157" i="33"/>
  <c r="H34" i="33"/>
  <c r="D69" i="26"/>
  <c r="F69" i="26" s="1"/>
  <c r="F72" i="26" s="1"/>
  <c r="E75" i="26" s="1"/>
  <c r="F75" i="26" s="1"/>
  <c r="F77" i="26" s="1"/>
  <c r="F83" i="26" s="1"/>
  <c r="E9" i="21" s="1"/>
  <c r="F9" i="21" s="1"/>
  <c r="F64" i="26"/>
  <c r="F63" i="26"/>
  <c r="F689" i="26"/>
  <c r="F690" i="26" s="1"/>
  <c r="F642" i="26"/>
  <c r="F699" i="26"/>
  <c r="D693" i="26"/>
  <c r="F693" i="26" s="1"/>
  <c r="F695" i="26" s="1"/>
  <c r="E698" i="26" s="1"/>
  <c r="F698" i="26" s="1"/>
  <c r="F616" i="26"/>
  <c r="F604" i="26"/>
  <c r="F603" i="26"/>
  <c r="H410" i="33"/>
  <c r="F184" i="33"/>
  <c r="B184" i="33"/>
  <c r="F221" i="26"/>
  <c r="F222" i="26"/>
  <c r="F223" i="26"/>
  <c r="F220" i="26"/>
  <c r="F701" i="26" l="1"/>
  <c r="F707" i="26"/>
  <c r="F638" i="26"/>
  <c r="F644" i="26" s="1"/>
  <c r="F650" i="26" s="1"/>
  <c r="F66" i="26"/>
  <c r="G51" i="33"/>
  <c r="F607" i="26"/>
  <c r="D200" i="26"/>
  <c r="F200" i="26" s="1"/>
  <c r="F196" i="26"/>
  <c r="F195" i="26"/>
  <c r="F194" i="26"/>
  <c r="D174" i="26"/>
  <c r="F168" i="26"/>
  <c r="F169" i="26"/>
  <c r="F167" i="26"/>
  <c r="D19" i="26"/>
  <c r="F19" i="26" s="1"/>
  <c r="F171" i="26" l="1"/>
  <c r="E32" i="21"/>
  <c r="I37" i="33"/>
  <c r="D8" i="21"/>
  <c r="F8" i="21" s="1"/>
  <c r="F197" i="26"/>
  <c r="F32" i="21" l="1"/>
  <c r="F41" i="21" s="1"/>
  <c r="E28" i="21"/>
  <c r="H184" i="33"/>
  <c r="B15" i="21"/>
  <c r="H157" i="33" s="1"/>
  <c r="B7" i="21" l="1"/>
  <c r="A954" i="26" l="1"/>
  <c r="D610" i="26"/>
  <c r="D395" i="26"/>
  <c r="F390" i="26"/>
  <c r="F392" i="26" s="1"/>
  <c r="G201" i="33" l="1"/>
  <c r="H6" i="33"/>
  <c r="I187" i="33" l="1"/>
  <c r="D16" i="21"/>
  <c r="F228" i="26"/>
  <c r="F230" i="26" s="1"/>
  <c r="E233" i="26" s="1"/>
  <c r="F233" i="26" s="1"/>
  <c r="F225" i="26"/>
  <c r="F206" i="26"/>
  <c r="F202" i="26"/>
  <c r="E205" i="26" s="1"/>
  <c r="F205" i="26" s="1"/>
  <c r="F174" i="26"/>
  <c r="F177" i="26" s="1"/>
  <c r="F11" i="26"/>
  <c r="F395" i="26"/>
  <c r="F397" i="26" s="1"/>
  <c r="F610" i="26"/>
  <c r="E400" i="26" l="1"/>
  <c r="F400" i="26" s="1"/>
  <c r="F402" i="26" s="1"/>
  <c r="F408" i="26" s="1"/>
  <c r="F182" i="26"/>
  <c r="F188" i="26" s="1"/>
  <c r="E15" i="21" s="1"/>
  <c r="F208" i="26"/>
  <c r="F214" i="26" s="1"/>
  <c r="F236" i="26"/>
  <c r="F242" i="26" s="1"/>
  <c r="E16" i="21" s="1"/>
  <c r="F16" i="21" s="1"/>
  <c r="F10" i="26"/>
  <c r="F612" i="26"/>
  <c r="E615" i="26" l="1"/>
  <c r="F615" i="26" s="1"/>
  <c r="F617" i="26" s="1"/>
  <c r="F623" i="26" s="1"/>
  <c r="E27" i="21" s="1"/>
  <c r="F27" i="21" s="1"/>
  <c r="A2" i="26" l="1"/>
  <c r="A2" i="33"/>
  <c r="G451" i="33" l="1"/>
  <c r="I439" i="33" l="1"/>
  <c r="D28" i="21" s="1"/>
  <c r="F28" i="21" s="1"/>
  <c r="F30" i="21" s="1"/>
  <c r="G174" i="33" l="1"/>
  <c r="I160" i="33" l="1"/>
  <c r="D15" i="21"/>
  <c r="F15" i="21" s="1"/>
  <c r="F25" i="21" s="1"/>
  <c r="D18" i="26" l="1"/>
  <c r="F13" i="26"/>
  <c r="F12" i="26"/>
  <c r="F18" i="26" l="1"/>
  <c r="F20" i="26" s="1"/>
  <c r="E23" i="26" s="1"/>
  <c r="F23" i="26" s="1"/>
  <c r="F25" i="26" s="1"/>
  <c r="F15" i="26"/>
  <c r="F6" i="33"/>
  <c r="B6" i="33"/>
  <c r="F31" i="26" l="1"/>
  <c r="E7" i="21" s="1"/>
  <c r="G12" i="33"/>
  <c r="E4" i="21"/>
  <c r="G23" i="33" l="1"/>
  <c r="B9" i="33"/>
  <c r="E4" i="26"/>
  <c r="I9" i="33" l="1"/>
  <c r="D7" i="21"/>
  <c r="B37" i="33"/>
  <c r="B65" i="33" s="1"/>
  <c r="B160" i="33" s="1"/>
  <c r="C4" i="26"/>
  <c r="F7" i="21" l="1"/>
  <c r="B187" i="33"/>
  <c r="B413" i="33" s="1"/>
  <c r="B439" i="33" s="1"/>
  <c r="F13" i="21" l="1"/>
  <c r="F43" i="21" s="1"/>
  <c r="F45" i="21" l="1"/>
  <c r="F44" i="21"/>
  <c r="F46" i="21"/>
  <c r="F48" i="21" l="1"/>
  <c r="F50" i="21" s="1"/>
  <c r="F52" i="21" l="1"/>
</calcChain>
</file>

<file path=xl/sharedStrings.xml><?xml version="1.0" encoding="utf-8"?>
<sst xmlns="http://schemas.openxmlformats.org/spreadsheetml/2006/main" count="2248" uniqueCount="315">
  <si>
    <t>Cantidad</t>
  </si>
  <si>
    <t>M2</t>
  </si>
  <si>
    <t>ITEM</t>
  </si>
  <si>
    <t>UND</t>
  </si>
  <si>
    <t>VALOR TOTAL</t>
  </si>
  <si>
    <t>PRELIMINARES</t>
  </si>
  <si>
    <t>SUBTOTAL PRELIMINARES</t>
  </si>
  <si>
    <t>DESCRIPCIÓN</t>
  </si>
  <si>
    <t>M3</t>
  </si>
  <si>
    <t>KG</t>
  </si>
  <si>
    <t>DESCRIPCION</t>
  </si>
  <si>
    <t>JORNAL</t>
  </si>
  <si>
    <t>TOTAL</t>
  </si>
  <si>
    <t>DIA</t>
  </si>
  <si>
    <t>LB</t>
  </si>
  <si>
    <t>L</t>
  </si>
  <si>
    <t>CANT</t>
  </si>
  <si>
    <t xml:space="preserve">TOTAL </t>
  </si>
  <si>
    <t>ALCALDÍA DE FLORIDA</t>
  </si>
  <si>
    <t>TOTAL COSTOS DIRECTOS</t>
  </si>
  <si>
    <t>ADMINISTRACION</t>
  </si>
  <si>
    <t>%</t>
  </si>
  <si>
    <t>IMPREVISTOS</t>
  </si>
  <si>
    <t>UTILIDAD</t>
  </si>
  <si>
    <t>IVA (19%) SOBRE LA UTILIDAD</t>
  </si>
  <si>
    <t>TOTAL COSTOS INDIRECTOS</t>
  </si>
  <si>
    <t>TOTAL COSTOS DIRECTOS + INDIRECTOS</t>
  </si>
  <si>
    <t>ACTIVIDAD</t>
  </si>
  <si>
    <t>VR UNITARIO</t>
  </si>
  <si>
    <t xml:space="preserve">PRESUPUESTO </t>
  </si>
  <si>
    <t>ANALISIS DE PRECIOS UNITARIOS</t>
  </si>
  <si>
    <t>UND. ITEM</t>
  </si>
  <si>
    <t>CANT.  ITEM</t>
  </si>
  <si>
    <t>MANO DE OBRA</t>
  </si>
  <si>
    <t>F.PREST.</t>
  </si>
  <si>
    <t>JORNAL+PS</t>
  </si>
  <si>
    <t>REND.  M2 / DIA</t>
  </si>
  <si>
    <t>VR. UNIT</t>
  </si>
  <si>
    <t>SUBTOTAL MANO DE OBRA</t>
  </si>
  <si>
    <t>EQUIPO</t>
  </si>
  <si>
    <t>REF.</t>
  </si>
  <si>
    <t>UNIDAD</t>
  </si>
  <si>
    <t>CANTIDAD</t>
  </si>
  <si>
    <t>TARIIFA</t>
  </si>
  <si>
    <t>VALOR UNITARIO</t>
  </si>
  <si>
    <t>HERRAMIENTA MENOR</t>
  </si>
  <si>
    <t>SUBTOTAL EQUIPO</t>
  </si>
  <si>
    <t>TRANSPORTES</t>
  </si>
  <si>
    <t>Distancia</t>
  </si>
  <si>
    <t>Cant. x Dist.</t>
  </si>
  <si>
    <t>SUBTOTAL TRANSPORTES</t>
  </si>
  <si>
    <t>COSTO DIRECTO</t>
  </si>
  <si>
    <t>H</t>
  </si>
  <si>
    <t>M</t>
  </si>
  <si>
    <t>MATERIALES</t>
  </si>
  <si>
    <t>CANT. / M</t>
  </si>
  <si>
    <t>% DESPERD.</t>
  </si>
  <si>
    <t>PRECIO UNIT.</t>
  </si>
  <si>
    <t>SUBTOTAL MATERIALES</t>
  </si>
  <si>
    <t>REND.  M / DIA</t>
  </si>
  <si>
    <t>CANT. / M2</t>
  </si>
  <si>
    <t>M.O. 2 AYUDANTES + 1 OFICIAL</t>
  </si>
  <si>
    <t>REND.  M3 / DIA</t>
  </si>
  <si>
    <t>CANT. / M3</t>
  </si>
  <si>
    <t>ALAMBRE NEGRO PARA AMARRE CALIBRE 18</t>
  </si>
  <si>
    <t>M.O. PINTURA 1 AYUDANTE + 1 OFICIAL</t>
  </si>
  <si>
    <t>GLN</t>
  </si>
  <si>
    <t>Secretario de Planeación e Infraestructura</t>
  </si>
  <si>
    <t xml:space="preserve">FECHA: </t>
  </si>
  <si>
    <t>MEMORIA DE CANTIDADES</t>
  </si>
  <si>
    <t>CAPÍTULO:</t>
  </si>
  <si>
    <t>ÍTEM:</t>
  </si>
  <si>
    <t>DESCRIPCIÓN:</t>
  </si>
  <si>
    <t>ELABORADO/CALCULADO POR:</t>
  </si>
  <si>
    <t>FECHA:</t>
  </si>
  <si>
    <t>UNIDAD: M2</t>
  </si>
  <si>
    <t>MEDIDAS</t>
  </si>
  <si>
    <t>REGISTRO GRAFICO</t>
  </si>
  <si>
    <t>A</t>
  </si>
  <si>
    <t xml:space="preserve">OBSERVACIONES: </t>
  </si>
  <si>
    <t>Vo. Bo. Firma</t>
  </si>
  <si>
    <t>Vo Bo. Firma</t>
  </si>
  <si>
    <t>Nombre</t>
  </si>
  <si>
    <t>Cargo</t>
  </si>
  <si>
    <t>SECRETARIO DE PLANEACIÓN E INFRAESTRUCTURA</t>
  </si>
  <si>
    <t>UNIDAD: UND</t>
  </si>
  <si>
    <t>MAURICIO FERNANDEZ HERNANDEZ</t>
  </si>
  <si>
    <t>REND.  UND / DIA</t>
  </si>
  <si>
    <t>MAURICIO FERNÁNDEZ HERNÁNDEZ</t>
  </si>
  <si>
    <r>
      <t xml:space="preserve">Elaboró: </t>
    </r>
    <r>
      <rPr>
        <b/>
        <sz val="12"/>
        <color theme="1"/>
        <rFont val="Arial"/>
        <family val="2"/>
      </rPr>
      <t>Arq. Adrián Vélez</t>
    </r>
  </si>
  <si>
    <t>M.O. ELECTRICA 1 AYUDANTE + 1 OFICIAL</t>
  </si>
  <si>
    <t>UNIDAD: M</t>
  </si>
  <si>
    <t>GBL</t>
  </si>
  <si>
    <t>TABLERO 2F-24 CTOS TBC</t>
  </si>
  <si>
    <t>U</t>
  </si>
  <si>
    <t xml:space="preserve">ROLLO </t>
  </si>
  <si>
    <t>PIOLA GRUESA 50 METROS</t>
  </si>
  <si>
    <t>ACERO REFUERZO FLEJADO 37000 PSI 280Mpa</t>
  </si>
  <si>
    <t>PUNTILLA CON CABEZA 2"</t>
  </si>
  <si>
    <t xml:space="preserve">	LISTON OTOBO 2" X 2" X 300 CM</t>
  </si>
  <si>
    <t xml:space="preserve">	M.O. TOPOGRAFIA 1 CADENERO + 1 TOPOG.</t>
  </si>
  <si>
    <t xml:space="preserve">	ACERO DE REFUERZO 60.000 PSI 420 MPA</t>
  </si>
  <si>
    <t>SEGUETA SIN MARCO PARA METAL 12" X 24DDP</t>
  </si>
  <si>
    <t>M.O. 1 AYUDANTE</t>
  </si>
  <si>
    <t>UNIDAD: KG</t>
  </si>
  <si>
    <t>MORTERO 1:4</t>
  </si>
  <si>
    <t xml:space="preserve">	M.O. 1 AYUDANTE + 1 OFICIAL</t>
  </si>
  <si>
    <t xml:space="preserve">CANT. / </t>
  </si>
  <si>
    <t>LADRILLO LIMPIO #12 - 6.5X12X29</t>
  </si>
  <si>
    <t>SARDINEL TRAPEZOIDAL B(10-15) H=26-35CM</t>
  </si>
  <si>
    <t>SARDINEL EN CONCRETO 15X15 MAS HIERRO</t>
  </si>
  <si>
    <t>ANDEN CONCRETO 10CM 3000 PSI</t>
  </si>
  <si>
    <t>MALLA ELECTROSOLDADA H-0.50(25X35CM)</t>
  </si>
  <si>
    <t>AREA A INTERVENIR</t>
  </si>
  <si>
    <t>SUBTOTAL INSTALACIONES ELÉCTRICAS</t>
  </si>
  <si>
    <t xml:space="preserve">BULTO </t>
  </si>
  <si>
    <t>M.O. ALB. ACABADOS 1 AYUDANTE + 1 OFICIAL</t>
  </si>
  <si>
    <r>
      <rPr>
        <b/>
        <sz val="12"/>
        <color indexed="8"/>
        <rFont val="Arial"/>
        <family val="2"/>
      </rPr>
      <t xml:space="preserve">PROYECTO: </t>
    </r>
    <r>
      <rPr>
        <sz val="12"/>
        <color indexed="8"/>
        <rFont val="Arial"/>
        <family val="2"/>
      </rPr>
      <t>ADECUACION DE BAÑOS EN CENTRO EDUCATIVO INTEGRAL DEL MUNICIPIO DE FLORIDA, VALLE DEL CAUCA.</t>
    </r>
  </si>
  <si>
    <t>DEMOLICION PISO ENCHAPE-BALDOSA+MORTERO</t>
  </si>
  <si>
    <t>ROTOMARTILLO 8-10 JLS</t>
  </si>
  <si>
    <t xml:space="preserve">DIA </t>
  </si>
  <si>
    <t xml:space="preserve">AREA PISO </t>
  </si>
  <si>
    <t>DESMONTE APARATO SANITARIO</t>
  </si>
  <si>
    <t>M.O. HIDROSANIT. 1 AYUDANTE + 1 OFICIAL</t>
  </si>
  <si>
    <t>SANITARIO MUJERES</t>
  </si>
  <si>
    <t>SANITARIO HOMBRES</t>
  </si>
  <si>
    <t xml:space="preserve">ORINALES </t>
  </si>
  <si>
    <t xml:space="preserve">LAVAMANOS </t>
  </si>
  <si>
    <t xml:space="preserve">LAVADERO </t>
  </si>
  <si>
    <t>DESMONTE CUBIERTA TEJA BARRO</t>
  </si>
  <si>
    <t xml:space="preserve">	ANDAMIO METALICO CERTIFICADO ALTURAS</t>
  </si>
  <si>
    <t xml:space="preserve">	HERRAMIENTA MENOR</t>
  </si>
  <si>
    <t xml:space="preserve">AREA CUBIERTA EXISTENTE </t>
  </si>
  <si>
    <t>LOCALIZACION-REPLANTEO CERRAMIENTO-VARIO</t>
  </si>
  <si>
    <t>INSTALACIONES ELECTRICAS</t>
  </si>
  <si>
    <t>INSTALACIONES SANITARIAS E HIDRAULICAS</t>
  </si>
  <si>
    <t>DESMONTE TUBERIA DESAGUE PVC-HF-XX D=2-4</t>
  </si>
  <si>
    <t>M.O. 2 AYUDANTES</t>
  </si>
  <si>
    <t>PULIDORA CON PIEDRA O DISCO</t>
  </si>
  <si>
    <t xml:space="preserve">TRAYECTO CAJA EXISTENTE </t>
  </si>
  <si>
    <t>SUBTOTAL SANITARIAS E HIDRAULICAS</t>
  </si>
  <si>
    <t xml:space="preserve">RED SANITARIA PRINCIPAL </t>
  </si>
  <si>
    <t>PUNTO SANITARIO PVC 4"</t>
  </si>
  <si>
    <t>CODO SAN PVC 90 CXC - 4"</t>
  </si>
  <si>
    <t xml:space="preserve">	LIMPIADOR PVC 1/4 GLN (760 GRMS)</t>
  </si>
  <si>
    <t xml:space="preserve">	SOLDADURA PVC 1/4 GLN</t>
  </si>
  <si>
    <t>TUBO SAN PVC 4"</t>
  </si>
  <si>
    <t xml:space="preserve">	GUAIPE</t>
  </si>
  <si>
    <t>ML</t>
  </si>
  <si>
    <t xml:space="preserve">	M.O. HIDROSANIT. 1 AYUDANTE + 1 OFICIAL</t>
  </si>
  <si>
    <t>SANITARIO PARA PERSONAS CON MOVILIDAD REDUCIDA</t>
  </si>
  <si>
    <t>CODO SAN PVC 90 CXC - 2"</t>
  </si>
  <si>
    <t>PUNTO SANITARIO PVC 2" [L]"</t>
  </si>
  <si>
    <t>PUNTO</t>
  </si>
  <si>
    <t xml:space="preserve">DESAGUE PISO </t>
  </si>
  <si>
    <t xml:space="preserve">BAÑO 1 MUJERES </t>
  </si>
  <si>
    <t>MAÑO 2 MUJERES</t>
  </si>
  <si>
    <t xml:space="preserve">BAÑO 3 PERSONAS CON MOVILIDAD REDUCIDA </t>
  </si>
  <si>
    <t xml:space="preserve">BAÑO HOMBRES </t>
  </si>
  <si>
    <t>LIMPIADOR PVC 1/4 GLN (760 GRMS)</t>
  </si>
  <si>
    <t xml:space="preserve">	TUBO SAN PVC 2"</t>
  </si>
  <si>
    <t>ORINAL 2</t>
  </si>
  <si>
    <t>LAVAMANOS 1</t>
  </si>
  <si>
    <t>LAVAMANOS 2</t>
  </si>
  <si>
    <t>TUBO SAN PVC 2"</t>
  </si>
  <si>
    <t xml:space="preserve">RED PRINICIPAL ORINALES </t>
  </si>
  <si>
    <t xml:space="preserve">RED PRINICIPAL LAVAMANOS </t>
  </si>
  <si>
    <t>TUBERIA PVC ,1/2"</t>
  </si>
  <si>
    <t xml:space="preserve">		SOLDADURA PVC 1/4 GLN</t>
  </si>
  <si>
    <t xml:space="preserve">	TUBO PRS RDE-9 - 1/2"</t>
  </si>
  <si>
    <t xml:space="preserve">RED PRINICIPAL </t>
  </si>
  <si>
    <t>PUNTO SANITARIO BAÑO 1 MUJERES</t>
  </si>
  <si>
    <t>PUNTO SANITARIO BAÑO 2 MUJERES</t>
  </si>
  <si>
    <t xml:space="preserve">PUNTO SANITARIO BAÑO PERSONAS CON MOVILIDAD REDUCIDA </t>
  </si>
  <si>
    <t xml:space="preserve">PUNTO ORINALES </t>
  </si>
  <si>
    <t xml:space="preserve">PUNTO LAVAMANOS </t>
  </si>
  <si>
    <t xml:space="preserve">PUNTO LAVADERO </t>
  </si>
  <si>
    <t>PUNTO AGUA FRIA PVC 1/2"</t>
  </si>
  <si>
    <t xml:space="preserve">PUNTO </t>
  </si>
  <si>
    <t xml:space="preserve">	ADAPTADOR MACHO PRS PVC 1/2"</t>
  </si>
  <si>
    <t xml:space="preserve">	CODO GALV. 90 X 1/2"</t>
  </si>
  <si>
    <t>CODO PRS 90 - 1/2"</t>
  </si>
  <si>
    <t>LIMPIADOR PVC 1/32 GLN (120 GRMS)</t>
  </si>
  <si>
    <t xml:space="preserve">	NIPLE GALV. 1/2" X 5 CM</t>
  </si>
  <si>
    <t>SOLDADURA PVC 1/4 GLN</t>
  </si>
  <si>
    <t>TAPON PRS PVC SOLDADO 1/2"</t>
  </si>
  <si>
    <t>TUBO PRS RDE-13.5 EL - 1/2"</t>
  </si>
  <si>
    <t>UNIDAD: PUNTO</t>
  </si>
  <si>
    <t>P</t>
  </si>
  <si>
    <t>SANITARIO BAÑO 1 MUJERES</t>
  </si>
  <si>
    <t>SANITARIO BAÑO 2 MUJERES</t>
  </si>
  <si>
    <t>PUNTO SANITARIO BAÑO HOMBRES</t>
  </si>
  <si>
    <t xml:space="preserve">SANITARIO BAÑO PERSONAS CON MOVILIDAD REDUCIDA </t>
  </si>
  <si>
    <t>SANITARIO BAÑO HOMBRES</t>
  </si>
  <si>
    <t>ORINAL 1</t>
  </si>
  <si>
    <t>LAVADERO</t>
  </si>
  <si>
    <t>UNIDAD: U</t>
  </si>
  <si>
    <t>SANITARIO LINEA ECONOMICA</t>
  </si>
  <si>
    <t>JUEGO</t>
  </si>
  <si>
    <t xml:space="preserve">	AGUA</t>
  </si>
  <si>
    <t>CEMENTO BLANCO</t>
  </si>
  <si>
    <t xml:space="preserve">	SANITARIO LINEA ECONOMICA</t>
  </si>
  <si>
    <t xml:space="preserve">	MANGUERA FLEXIBLE GRIFLEX 40CM</t>
  </si>
  <si>
    <t>LT</t>
  </si>
  <si>
    <t xml:space="preserve">JUEGO </t>
  </si>
  <si>
    <t>BAÑO 3 PERSONAS CON MOVILIDAD REDUCIDA</t>
  </si>
  <si>
    <t>BAÑO HOMBRES</t>
  </si>
  <si>
    <t>LAVAMANOS SOBREPONER MEZC.LINEA MEDIA</t>
  </si>
  <si>
    <t xml:space="preserve">		LAVAMANOS SOBREP. LINEA MEDIA</t>
  </si>
  <si>
    <t>UNIDAD: JUEGO</t>
  </si>
  <si>
    <t>J</t>
  </si>
  <si>
    <t xml:space="preserve">ZONA DE LAVAMANOS </t>
  </si>
  <si>
    <t>ORINAL MEDIANO PARA FLUXOMETRO</t>
  </si>
  <si>
    <t xml:space="preserve">		ORINAL MEDIANO PARA FLUXOMETRO</t>
  </si>
  <si>
    <t>ZONA DE ORINALES</t>
  </si>
  <si>
    <t>CINTA AISLANTE #33</t>
  </si>
  <si>
    <t xml:space="preserve">	M.O. ELECTRICA 1 AYUDANTE + 1 OFICIAL</t>
  </si>
  <si>
    <t>CORREDOR ZONA BAÑOS MUJERES</t>
  </si>
  <si>
    <t>BAÑO 1 MUJERES</t>
  </si>
  <si>
    <t>BAÑO 2 MUJERES</t>
  </si>
  <si>
    <t>BAÑO PERSONAS CON MOVILIDAD REDUCIDA</t>
  </si>
  <si>
    <t xml:space="preserve">ZONA CUBIERTA NUEVA </t>
  </si>
  <si>
    <t>TUBERIA EMT 3/4"</t>
  </si>
  <si>
    <t>TERMINAL EMT 3/4"</t>
  </si>
  <si>
    <t>GRAPA GALV.-GRUESA 3/4"</t>
  </si>
  <si>
    <t>TUBO EMT 3/4"X 3 M</t>
  </si>
  <si>
    <t>UNION EMT 3/4"</t>
  </si>
  <si>
    <t xml:space="preserve">NUEVA CUBIERTA, 6 PUNTOS DE ILUMINACION </t>
  </si>
  <si>
    <t>CABLE COBRE HF-ZH# 12</t>
  </si>
  <si>
    <t>CABLE COBRE THW #12</t>
  </si>
  <si>
    <t xml:space="preserve">ZONA DE BAÑOS EXISTENTES </t>
  </si>
  <si>
    <t xml:space="preserve">ACABADOS </t>
  </si>
  <si>
    <t>SUBTOTAL ACABADOS</t>
  </si>
  <si>
    <t xml:space="preserve">	CEMENTO BLANCO SACO 40KG</t>
  </si>
  <si>
    <t>GUAIPE</t>
  </si>
  <si>
    <t xml:space="preserve">ENCHAPE CERAMICA 20.1-25.0X40.0-45.0CM </t>
  </si>
  <si>
    <t xml:space="preserve">	CERAMICA PLANO 20.1-25 X 40-45 CM</t>
  </si>
  <si>
    <t>PEGACOR BLANCO</t>
  </si>
  <si>
    <t>M.O. 1 AYUDANTE + 1 OFICIAL</t>
  </si>
  <si>
    <t>AREA EXISTENTE</t>
  </si>
  <si>
    <r>
      <rPr>
        <b/>
        <sz val="10"/>
        <color rgb="FF000000"/>
        <rFont val="Verdana"/>
        <family val="2"/>
      </rPr>
      <t>OBSERVACIONES:</t>
    </r>
    <r>
      <rPr>
        <b/>
        <sz val="10"/>
        <color indexed="8"/>
        <rFont val="Verdana"/>
        <family val="2"/>
      </rPr>
      <t xml:space="preserve"> </t>
    </r>
  </si>
  <si>
    <t>PERFIL ABIERTO AG C120x 60mm -1.2MM C.18</t>
  </si>
  <si>
    <t>SOLDADURA 6013 X 1/8"</t>
  </si>
  <si>
    <t>DISOLVENTE PARA PINTURA (TINNER)</t>
  </si>
  <si>
    <t>ANTICORROSIVO PHCL</t>
  </si>
  <si>
    <t>PERFIL AC. GALV. C 120X60MM-1.2MM</t>
  </si>
  <si>
    <t>M.O. CARP.TALLER 1 AYUDANTE + 1 OFICIAL</t>
  </si>
  <si>
    <t>SOLDADOR ELECTRICO</t>
  </si>
  <si>
    <t>ANDAMIO METALICO CERTIFICADO ALTURAS</t>
  </si>
  <si>
    <t>TEJA AJOVER TRAPEZOIDAL COLOR .27MM</t>
  </si>
  <si>
    <t>TEJA AJOV. TRAPEZOIDAL COLOR 0.27MM</t>
  </si>
  <si>
    <t>CANAL RAINGO PVC AGUAS LLUVIAS</t>
  </si>
  <si>
    <t>BAJANTE AGUAS LLUVIAS PVC 3"</t>
  </si>
  <si>
    <t xml:space="preserve">ZONA PARA ORINALES, LAVAMANOS Y LAVADERO </t>
  </si>
  <si>
    <t xml:space="preserve">	TORNILLO LAM. AUT. 1/2-14X3/4 CAB. HEX. 5/16-ARANDELA</t>
  </si>
  <si>
    <t>TORNILLO PARA LAM. AUTOP. 1/4-14X7/8 CM</t>
  </si>
  <si>
    <t xml:space="preserve">	CANAL PVC TIPO RAINGO X 3 M</t>
  </si>
  <si>
    <t xml:space="preserve">	SOPORTE CANAL PVC TIPO RAINGO</t>
  </si>
  <si>
    <t>TORNILLO PARA MAD. 6 X 1" CM</t>
  </si>
  <si>
    <t xml:space="preserve">CUBIERTA NUEVA  </t>
  </si>
  <si>
    <t xml:space="preserve">	TUBO VENT-LLV. PVC 3" CM</t>
  </si>
  <si>
    <t>CANAL DE AGUAS LLUVIAS DE CUBIERTA NUEVA</t>
  </si>
  <si>
    <t>ESTUCO PLASTICO MURO [PASTA]</t>
  </si>
  <si>
    <t xml:space="preserve">		ESTUCO PLASTICO PASTA</t>
  </si>
  <si>
    <t xml:space="preserve">	LIJA AGUA 400 - 9"X11" (23X28CM)</t>
  </si>
  <si>
    <t xml:space="preserve">PARED ENCHAPADA CORREDOR </t>
  </si>
  <si>
    <t>PARED CORREDOR ENTRADA</t>
  </si>
  <si>
    <t>PARED FRONTAL BAÑO MUJERES</t>
  </si>
  <si>
    <t>PARED ZONA BAÑO HOMBRES</t>
  </si>
  <si>
    <t xml:space="preserve">PAREDES BAÑOS INTERNOS </t>
  </si>
  <si>
    <t xml:space="preserve">PAREDES ZONA ORINALES, LAVAMANOS Y LAVADERO </t>
  </si>
  <si>
    <t>VINILO MURO TIPO 1 [3M]</t>
  </si>
  <si>
    <t xml:space="preserve">	CINTA ENMASCARAR 1-1/2"X40M</t>
  </si>
  <si>
    <t xml:space="preserve">	VINILO TIPO 1</t>
  </si>
  <si>
    <t>RODILLO FELPA</t>
  </si>
  <si>
    <t>BROCHA CERDA MONA 4"</t>
  </si>
  <si>
    <t xml:space="preserve">	M.O. PINTURA 1 AYUDANTE + 1 OFICIAL</t>
  </si>
  <si>
    <t xml:space="preserve">CIELO ZONA BAÑOS MUJERES </t>
  </si>
  <si>
    <t xml:space="preserve">RESANES PAREDES </t>
  </si>
  <si>
    <t xml:space="preserve">LLAVES DE PASO </t>
  </si>
  <si>
    <t>UNIDAD: M3</t>
  </si>
  <si>
    <t>CARGUE Y RETIRO MATERIAL VOLQUETA &lt;= 10 KM.</t>
  </si>
  <si>
    <t xml:space="preserve">	M.O. 1 AYUDANTE</t>
  </si>
  <si>
    <t>VOLQUETA O CAMION (ACARREO)</t>
  </si>
  <si>
    <t xml:space="preserve">DEMOLICION DE PISOS </t>
  </si>
  <si>
    <t>DESMONTE DE CUBIERTA</t>
  </si>
  <si>
    <t xml:space="preserve">OTROS ESCOMBROS </t>
  </si>
  <si>
    <t>TUBERIA PVC 2" SANITARIA</t>
  </si>
  <si>
    <t xml:space="preserve">	UNION SAN PVC 2"</t>
  </si>
  <si>
    <t xml:space="preserve">SANITARIO MUJERES </t>
  </si>
  <si>
    <t>TUBERIA PVC 6" SANITARIA</t>
  </si>
  <si>
    <t>TUBO SAN PVC 6"</t>
  </si>
  <si>
    <t>TUBERIA PVC 4" SANITARIA</t>
  </si>
  <si>
    <t>LAVAMANOS 3</t>
  </si>
  <si>
    <t>BALA PANEL LED 18W</t>
  </si>
  <si>
    <t>ZONA SALPICADERO LAVAMANOS</t>
  </si>
  <si>
    <t>ZONA SALPICADERO ORINALES</t>
  </si>
  <si>
    <t>MARCO LAMINA 0.70-1.0 M CAL.20 LISO S/LUCE</t>
  </si>
  <si>
    <t xml:space="preserve">	ANTICORROSIVO PHCL</t>
  </si>
  <si>
    <t>BISAGRA COBRIZADA 3"X3"</t>
  </si>
  <si>
    <t xml:space="preserve">		LAMINA COLD ROLLED C.20 122X244 CM</t>
  </si>
  <si>
    <t xml:space="preserve">	LIJA AGUA 320 - 9"X11" (23X28CM)</t>
  </si>
  <si>
    <t>SELLAPANEL DRYWALL PREMEZCLADA</t>
  </si>
  <si>
    <t xml:space="preserve">	SOLDADURA 6011 X 1/8"</t>
  </si>
  <si>
    <t xml:space="preserve">	DISOLVENTE PARA PINTURA (TINNER)</t>
  </si>
  <si>
    <t>PAR</t>
  </si>
  <si>
    <t>CUÑETE</t>
  </si>
  <si>
    <t xml:space="preserve">		M.O. METALISTERIA 1 AYUDANTE + 1 OFICIAL </t>
  </si>
  <si>
    <t>NAVE LAMINA ENTAMBORADA CAL.20 BAT.</t>
  </si>
  <si>
    <t>LAMINA COLD ROLLED C.20 122X244 CM</t>
  </si>
  <si>
    <t>LIJA AGUA 320 - 9"X11" (23X28CM)</t>
  </si>
  <si>
    <t>SOLDADURA 6011 X 1/8"</t>
  </si>
  <si>
    <t xml:space="preserve">CUÑETE </t>
  </si>
  <si>
    <t xml:space="preserve">	M.O. METALISTERIA 1 AYUDANTE + 1 OFICIAL</t>
  </si>
  <si>
    <t xml:space="preserve">PUERTA BAÑO PERSONAS CON MOVILIDAD REDUCIDA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</si>
</sst>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 * #,##0.00_ ;_ * \-#,##0.00_ ;_ * &quot;-&quot;??_ ;_ @_ "/>
    <numFmt numFmtId="166" formatCode="0.0"/>
    <numFmt numFmtId="167" formatCode="[$$-240A]\ #,##0"/>
    <numFmt numFmtId="168" formatCode="_(&quot;$&quot;* #,##0.00_);_(&quot;$&quot;* \(#,##0.00\);_(&quot;$&quot;* &quot;-&quot;??_);_(@_)"/>
    <numFmt numFmtId="169" formatCode="_(&quot;$&quot;\ * #,##0.00_);_(&quot;$&quot;\ * \(#,##0.00\);_(&quot;$&quot;\ * &quot;-&quot;??_);_(@_)"/>
    <numFmt numFmtId="170" formatCode="_(&quot;$&quot;\ * #,##0_);_(&quot;$&quot;\ * \(#,##0\);_(&quot;$&quot;\ * &quot;-&quot;??_);_(@_)"/>
    <numFmt numFmtId="171" formatCode="0.0%"/>
    <numFmt numFmtId="172" formatCode="_(* #,##0_);_(* \(#,##0\);_(* &quot;-&quot;??_);_(@_)"/>
    <numFmt numFmtId="173" formatCode="_(* #,##0.00_);_(* \(#,##0.00\);_(* &quot;-&quot;??_);_(@_)"/>
    <numFmt numFmtId="174" formatCode="_-* #,##0.0\ _€_-;\-* #,##0.0\ _€_-;_-* &quot;-&quot;??\ _€_-;_-@_-"/>
    <numFmt numFmtId="175" formatCode="_-* #,##0\ _€_-;\-* #,##0\ _€_-;_-* &quot;-&quot;??\ _€_-;_-@_-"/>
    <numFmt numFmtId="176" formatCode="[$$-240A]\ #,##0.00"/>
    <numFmt numFmtId="177" formatCode="0.000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2"/>
      <color indexed="8"/>
      <name val="Arial"/>
      <family val="2"/>
    </font>
    <font>
      <b/>
      <sz val="36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rgb="FF545454"/>
      <name val="Arial"/>
      <family val="2"/>
    </font>
    <font>
      <b/>
      <sz val="10"/>
      <color rgb="FF545454"/>
      <name val="Arial Narrow"/>
      <family val="2"/>
    </font>
    <font>
      <b/>
      <sz val="9"/>
      <color rgb="FF545454"/>
      <name val="Arial"/>
      <family val="2"/>
    </font>
    <font>
      <sz val="9"/>
      <color rgb="FF545454"/>
      <name val="Arial"/>
      <family val="2"/>
    </font>
    <font>
      <b/>
      <sz val="12"/>
      <name val="Verdana"/>
      <family val="2"/>
    </font>
    <font>
      <sz val="11"/>
      <color indexed="8"/>
      <name val="Calibri"/>
      <family val="2"/>
      <charset val="1"/>
    </font>
    <font>
      <b/>
      <sz val="10"/>
      <color indexed="8"/>
      <name val="Verdana"/>
      <family val="2"/>
    </font>
    <font>
      <sz val="10"/>
      <color indexed="8"/>
      <name val="Verdana"/>
      <family val="2"/>
    </font>
    <font>
      <sz val="10"/>
      <color rgb="FF000000"/>
      <name val="Arial"/>
      <family val="2"/>
    </font>
    <font>
      <sz val="10"/>
      <color rgb="FF000000"/>
      <name val="Arial MT"/>
      <family val="2"/>
    </font>
    <font>
      <b/>
      <sz val="11"/>
      <color indexed="8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2"/>
      <color indexed="8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auto="1"/>
      </bottom>
      <diagonal/>
    </border>
    <border>
      <left/>
      <right/>
      <top style="hair">
        <color indexed="64"/>
      </top>
      <bottom style="medium">
        <color auto="1"/>
      </bottom>
      <diagonal/>
    </border>
    <border>
      <left/>
      <right style="medium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1" fillId="0" borderId="0"/>
    <xf numFmtId="0" fontId="27" fillId="0" borderId="0"/>
    <xf numFmtId="0" fontId="30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9" fontId="37" fillId="0" borderId="0" applyFont="0" applyFill="0" applyBorder="0" applyAlignment="0" applyProtection="0"/>
  </cellStyleXfs>
  <cellXfs count="424">
    <xf numFmtId="0" fontId="0" fillId="0" borderId="0" xfId="0"/>
    <xf numFmtId="0" fontId="0" fillId="0" borderId="0" xfId="0" applyAlignment="1">
      <alignment horizontal="center" vertical="center"/>
    </xf>
    <xf numFmtId="166" fontId="9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justify" vertical="center"/>
    </xf>
    <xf numFmtId="0" fontId="10" fillId="2" borderId="1" xfId="0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71" fontId="18" fillId="0" borderId="1" xfId="5" applyNumberFormat="1" applyFont="1" applyBorder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 wrapText="1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15" fillId="0" borderId="0" xfId="0" applyFont="1" applyAlignment="1">
      <alignment horizontal="right" vertical="center"/>
    </xf>
    <xf numFmtId="167" fontId="10" fillId="2" borderId="1" xfId="0" applyNumberFormat="1" applyFont="1" applyFill="1" applyBorder="1" applyAlignment="1">
      <alignment horizontal="right" vertical="center"/>
    </xf>
    <xf numFmtId="3" fontId="0" fillId="0" borderId="0" xfId="0" applyNumberFormat="1" applyAlignment="1">
      <alignment horizontal="right" vertical="center"/>
    </xf>
    <xf numFmtId="170" fontId="16" fillId="0" borderId="0" xfId="6" applyNumberFormat="1" applyFont="1" applyBorder="1" applyAlignment="1">
      <alignment horizontal="right" vertical="center"/>
    </xf>
    <xf numFmtId="0" fontId="19" fillId="3" borderId="1" xfId="0" applyFont="1" applyFill="1" applyBorder="1" applyAlignment="1">
      <alignment horizontal="center" vertical="center" wrapText="1"/>
    </xf>
    <xf numFmtId="168" fontId="4" fillId="0" borderId="0" xfId="0" applyNumberFormat="1" applyFont="1" applyAlignment="1">
      <alignment horizontal="right" vertical="center"/>
    </xf>
    <xf numFmtId="0" fontId="11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22" fillId="0" borderId="15" xfId="7" applyNumberFormat="1" applyFont="1" applyFill="1" applyBorder="1" applyAlignment="1" applyProtection="1">
      <alignment horizontal="left" vertical="center" wrapText="1"/>
      <protection hidden="1"/>
    </xf>
    <xf numFmtId="0" fontId="22" fillId="0" borderId="8" xfId="8" applyFont="1" applyBorder="1" applyAlignment="1">
      <alignment horizontal="center" vertical="center" wrapText="1"/>
    </xf>
    <xf numFmtId="165" fontId="22" fillId="0" borderId="8" xfId="7" applyFont="1" applyFill="1" applyBorder="1" applyAlignment="1" applyProtection="1">
      <alignment horizontal="center" vertical="center"/>
      <protection hidden="1"/>
    </xf>
    <xf numFmtId="0" fontId="22" fillId="0" borderId="16" xfId="8" applyFont="1" applyBorder="1" applyAlignment="1" applyProtection="1">
      <alignment horizontal="center" vertical="center"/>
      <protection locked="0"/>
    </xf>
    <xf numFmtId="0" fontId="3" fillId="0" borderId="6" xfId="8" applyFont="1" applyBorder="1" applyAlignment="1">
      <alignment horizontal="center" vertical="center" wrapText="1"/>
    </xf>
    <xf numFmtId="0" fontId="3" fillId="0" borderId="6" xfId="8" applyFont="1" applyBorder="1" applyAlignment="1" applyProtection="1">
      <alignment horizontal="center" vertical="center"/>
      <protection hidden="1"/>
    </xf>
    <xf numFmtId="0" fontId="3" fillId="0" borderId="18" xfId="8" applyFont="1" applyBorder="1" applyAlignment="1" applyProtection="1">
      <alignment horizontal="center" vertical="center"/>
      <protection locked="0"/>
    </xf>
    <xf numFmtId="14" fontId="15" fillId="0" borderId="0" xfId="0" applyNumberFormat="1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14" fontId="18" fillId="0" borderId="0" xfId="0" applyNumberFormat="1" applyFont="1" applyAlignment="1">
      <alignment vertical="center"/>
    </xf>
    <xf numFmtId="0" fontId="1" fillId="0" borderId="0" xfId="9"/>
    <xf numFmtId="0" fontId="28" fillId="0" borderId="47" xfId="10" applyFont="1" applyBorder="1" applyAlignment="1">
      <alignment horizontal="center" vertical="center"/>
    </xf>
    <xf numFmtId="0" fontId="28" fillId="0" borderId="52" xfId="10" applyFont="1" applyBorder="1" applyAlignment="1">
      <alignment horizontal="left"/>
    </xf>
    <xf numFmtId="0" fontId="28" fillId="0" borderId="53" xfId="10" applyFont="1" applyBorder="1" applyAlignment="1">
      <alignment horizontal="center" vertical="center"/>
    </xf>
    <xf numFmtId="0" fontId="28" fillId="0" borderId="55" xfId="10" applyFont="1" applyBorder="1" applyAlignment="1">
      <alignment horizontal="center" vertical="center"/>
    </xf>
    <xf numFmtId="0" fontId="28" fillId="0" borderId="1" xfId="10" applyFont="1" applyBorder="1" applyAlignment="1">
      <alignment horizontal="center" vertical="center"/>
    </xf>
    <xf numFmtId="2" fontId="29" fillId="2" borderId="53" xfId="10" applyNumberFormat="1" applyFont="1" applyFill="1" applyBorder="1" applyAlignment="1">
      <alignment horizontal="center" vertical="center"/>
    </xf>
    <xf numFmtId="2" fontId="28" fillId="0" borderId="1" xfId="10" applyNumberFormat="1" applyFont="1" applyBorder="1" applyAlignment="1">
      <alignment horizontal="right" vertical="center" wrapText="1"/>
    </xf>
    <xf numFmtId="0" fontId="29" fillId="0" borderId="53" xfId="10" applyFont="1" applyBorder="1"/>
    <xf numFmtId="0" fontId="29" fillId="0" borderId="55" xfId="10" applyFont="1" applyBorder="1" applyAlignment="1">
      <alignment horizontal="center"/>
    </xf>
    <xf numFmtId="0" fontId="29" fillId="0" borderId="53" xfId="10" applyFont="1" applyBorder="1" applyAlignment="1">
      <alignment wrapText="1"/>
    </xf>
    <xf numFmtId="2" fontId="28" fillId="0" borderId="1" xfId="10" applyNumberFormat="1" applyFont="1" applyBorder="1" applyAlignment="1">
      <alignment vertical="center" wrapText="1"/>
    </xf>
    <xf numFmtId="2" fontId="29" fillId="0" borderId="53" xfId="10" applyNumberFormat="1" applyFont="1" applyBorder="1" applyAlignment="1">
      <alignment horizontal="center"/>
    </xf>
    <xf numFmtId="0" fontId="29" fillId="0" borderId="47" xfId="10" applyFont="1" applyBorder="1"/>
    <xf numFmtId="0" fontId="29" fillId="0" borderId="47" xfId="10" applyFont="1" applyBorder="1" applyAlignment="1">
      <alignment wrapText="1"/>
    </xf>
    <xf numFmtId="0" fontId="29" fillId="0" borderId="1" xfId="10" applyFont="1" applyBorder="1"/>
    <xf numFmtId="0" fontId="29" fillId="0" borderId="1" xfId="10" applyFont="1" applyBorder="1" applyAlignment="1">
      <alignment wrapText="1"/>
    </xf>
    <xf numFmtId="2" fontId="28" fillId="0" borderId="58" xfId="10" applyNumberFormat="1" applyFont="1" applyBorder="1" applyAlignment="1">
      <alignment vertical="center" wrapText="1"/>
    </xf>
    <xf numFmtId="0" fontId="29" fillId="0" borderId="41" xfId="10" applyFont="1" applyBorder="1"/>
    <xf numFmtId="0" fontId="29" fillId="0" borderId="41" xfId="10" applyFont="1" applyBorder="1" applyAlignment="1">
      <alignment wrapText="1"/>
    </xf>
    <xf numFmtId="2" fontId="28" fillId="4" borderId="53" xfId="10" applyNumberFormat="1" applyFont="1" applyFill="1" applyBorder="1" applyAlignment="1">
      <alignment wrapText="1"/>
    </xf>
    <xf numFmtId="0" fontId="33" fillId="0" borderId="9" xfId="12" applyFont="1" applyBorder="1" applyAlignment="1">
      <alignment vertical="center"/>
    </xf>
    <xf numFmtId="0" fontId="33" fillId="0" borderId="1" xfId="12" applyFont="1" applyBorder="1" applyAlignment="1">
      <alignment vertical="center"/>
    </xf>
    <xf numFmtId="0" fontId="33" fillId="0" borderId="10" xfId="13" applyFont="1" applyBorder="1" applyAlignment="1">
      <alignment vertical="center"/>
    </xf>
    <xf numFmtId="0" fontId="33" fillId="0" borderId="11" xfId="13" applyFont="1" applyBorder="1" applyAlignment="1">
      <alignment vertical="center"/>
    </xf>
    <xf numFmtId="2" fontId="29" fillId="2" borderId="55" xfId="10" applyNumberFormat="1" applyFont="1" applyFill="1" applyBorder="1" applyAlignment="1">
      <alignment horizontal="center" vertical="center"/>
    </xf>
    <xf numFmtId="2" fontId="29" fillId="0" borderId="56" xfId="10" applyNumberFormat="1" applyFont="1" applyBorder="1" applyAlignment="1">
      <alignment vertical="center" wrapText="1"/>
    </xf>
    <xf numFmtId="0" fontId="1" fillId="0" borderId="1" xfId="9" applyBorder="1"/>
    <xf numFmtId="0" fontId="28" fillId="6" borderId="53" xfId="10" applyFont="1" applyFill="1" applyBorder="1" applyAlignment="1">
      <alignment horizontal="center" vertical="center"/>
    </xf>
    <xf numFmtId="2" fontId="28" fillId="6" borderId="54" xfId="10" applyNumberFormat="1" applyFont="1" applyFill="1" applyBorder="1" applyAlignment="1">
      <alignment horizontal="center" vertical="center"/>
    </xf>
    <xf numFmtId="0" fontId="22" fillId="0" borderId="15" xfId="14" applyNumberFormat="1" applyFont="1" applyFill="1" applyBorder="1" applyAlignment="1" applyProtection="1">
      <alignment horizontal="left" vertical="center" wrapText="1"/>
      <protection hidden="1"/>
    </xf>
    <xf numFmtId="165" fontId="22" fillId="0" borderId="8" xfId="14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>
      <alignment horizontal="center" vertical="center" wrapText="1"/>
    </xf>
    <xf numFmtId="0" fontId="1" fillId="0" borderId="19" xfId="9" applyBorder="1"/>
    <xf numFmtId="0" fontId="1" fillId="0" borderId="20" xfId="9" applyBorder="1"/>
    <xf numFmtId="2" fontId="11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/>
    </xf>
    <xf numFmtId="2" fontId="29" fillId="2" borderId="1" xfId="10" applyNumberFormat="1" applyFont="1" applyFill="1" applyBorder="1" applyAlignment="1">
      <alignment horizontal="center" vertical="center"/>
    </xf>
    <xf numFmtId="2" fontId="29" fillId="0" borderId="56" xfId="10" applyNumberFormat="1" applyFont="1" applyBorder="1" applyAlignment="1">
      <alignment horizontal="center" vertical="center" wrapText="1"/>
    </xf>
    <xf numFmtId="0" fontId="28" fillId="0" borderId="19" xfId="10" applyFont="1" applyBorder="1" applyAlignment="1">
      <alignment horizontal="center"/>
    </xf>
    <xf numFmtId="0" fontId="28" fillId="0" borderId="0" xfId="10" applyFont="1" applyAlignment="1">
      <alignment horizontal="center"/>
    </xf>
    <xf numFmtId="0" fontId="28" fillId="0" borderId="20" xfId="10" applyFont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29" fillId="0" borderId="55" xfId="10" applyFont="1" applyBorder="1" applyAlignment="1">
      <alignment horizontal="center" vertical="center"/>
    </xf>
    <xf numFmtId="0" fontId="29" fillId="0" borderId="53" xfId="10" applyFont="1" applyBorder="1" applyAlignment="1">
      <alignment horizontal="center" vertical="center"/>
    </xf>
    <xf numFmtId="2" fontId="29" fillId="0" borderId="53" xfId="10" applyNumberFormat="1" applyFont="1" applyBorder="1" applyAlignment="1">
      <alignment wrapText="1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6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2" fontId="1" fillId="0" borderId="0" xfId="9" applyNumberFormat="1"/>
    <xf numFmtId="0" fontId="6" fillId="0" borderId="19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164" fontId="6" fillId="0" borderId="0" xfId="1" applyFont="1" applyFill="1" applyBorder="1" applyAlignment="1" applyProtection="1">
      <alignment horizontal="right" vertical="center"/>
    </xf>
    <xf numFmtId="164" fontId="6" fillId="0" borderId="20" xfId="1" applyFont="1" applyFill="1" applyBorder="1" applyAlignment="1" applyProtection="1">
      <alignment horizontal="right" vertical="center"/>
    </xf>
    <xf numFmtId="0" fontId="5" fillId="0" borderId="21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/>
    </xf>
    <xf numFmtId="164" fontId="24" fillId="0" borderId="22" xfId="1" applyFont="1" applyFill="1" applyBorder="1" applyAlignment="1" applyProtection="1">
      <alignment horizontal="center" vertical="center"/>
    </xf>
    <xf numFmtId="164" fontId="24" fillId="0" borderId="23" xfId="1" applyFont="1" applyFill="1" applyBorder="1" applyAlignment="1" applyProtection="1">
      <alignment horizontal="right" vertical="center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vertical="center"/>
    </xf>
    <xf numFmtId="164" fontId="6" fillId="0" borderId="22" xfId="1" applyFont="1" applyFill="1" applyBorder="1" applyAlignment="1" applyProtection="1">
      <alignment horizontal="right" vertical="center"/>
    </xf>
    <xf numFmtId="164" fontId="6" fillId="0" borderId="23" xfId="1" applyFont="1" applyFill="1" applyBorder="1" applyAlignment="1" applyProtection="1">
      <alignment horizontal="right" vertical="center"/>
    </xf>
    <xf numFmtId="0" fontId="6" fillId="0" borderId="21" xfId="0" applyFont="1" applyBorder="1" applyAlignment="1" applyProtection="1">
      <alignment horizontal="left" vertical="center" wrapText="1"/>
      <protection hidden="1"/>
    </xf>
    <xf numFmtId="0" fontId="6" fillId="0" borderId="22" xfId="0" applyFont="1" applyBorder="1" applyAlignment="1" applyProtection="1">
      <alignment horizontal="center" vertical="center" wrapText="1"/>
      <protection hidden="1"/>
    </xf>
    <xf numFmtId="0" fontId="6" fillId="0" borderId="22" xfId="0" applyFont="1" applyBorder="1" applyAlignment="1" applyProtection="1">
      <alignment vertical="center" wrapText="1"/>
      <protection hidden="1"/>
    </xf>
    <xf numFmtId="0" fontId="6" fillId="0" borderId="22" xfId="0" applyFont="1" applyBorder="1" applyAlignment="1" applyProtection="1">
      <alignment horizontal="right" vertical="center"/>
      <protection hidden="1"/>
    </xf>
    <xf numFmtId="164" fontId="6" fillId="0" borderId="22" xfId="1" applyFont="1" applyFill="1" applyBorder="1" applyAlignment="1" applyProtection="1">
      <alignment horizontal="right" vertical="center"/>
      <protection hidden="1"/>
    </xf>
    <xf numFmtId="164" fontId="6" fillId="0" borderId="23" xfId="1" applyFont="1" applyFill="1" applyBorder="1" applyAlignment="1" applyProtection="1">
      <alignment horizontal="right" vertical="center"/>
      <protection hidden="1"/>
    </xf>
    <xf numFmtId="0" fontId="5" fillId="0" borderId="25" xfId="8" applyFont="1" applyBorder="1" applyAlignment="1">
      <alignment vertical="center"/>
    </xf>
    <xf numFmtId="165" fontId="5" fillId="0" borderId="26" xfId="14" applyFont="1" applyFill="1" applyBorder="1" applyAlignment="1" applyProtection="1">
      <alignment horizontal="right" vertical="center"/>
      <protection hidden="1"/>
    </xf>
    <xf numFmtId="164" fontId="5" fillId="0" borderId="27" xfId="1" applyFont="1" applyFill="1" applyBorder="1" applyAlignment="1" applyProtection="1">
      <alignment horizontal="right" vertical="center"/>
    </xf>
    <xf numFmtId="164" fontId="5" fillId="0" borderId="20" xfId="1" applyFont="1" applyFill="1" applyBorder="1" applyAlignment="1" applyProtection="1">
      <alignment horizontal="right" vertical="center"/>
    </xf>
    <xf numFmtId="0" fontId="23" fillId="0" borderId="22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/>
    </xf>
    <xf numFmtId="164" fontId="23" fillId="0" borderId="22" xfId="1" applyFont="1" applyFill="1" applyBorder="1" applyAlignment="1" applyProtection="1">
      <alignment horizontal="center" vertical="center"/>
    </xf>
    <xf numFmtId="164" fontId="23" fillId="0" borderId="23" xfId="1" applyFont="1" applyFill="1" applyBorder="1" applyAlignment="1" applyProtection="1">
      <alignment horizontal="right" vertical="center"/>
    </xf>
    <xf numFmtId="172" fontId="6" fillId="0" borderId="22" xfId="1" applyNumberFormat="1" applyFont="1" applyFill="1" applyBorder="1" applyAlignment="1" applyProtection="1">
      <alignment horizontal="center" vertical="center" wrapText="1"/>
    </xf>
    <xf numFmtId="2" fontId="6" fillId="0" borderId="22" xfId="0" applyNumberFormat="1" applyFont="1" applyBorder="1" applyAlignment="1">
      <alignment vertical="center" wrapText="1"/>
    </xf>
    <xf numFmtId="172" fontId="6" fillId="0" borderId="24" xfId="1" applyNumberFormat="1" applyFont="1" applyFill="1" applyBorder="1" applyAlignment="1" applyProtection="1">
      <alignment horizontal="right" vertical="center"/>
    </xf>
    <xf numFmtId="164" fontId="6" fillId="0" borderId="24" xfId="1" applyFont="1" applyFill="1" applyBorder="1" applyAlignment="1" applyProtection="1">
      <alignment horizontal="right" vertical="center"/>
    </xf>
    <xf numFmtId="165" fontId="6" fillId="0" borderId="23" xfId="14" applyFont="1" applyFill="1" applyBorder="1" applyAlignment="1" applyProtection="1">
      <alignment horizontal="center" vertical="center"/>
      <protection hidden="1"/>
    </xf>
    <xf numFmtId="0" fontId="24" fillId="0" borderId="25" xfId="8" applyFont="1" applyBorder="1" applyAlignment="1">
      <alignment vertical="center"/>
    </xf>
    <xf numFmtId="0" fontId="5" fillId="0" borderId="21" xfId="0" quotePrefix="1" applyFont="1" applyBorder="1" applyAlignment="1">
      <alignment horizontal="left" vertical="center" wrapText="1"/>
    </xf>
    <xf numFmtId="2" fontId="6" fillId="0" borderId="22" xfId="5" applyNumberFormat="1" applyFont="1" applyFill="1" applyBorder="1" applyAlignment="1">
      <alignment horizontal="center" vertical="center"/>
    </xf>
    <xf numFmtId="165" fontId="6" fillId="0" borderId="23" xfId="14" applyFont="1" applyFill="1" applyBorder="1" applyAlignment="1" applyProtection="1">
      <alignment horizontal="right" vertical="center"/>
      <protection hidden="1"/>
    </xf>
    <xf numFmtId="9" fontId="6" fillId="0" borderId="22" xfId="5" applyFont="1" applyFill="1" applyBorder="1" applyAlignment="1">
      <alignment horizontal="center" vertical="center"/>
    </xf>
    <xf numFmtId="0" fontId="25" fillId="0" borderId="25" xfId="8" applyFont="1" applyBorder="1" applyAlignment="1">
      <alignment vertical="center"/>
    </xf>
    <xf numFmtId="0" fontId="24" fillId="0" borderId="22" xfId="0" applyFont="1" applyBorder="1" applyAlignment="1">
      <alignment horizontal="right" vertical="center"/>
    </xf>
    <xf numFmtId="4" fontId="6" fillId="0" borderId="28" xfId="0" applyNumberFormat="1" applyFont="1" applyBorder="1" applyAlignment="1">
      <alignment horizontal="left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vertical="center" wrapText="1"/>
    </xf>
    <xf numFmtId="0" fontId="5" fillId="0" borderId="30" xfId="0" applyFont="1" applyBorder="1" applyAlignment="1">
      <alignment horizontal="right" vertical="center"/>
    </xf>
    <xf numFmtId="173" fontId="6" fillId="0" borderId="30" xfId="0" applyNumberFormat="1" applyFont="1" applyBorder="1" applyAlignment="1">
      <alignment horizontal="right" vertical="center"/>
    </xf>
    <xf numFmtId="164" fontId="5" fillId="0" borderId="31" xfId="1" applyFont="1" applyFill="1" applyBorder="1" applyAlignment="1" applyProtection="1">
      <alignment horizontal="right" vertical="center"/>
    </xf>
    <xf numFmtId="165" fontId="5" fillId="0" borderId="26" xfId="7" applyFont="1" applyFill="1" applyBorder="1" applyAlignment="1" applyProtection="1">
      <alignment horizontal="right" vertical="center"/>
      <protection hidden="1"/>
    </xf>
    <xf numFmtId="9" fontId="6" fillId="0" borderId="22" xfId="0" applyNumberFormat="1" applyFont="1" applyBorder="1" applyAlignment="1">
      <alignment vertical="center" wrapText="1"/>
    </xf>
    <xf numFmtId="172" fontId="6" fillId="0" borderId="22" xfId="1" applyNumberFormat="1" applyFont="1" applyFill="1" applyBorder="1" applyAlignment="1" applyProtection="1">
      <alignment horizontal="right" vertical="center"/>
    </xf>
    <xf numFmtId="165" fontId="6" fillId="0" borderId="23" xfId="7" applyFont="1" applyFill="1" applyBorder="1" applyAlignment="1" applyProtection="1">
      <alignment horizontal="center" vertical="center"/>
      <protection hidden="1"/>
    </xf>
    <xf numFmtId="165" fontId="6" fillId="0" borderId="23" xfId="7" applyFont="1" applyFill="1" applyBorder="1" applyAlignment="1" applyProtection="1">
      <alignment horizontal="right" vertical="center"/>
      <protection hidden="1"/>
    </xf>
    <xf numFmtId="4" fontId="6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173" fontId="6" fillId="0" borderId="0" xfId="0" applyNumberFormat="1" applyFont="1" applyAlignment="1">
      <alignment horizontal="right" vertical="center"/>
    </xf>
    <xf numFmtId="164" fontId="5" fillId="0" borderId="0" xfId="1" applyFont="1" applyFill="1" applyBorder="1" applyAlignment="1" applyProtection="1">
      <alignment horizontal="right" vertical="center"/>
    </xf>
    <xf numFmtId="0" fontId="6" fillId="0" borderId="19" xfId="0" applyFont="1" applyBorder="1" applyAlignment="1" applyProtection="1">
      <alignment horizontal="left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vertical="center" wrapText="1"/>
      <protection hidden="1"/>
    </xf>
    <xf numFmtId="0" fontId="6" fillId="0" borderId="25" xfId="0" applyFont="1" applyBorder="1" applyAlignment="1" applyProtection="1">
      <alignment horizontal="right" vertical="center"/>
      <protection hidden="1"/>
    </xf>
    <xf numFmtId="164" fontId="6" fillId="0" borderId="26" xfId="1" applyFont="1" applyFill="1" applyBorder="1" applyAlignment="1" applyProtection="1">
      <alignment horizontal="right" vertical="center"/>
      <protection hidden="1"/>
    </xf>
    <xf numFmtId="164" fontId="6" fillId="0" borderId="27" xfId="1" applyFont="1" applyFill="1" applyBorder="1" applyAlignment="1" applyProtection="1">
      <alignment horizontal="right" vertical="center"/>
      <protection hidden="1"/>
    </xf>
    <xf numFmtId="44" fontId="24" fillId="0" borderId="22" xfId="4" applyFont="1" applyFill="1" applyBorder="1" applyAlignment="1" applyProtection="1">
      <alignment horizontal="center" vertical="center"/>
    </xf>
    <xf numFmtId="44" fontId="6" fillId="0" borderId="22" xfId="4" applyFont="1" applyFill="1" applyBorder="1" applyAlignment="1" applyProtection="1">
      <alignment horizontal="right" vertical="center"/>
    </xf>
    <xf numFmtId="44" fontId="6" fillId="0" borderId="23" xfId="4" applyFont="1" applyFill="1" applyBorder="1" applyAlignment="1" applyProtection="1">
      <alignment horizontal="right" vertical="center"/>
    </xf>
    <xf numFmtId="44" fontId="6" fillId="0" borderId="23" xfId="4" applyFont="1" applyFill="1" applyBorder="1" applyAlignment="1" applyProtection="1">
      <alignment horizontal="right" vertical="center"/>
      <protection hidden="1"/>
    </xf>
    <xf numFmtId="44" fontId="5" fillId="0" borderId="27" xfId="4" applyFont="1" applyFill="1" applyBorder="1" applyAlignment="1" applyProtection="1">
      <alignment horizontal="right" vertical="center"/>
    </xf>
    <xf numFmtId="44" fontId="6" fillId="0" borderId="22" xfId="4" applyFont="1" applyFill="1" applyBorder="1" applyAlignment="1" applyProtection="1">
      <alignment horizontal="center" vertical="center" wrapText="1"/>
    </xf>
    <xf numFmtId="44" fontId="6" fillId="0" borderId="24" xfId="4" applyFont="1" applyFill="1" applyBorder="1" applyAlignment="1" applyProtection="1">
      <alignment horizontal="right" vertical="center"/>
    </xf>
    <xf numFmtId="0" fontId="6" fillId="0" borderId="21" xfId="0" quotePrefix="1" applyFont="1" applyBorder="1" applyAlignment="1">
      <alignment horizontal="left" vertical="center" wrapText="1"/>
    </xf>
    <xf numFmtId="9" fontId="6" fillId="0" borderId="22" xfId="5" applyFont="1" applyBorder="1" applyAlignment="1">
      <alignment horizontal="center" vertical="center"/>
    </xf>
    <xf numFmtId="9" fontId="6" fillId="0" borderId="22" xfId="5" applyFont="1" applyBorder="1" applyAlignment="1">
      <alignment vertical="center"/>
    </xf>
    <xf numFmtId="164" fontId="6" fillId="0" borderId="22" xfId="1" applyFont="1" applyFill="1" applyBorder="1" applyAlignment="1" applyProtection="1">
      <alignment horizontal="center" vertical="center"/>
    </xf>
    <xf numFmtId="0" fontId="6" fillId="0" borderId="22" xfId="0" applyFont="1" applyBorder="1" applyAlignment="1">
      <alignment horizontal="right" vertical="center"/>
    </xf>
    <xf numFmtId="164" fontId="5" fillId="0" borderId="23" xfId="1" applyFont="1" applyFill="1" applyBorder="1" applyAlignment="1" applyProtection="1">
      <alignment horizontal="right" vertical="center"/>
    </xf>
    <xf numFmtId="175" fontId="5" fillId="0" borderId="31" xfId="1" applyNumberFormat="1" applyFont="1" applyFill="1" applyBorder="1" applyAlignment="1" applyProtection="1">
      <alignment horizontal="right" vertical="center"/>
    </xf>
    <xf numFmtId="174" fontId="5" fillId="0" borderId="27" xfId="1" applyNumberFormat="1" applyFont="1" applyFill="1" applyBorder="1" applyAlignment="1" applyProtection="1">
      <alignment horizontal="right" vertical="center"/>
    </xf>
    <xf numFmtId="44" fontId="6" fillId="0" borderId="23" xfId="4" applyFont="1" applyFill="1" applyBorder="1" applyAlignment="1" applyProtection="1">
      <alignment horizontal="center" vertical="center"/>
      <protection hidden="1"/>
    </xf>
    <xf numFmtId="44" fontId="5" fillId="0" borderId="20" xfId="4" applyFont="1" applyFill="1" applyBorder="1" applyAlignment="1" applyProtection="1">
      <alignment horizontal="right" vertical="center"/>
    </xf>
    <xf numFmtId="164" fontId="6" fillId="0" borderId="22" xfId="1" applyFont="1" applyFill="1" applyBorder="1" applyAlignment="1">
      <alignment vertical="center"/>
    </xf>
    <xf numFmtId="164" fontId="6" fillId="0" borderId="22" xfId="1" applyFont="1" applyBorder="1" applyAlignment="1" applyProtection="1">
      <alignment vertical="center"/>
      <protection hidden="1"/>
    </xf>
    <xf numFmtId="44" fontId="6" fillId="0" borderId="22" xfId="4" applyFont="1" applyFill="1" applyBorder="1" applyAlignment="1" applyProtection="1">
      <alignment horizontal="right" vertical="center"/>
      <protection hidden="1"/>
    </xf>
    <xf numFmtId="0" fontId="18" fillId="0" borderId="1" xfId="0" applyFont="1" applyBorder="1" applyAlignment="1">
      <alignment horizontal="center" vertical="center"/>
    </xf>
    <xf numFmtId="44" fontId="6" fillId="0" borderId="22" xfId="4" applyFont="1" applyFill="1" applyBorder="1" applyAlignment="1" applyProtection="1">
      <alignment horizontal="center" vertical="center"/>
    </xf>
    <xf numFmtId="44" fontId="5" fillId="0" borderId="23" xfId="4" applyFont="1" applyFill="1" applyBorder="1" applyAlignment="1" applyProtection="1">
      <alignment horizontal="right" vertical="center"/>
    </xf>
    <xf numFmtId="44" fontId="5" fillId="0" borderId="31" xfId="4" applyFont="1" applyFill="1" applyBorder="1" applyAlignment="1" applyProtection="1">
      <alignment horizontal="right" vertical="center"/>
    </xf>
    <xf numFmtId="2" fontId="6" fillId="0" borderId="22" xfId="0" applyNumberFormat="1" applyFont="1" applyBorder="1" applyAlignment="1">
      <alignment horizontal="center" vertical="center" wrapText="1"/>
    </xf>
    <xf numFmtId="9" fontId="6" fillId="0" borderId="22" xfId="5" applyFont="1" applyBorder="1" applyAlignment="1" applyProtection="1">
      <alignment horizontal="center" vertical="center"/>
      <protection hidden="1"/>
    </xf>
    <xf numFmtId="0" fontId="2" fillId="2" borderId="42" xfId="8" applyFill="1" applyBorder="1" applyAlignment="1">
      <alignment horizontal="left" vertical="center" wrapText="1"/>
    </xf>
    <xf numFmtId="0" fontId="1" fillId="0" borderId="56" xfId="9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2" fontId="10" fillId="0" borderId="3" xfId="0" applyNumberFormat="1" applyFont="1" applyBorder="1" applyAlignment="1">
      <alignment horizontal="center" vertical="center"/>
    </xf>
    <xf numFmtId="2" fontId="11" fillId="0" borderId="4" xfId="0" applyNumberFormat="1" applyFont="1" applyBorder="1" applyAlignment="1">
      <alignment horizontal="center" vertical="center" wrapText="1"/>
    </xf>
    <xf numFmtId="170" fontId="18" fillId="0" borderId="2" xfId="6" applyNumberFormat="1" applyFont="1" applyBorder="1" applyAlignment="1">
      <alignment horizontal="right" vertical="center" wrapText="1"/>
    </xf>
    <xf numFmtId="2" fontId="28" fillId="4" borderId="47" xfId="10" applyNumberFormat="1" applyFont="1" applyFill="1" applyBorder="1" applyAlignment="1">
      <alignment wrapText="1"/>
    </xf>
    <xf numFmtId="168" fontId="4" fillId="0" borderId="34" xfId="0" applyNumberFormat="1" applyFont="1" applyBorder="1" applyAlignment="1">
      <alignment horizontal="right" vertical="center"/>
    </xf>
    <xf numFmtId="176" fontId="18" fillId="2" borderId="1" xfId="0" applyNumberFormat="1" applyFont="1" applyFill="1" applyBorder="1" applyAlignment="1">
      <alignment horizontal="right" vertical="center"/>
    </xf>
    <xf numFmtId="169" fontId="11" fillId="0" borderId="1" xfId="6" applyFont="1" applyBorder="1" applyAlignment="1">
      <alignment horizontal="right" vertical="center" wrapText="1"/>
    </xf>
    <xf numFmtId="169" fontId="18" fillId="0" borderId="1" xfId="6" applyFont="1" applyBorder="1" applyAlignment="1">
      <alignment horizontal="right" vertical="center" wrapText="1"/>
    </xf>
    <xf numFmtId="176" fontId="10" fillId="2" borderId="1" xfId="0" applyNumberFormat="1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right" vertical="center"/>
    </xf>
    <xf numFmtId="176" fontId="4" fillId="0" borderId="1" xfId="4" applyNumberFormat="1" applyFont="1" applyBorder="1" applyAlignment="1">
      <alignment horizontal="right" vertical="center"/>
    </xf>
    <xf numFmtId="176" fontId="18" fillId="0" borderId="1" xfId="4" applyNumberFormat="1" applyFont="1" applyBorder="1" applyAlignment="1">
      <alignment horizontal="right" vertical="center"/>
    </xf>
    <xf numFmtId="168" fontId="4" fillId="0" borderId="1" xfId="4" applyNumberFormat="1" applyFont="1" applyBorder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11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22" xfId="0" applyFont="1" applyBorder="1" applyAlignment="1" applyProtection="1">
      <alignment horizontal="center" vertical="center"/>
      <protection hidden="1"/>
    </xf>
    <xf numFmtId="164" fontId="6" fillId="0" borderId="22" xfId="1" applyFont="1" applyFill="1" applyBorder="1" applyAlignment="1" applyProtection="1">
      <alignment horizontal="center" vertical="center"/>
      <protection hidden="1"/>
    </xf>
    <xf numFmtId="2" fontId="6" fillId="0" borderId="22" xfId="5" applyNumberFormat="1" applyFont="1" applyBorder="1" applyAlignment="1" applyProtection="1">
      <alignment horizontal="center" vertical="center"/>
      <protection hidden="1"/>
    </xf>
    <xf numFmtId="177" fontId="6" fillId="0" borderId="22" xfId="0" applyNumberFormat="1" applyFont="1" applyBorder="1" applyAlignment="1">
      <alignment vertical="center" wrapText="1"/>
    </xf>
    <xf numFmtId="177" fontId="6" fillId="0" borderId="22" xfId="0" applyNumberFormat="1" applyFont="1" applyBorder="1" applyAlignment="1" applyProtection="1">
      <alignment vertical="center" wrapText="1"/>
      <protection hidden="1"/>
    </xf>
    <xf numFmtId="176" fontId="18" fillId="0" borderId="1" xfId="0" applyNumberFormat="1" applyFont="1" applyBorder="1" applyAlignment="1">
      <alignment vertical="center"/>
    </xf>
    <xf numFmtId="177" fontId="6" fillId="0" borderId="0" xfId="0" applyNumberFormat="1" applyFont="1" applyAlignment="1" applyProtection="1">
      <alignment vertical="center" wrapText="1"/>
      <protection hidden="1"/>
    </xf>
    <xf numFmtId="44" fontId="6" fillId="0" borderId="26" xfId="4" applyFont="1" applyFill="1" applyBorder="1" applyAlignment="1" applyProtection="1">
      <alignment horizontal="right" vertical="center"/>
    </xf>
    <xf numFmtId="44" fontId="6" fillId="0" borderId="27" xfId="4" applyFont="1" applyFill="1" applyBorder="1" applyAlignment="1" applyProtection="1">
      <alignment horizontal="right" vertical="center"/>
    </xf>
    <xf numFmtId="4" fontId="6" fillId="0" borderId="19" xfId="0" applyNumberFormat="1" applyFont="1" applyBorder="1" applyAlignment="1">
      <alignment horizontal="left" vertical="center" wrapText="1"/>
    </xf>
    <xf numFmtId="2" fontId="29" fillId="0" borderId="55" xfId="10" applyNumberFormat="1" applyFont="1" applyBorder="1" applyAlignment="1">
      <alignment horizontal="center"/>
    </xf>
    <xf numFmtId="0" fontId="6" fillId="0" borderId="21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center" vertical="top" wrapText="1"/>
    </xf>
    <xf numFmtId="0" fontId="6" fillId="0" borderId="22" xfId="0" applyFont="1" applyBorder="1" applyAlignment="1">
      <alignment vertical="top" wrapText="1"/>
    </xf>
    <xf numFmtId="0" fontId="6" fillId="0" borderId="22" xfId="0" applyFont="1" applyBorder="1" applyAlignment="1">
      <alignment vertical="top"/>
    </xf>
    <xf numFmtId="164" fontId="6" fillId="0" borderId="22" xfId="1" applyFont="1" applyFill="1" applyBorder="1" applyAlignment="1" applyProtection="1">
      <alignment horizontal="right" vertical="top"/>
    </xf>
    <xf numFmtId="164" fontId="6" fillId="0" borderId="23" xfId="1" applyFont="1" applyFill="1" applyBorder="1" applyAlignment="1" applyProtection="1">
      <alignment horizontal="right" vertical="top"/>
    </xf>
    <xf numFmtId="172" fontId="6" fillId="0" borderId="22" xfId="1" applyNumberFormat="1" applyFont="1" applyFill="1" applyBorder="1" applyAlignment="1" applyProtection="1">
      <alignment horizontal="center" vertical="top" wrapText="1"/>
    </xf>
    <xf numFmtId="9" fontId="6" fillId="0" borderId="22" xfId="0" applyNumberFormat="1" applyFont="1" applyBorder="1" applyAlignment="1">
      <alignment vertical="top" wrapText="1"/>
    </xf>
    <xf numFmtId="172" fontId="6" fillId="0" borderId="24" xfId="1" applyNumberFormat="1" applyFont="1" applyFill="1" applyBorder="1" applyAlignment="1" applyProtection="1">
      <alignment horizontal="right" vertical="top"/>
    </xf>
    <xf numFmtId="164" fontId="6" fillId="0" borderId="24" xfId="1" applyFont="1" applyFill="1" applyBorder="1" applyAlignment="1" applyProtection="1">
      <alignment horizontal="right" vertical="top"/>
    </xf>
    <xf numFmtId="165" fontId="6" fillId="0" borderId="23" xfId="7" applyFont="1" applyFill="1" applyBorder="1" applyAlignment="1" applyProtection="1">
      <alignment horizontal="center" vertical="top"/>
      <protection hidden="1"/>
    </xf>
    <xf numFmtId="9" fontId="6" fillId="0" borderId="22" xfId="5" applyFont="1" applyFill="1" applyBorder="1" applyAlignment="1">
      <alignment horizontal="center" vertical="top"/>
    </xf>
    <xf numFmtId="165" fontId="6" fillId="0" borderId="23" xfId="7" applyFont="1" applyFill="1" applyBorder="1" applyAlignment="1" applyProtection="1">
      <alignment horizontal="right" vertical="top"/>
      <protection hidden="1"/>
    </xf>
    <xf numFmtId="2" fontId="6" fillId="0" borderId="22" xfId="5" applyNumberFormat="1" applyFont="1" applyBorder="1" applyAlignment="1">
      <alignment horizontal="center" vertical="center"/>
    </xf>
    <xf numFmtId="0" fontId="22" fillId="0" borderId="15" xfId="15" applyNumberFormat="1" applyFont="1" applyFill="1" applyBorder="1" applyAlignment="1" applyProtection="1">
      <alignment horizontal="left" vertical="center" wrapText="1"/>
      <protection hidden="1"/>
    </xf>
    <xf numFmtId="173" fontId="22" fillId="0" borderId="8" xfId="15" applyFont="1" applyFill="1" applyBorder="1" applyAlignment="1" applyProtection="1">
      <alignment horizontal="center" vertical="center"/>
      <protection hidden="1"/>
    </xf>
    <xf numFmtId="0" fontId="6" fillId="0" borderId="19" xfId="16" applyFont="1" applyBorder="1" applyAlignment="1">
      <alignment horizontal="left" vertical="top" wrapText="1"/>
    </xf>
    <xf numFmtId="0" fontId="6" fillId="0" borderId="0" xfId="16" applyFont="1" applyAlignment="1">
      <alignment horizontal="center" vertical="top" wrapText="1"/>
    </xf>
    <xf numFmtId="0" fontId="6" fillId="0" borderId="0" xfId="16" applyFont="1" applyAlignment="1">
      <alignment vertical="top" wrapText="1"/>
    </xf>
    <xf numFmtId="0" fontId="6" fillId="0" borderId="0" xfId="16" applyFont="1" applyAlignment="1">
      <alignment horizontal="right" vertical="top"/>
    </xf>
    <xf numFmtId="43" fontId="6" fillId="0" borderId="0" xfId="17" applyFont="1" applyFill="1" applyBorder="1" applyAlignment="1" applyProtection="1">
      <alignment horizontal="right" vertical="top"/>
    </xf>
    <xf numFmtId="43" fontId="6" fillId="0" borderId="20" xfId="17" applyFont="1" applyFill="1" applyBorder="1" applyAlignment="1" applyProtection="1">
      <alignment horizontal="right" vertical="top"/>
    </xf>
    <xf numFmtId="0" fontId="5" fillId="0" borderId="21" xfId="16" applyFont="1" applyBorder="1" applyAlignment="1">
      <alignment horizontal="left" vertical="top" wrapText="1"/>
    </xf>
    <xf numFmtId="0" fontId="24" fillId="0" borderId="22" xfId="16" applyFont="1" applyBorder="1" applyAlignment="1">
      <alignment horizontal="center" vertical="top" wrapText="1"/>
    </xf>
    <xf numFmtId="0" fontId="24" fillId="0" borderId="22" xfId="16" applyFont="1" applyBorder="1" applyAlignment="1">
      <alignment horizontal="center" vertical="top"/>
    </xf>
    <xf numFmtId="43" fontId="24" fillId="0" borderId="22" xfId="17" applyFont="1" applyFill="1" applyBorder="1" applyAlignment="1" applyProtection="1">
      <alignment horizontal="center" vertical="top"/>
    </xf>
    <xf numFmtId="43" fontId="24" fillId="0" borderId="23" xfId="17" applyFont="1" applyFill="1" applyBorder="1" applyAlignment="1" applyProtection="1">
      <alignment horizontal="right" vertical="top"/>
    </xf>
    <xf numFmtId="0" fontId="6" fillId="0" borderId="21" xfId="16" applyFont="1" applyBorder="1" applyAlignment="1">
      <alignment horizontal="left" vertical="top" wrapText="1"/>
    </xf>
    <xf numFmtId="0" fontId="6" fillId="0" borderId="22" xfId="16" applyFont="1" applyBorder="1" applyAlignment="1">
      <alignment horizontal="center" vertical="top" wrapText="1"/>
    </xf>
    <xf numFmtId="0" fontId="6" fillId="0" borderId="22" xfId="16" applyFont="1" applyBorder="1" applyAlignment="1">
      <alignment vertical="top" wrapText="1"/>
    </xf>
    <xf numFmtId="0" fontId="6" fillId="0" borderId="22" xfId="16" applyFont="1" applyBorder="1" applyAlignment="1">
      <alignment horizontal="right" vertical="top"/>
    </xf>
    <xf numFmtId="43" fontId="6" fillId="0" borderId="22" xfId="17" applyFont="1" applyFill="1" applyBorder="1" applyAlignment="1" applyProtection="1">
      <alignment horizontal="right" vertical="top"/>
    </xf>
    <xf numFmtId="43" fontId="6" fillId="0" borderId="23" xfId="17" applyFont="1" applyFill="1" applyBorder="1" applyAlignment="1" applyProtection="1">
      <alignment horizontal="right" vertical="top"/>
    </xf>
    <xf numFmtId="0" fontId="6" fillId="0" borderId="21" xfId="16" applyFont="1" applyBorder="1" applyAlignment="1" applyProtection="1">
      <alignment horizontal="left" vertical="top" wrapText="1"/>
      <protection hidden="1"/>
    </xf>
    <xf numFmtId="0" fontId="6" fillId="0" borderId="22" xfId="16" applyFont="1" applyBorder="1" applyAlignment="1" applyProtection="1">
      <alignment horizontal="center" vertical="top" wrapText="1"/>
      <protection hidden="1"/>
    </xf>
    <xf numFmtId="0" fontId="6" fillId="0" borderId="22" xfId="16" applyFont="1" applyBorder="1" applyAlignment="1" applyProtection="1">
      <alignment vertical="top" wrapText="1"/>
      <protection hidden="1"/>
    </xf>
    <xf numFmtId="0" fontId="6" fillId="0" borderId="22" xfId="16" applyFont="1" applyBorder="1" applyAlignment="1" applyProtection="1">
      <alignment horizontal="right" vertical="top"/>
      <protection hidden="1"/>
    </xf>
    <xf numFmtId="43" fontId="6" fillId="0" borderId="22" xfId="17" applyFont="1" applyFill="1" applyBorder="1" applyAlignment="1" applyProtection="1">
      <alignment horizontal="right" vertical="top"/>
      <protection hidden="1"/>
    </xf>
    <xf numFmtId="43" fontId="6" fillId="0" borderId="23" xfId="17" applyFont="1" applyFill="1" applyBorder="1" applyAlignment="1" applyProtection="1">
      <alignment horizontal="right" vertical="top"/>
      <protection hidden="1"/>
    </xf>
    <xf numFmtId="173" fontId="5" fillId="0" borderId="26" xfId="15" applyFont="1" applyFill="1" applyBorder="1" applyAlignment="1" applyProtection="1">
      <alignment horizontal="right" vertical="top"/>
      <protection hidden="1"/>
    </xf>
    <xf numFmtId="43" fontId="5" fillId="0" borderId="27" xfId="17" applyFont="1" applyFill="1" applyBorder="1" applyAlignment="1" applyProtection="1">
      <alignment horizontal="right" vertical="top"/>
    </xf>
    <xf numFmtId="43" fontId="5" fillId="0" borderId="20" xfId="17" applyFont="1" applyFill="1" applyBorder="1" applyAlignment="1" applyProtection="1">
      <alignment horizontal="right" vertical="top"/>
    </xf>
    <xf numFmtId="0" fontId="23" fillId="0" borderId="22" xfId="16" applyFont="1" applyBorder="1" applyAlignment="1">
      <alignment horizontal="center" vertical="top" wrapText="1"/>
    </xf>
    <xf numFmtId="0" fontId="23" fillId="0" borderId="22" xfId="16" applyFont="1" applyBorder="1" applyAlignment="1">
      <alignment horizontal="center" vertical="top"/>
    </xf>
    <xf numFmtId="43" fontId="23" fillId="0" borderId="22" xfId="17" applyFont="1" applyFill="1" applyBorder="1" applyAlignment="1" applyProtection="1">
      <alignment horizontal="center" vertical="top"/>
    </xf>
    <xf numFmtId="43" fontId="23" fillId="0" borderId="23" xfId="17" applyFont="1" applyFill="1" applyBorder="1" applyAlignment="1" applyProtection="1">
      <alignment horizontal="right" vertical="top"/>
    </xf>
    <xf numFmtId="0" fontId="24" fillId="0" borderId="25" xfId="8" applyFont="1" applyBorder="1" applyAlignment="1">
      <alignment vertical="top"/>
    </xf>
    <xf numFmtId="0" fontId="5" fillId="0" borderId="21" xfId="16" quotePrefix="1" applyFont="1" applyBorder="1" applyAlignment="1">
      <alignment horizontal="left" vertical="top" wrapText="1"/>
    </xf>
    <xf numFmtId="0" fontId="25" fillId="0" borderId="25" xfId="8" applyFont="1" applyBorder="1" applyAlignment="1">
      <alignment vertical="top"/>
    </xf>
    <xf numFmtId="0" fontId="24" fillId="0" borderId="22" xfId="16" applyFont="1" applyBorder="1" applyAlignment="1">
      <alignment horizontal="right" vertical="top"/>
    </xf>
    <xf numFmtId="4" fontId="6" fillId="0" borderId="28" xfId="16" applyNumberFormat="1" applyFont="1" applyBorder="1" applyAlignment="1">
      <alignment horizontal="left" vertical="top" wrapText="1"/>
    </xf>
    <xf numFmtId="0" fontId="6" fillId="0" borderId="29" xfId="16" applyFont="1" applyBorder="1" applyAlignment="1">
      <alignment horizontal="center" wrapText="1"/>
    </xf>
    <xf numFmtId="0" fontId="6" fillId="0" borderId="30" xfId="16" applyFont="1" applyBorder="1" applyAlignment="1">
      <alignment wrapText="1"/>
    </xf>
    <xf numFmtId="0" fontId="5" fillId="0" borderId="30" xfId="16" applyFont="1" applyBorder="1" applyAlignment="1">
      <alignment horizontal="right"/>
    </xf>
    <xf numFmtId="173" fontId="6" fillId="0" borderId="30" xfId="16" applyNumberFormat="1" applyFont="1" applyBorder="1" applyAlignment="1">
      <alignment horizontal="right"/>
    </xf>
    <xf numFmtId="43" fontId="5" fillId="0" borderId="31" xfId="17" applyFont="1" applyFill="1" applyBorder="1" applyAlignment="1" applyProtection="1">
      <alignment horizontal="right"/>
    </xf>
    <xf numFmtId="177" fontId="6" fillId="0" borderId="22" xfId="0" applyNumberFormat="1" applyFont="1" applyBorder="1" applyAlignment="1">
      <alignment horizontal="center" vertical="center" wrapText="1"/>
    </xf>
    <xf numFmtId="9" fontId="6" fillId="0" borderId="22" xfId="5" applyFont="1" applyBorder="1" applyAlignment="1">
      <alignment horizontal="right" vertical="center"/>
    </xf>
    <xf numFmtId="2" fontId="29" fillId="0" borderId="53" xfId="10" applyNumberFormat="1" applyFont="1" applyBorder="1" applyAlignment="1">
      <alignment horizontal="center" vertical="center"/>
    </xf>
    <xf numFmtId="2" fontId="29" fillId="0" borderId="55" xfId="10" applyNumberFormat="1" applyFont="1" applyBorder="1" applyAlignment="1">
      <alignment horizontal="center" vertical="center"/>
    </xf>
    <xf numFmtId="177" fontId="29" fillId="2" borderId="53" xfId="10" applyNumberFormat="1" applyFont="1" applyFill="1" applyBorder="1" applyAlignment="1">
      <alignment horizontal="center" vertical="center"/>
    </xf>
    <xf numFmtId="44" fontId="6" fillId="0" borderId="23" xfId="4" applyFont="1" applyFill="1" applyBorder="1" applyAlignment="1" applyProtection="1">
      <alignment horizontal="center" vertical="center"/>
    </xf>
    <xf numFmtId="169" fontId="18" fillId="0" borderId="1" xfId="6" applyFont="1" applyFill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right" vertical="center"/>
    </xf>
    <xf numFmtId="0" fontId="19" fillId="3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right" vertical="center" wrapText="1"/>
    </xf>
    <xf numFmtId="0" fontId="21" fillId="0" borderId="3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right" vertical="center" wrapText="1"/>
    </xf>
    <xf numFmtId="0" fontId="7" fillId="0" borderId="33" xfId="0" applyFont="1" applyBorder="1" applyAlignment="1">
      <alignment horizontal="right" vertical="center" wrapText="1"/>
    </xf>
    <xf numFmtId="0" fontId="18" fillId="0" borderId="80" xfId="0" applyFont="1" applyBorder="1" applyAlignment="1">
      <alignment horizontal="right" vertical="center" wrapText="1"/>
    </xf>
    <xf numFmtId="0" fontId="18" fillId="0" borderId="81" xfId="0" applyFont="1" applyBorder="1" applyAlignment="1">
      <alignment horizontal="right" vertical="center" wrapText="1"/>
    </xf>
    <xf numFmtId="0" fontId="18" fillId="0" borderId="82" xfId="0" applyFont="1" applyBorder="1" applyAlignment="1">
      <alignment horizontal="right" vertical="center" wrapText="1"/>
    </xf>
    <xf numFmtId="49" fontId="11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0" fontId="3" fillId="0" borderId="17" xfId="8" applyFont="1" applyBorder="1" applyAlignment="1">
      <alignment vertical="center" wrapText="1"/>
    </xf>
    <xf numFmtId="0" fontId="3" fillId="0" borderId="5" xfId="8" applyFont="1" applyBorder="1" applyAlignment="1">
      <alignment vertical="center" wrapText="1"/>
    </xf>
    <xf numFmtId="0" fontId="3" fillId="0" borderId="7" xfId="8" applyFont="1" applyBorder="1" applyAlignment="1">
      <alignment vertical="center" wrapText="1"/>
    </xf>
    <xf numFmtId="0" fontId="22" fillId="0" borderId="13" xfId="8" applyFont="1" applyBorder="1" applyAlignment="1">
      <alignment horizontal="center" vertical="center" wrapText="1"/>
    </xf>
    <xf numFmtId="0" fontId="22" fillId="0" borderId="73" xfId="8" applyFont="1" applyBorder="1" applyAlignment="1">
      <alignment horizontal="center" vertical="center" wrapText="1"/>
    </xf>
    <xf numFmtId="0" fontId="3" fillId="0" borderId="83" xfId="8" applyFont="1" applyBorder="1" applyAlignment="1">
      <alignment vertical="center" wrapText="1"/>
    </xf>
    <xf numFmtId="0" fontId="3" fillId="0" borderId="4" xfId="8" applyFont="1" applyBorder="1" applyAlignment="1">
      <alignment vertical="center" wrapText="1"/>
    </xf>
    <xf numFmtId="0" fontId="3" fillId="0" borderId="2" xfId="8" applyFont="1" applyBorder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8" fillId="0" borderId="0" xfId="0" applyFont="1" applyAlignment="1">
      <alignment horizontal="right" vertical="center" wrapText="1"/>
    </xf>
    <xf numFmtId="0" fontId="18" fillId="0" borderId="0" xfId="0" applyFont="1" applyAlignment="1">
      <alignment horizontal="right" vertical="center"/>
    </xf>
    <xf numFmtId="0" fontId="28" fillId="0" borderId="1" xfId="10" applyFont="1" applyBorder="1" applyAlignment="1">
      <alignment horizontal="left" vertical="top"/>
    </xf>
    <xf numFmtId="17" fontId="29" fillId="0" borderId="53" xfId="10" applyNumberFormat="1" applyFont="1" applyBorder="1" applyAlignment="1">
      <alignment horizontal="left" vertical="center"/>
    </xf>
    <xf numFmtId="0" fontId="29" fillId="0" borderId="53" xfId="10" applyFont="1" applyBorder="1" applyAlignment="1">
      <alignment horizontal="left" vertical="center"/>
    </xf>
    <xf numFmtId="0" fontId="32" fillId="0" borderId="52" xfId="10" applyFont="1" applyBorder="1" applyAlignment="1">
      <alignment horizontal="center" vertical="center"/>
    </xf>
    <xf numFmtId="0" fontId="32" fillId="0" borderId="53" xfId="10" applyFont="1" applyBorder="1" applyAlignment="1">
      <alignment horizontal="center" vertical="center"/>
    </xf>
    <xf numFmtId="0" fontId="28" fillId="0" borderId="53" xfId="10" applyFont="1" applyBorder="1" applyAlignment="1">
      <alignment horizontal="center" vertical="center"/>
    </xf>
    <xf numFmtId="0" fontId="28" fillId="0" borderId="47" xfId="10" applyFont="1" applyBorder="1" applyAlignment="1">
      <alignment horizontal="center" vertical="center"/>
    </xf>
    <xf numFmtId="0" fontId="28" fillId="0" borderId="44" xfId="10" applyFont="1" applyBorder="1" applyAlignment="1">
      <alignment horizontal="center" vertical="center"/>
    </xf>
    <xf numFmtId="0" fontId="28" fillId="0" borderId="48" xfId="10" applyFont="1" applyBorder="1" applyAlignment="1">
      <alignment horizontal="center" vertical="center"/>
    </xf>
    <xf numFmtId="0" fontId="28" fillId="0" borderId="38" xfId="10" applyFont="1" applyBorder="1" applyAlignment="1">
      <alignment horizontal="center" vertical="center"/>
    </xf>
    <xf numFmtId="0" fontId="28" fillId="0" borderId="39" xfId="10" applyFont="1" applyBorder="1" applyAlignment="1">
      <alignment horizontal="center" vertical="center"/>
    </xf>
    <xf numFmtId="0" fontId="2" fillId="2" borderId="42" xfId="8" applyFill="1" applyBorder="1" applyAlignment="1">
      <alignment horizontal="left" vertical="center" wrapText="1"/>
    </xf>
    <xf numFmtId="0" fontId="1" fillId="0" borderId="56" xfId="9" applyBorder="1" applyAlignment="1">
      <alignment horizontal="left" vertical="center" wrapText="1"/>
    </xf>
    <xf numFmtId="0" fontId="28" fillId="0" borderId="57" xfId="10" applyFont="1" applyBorder="1" applyAlignment="1">
      <alignment horizontal="center" vertical="center"/>
    </xf>
    <xf numFmtId="0" fontId="28" fillId="0" borderId="20" xfId="10" applyFont="1" applyBorder="1" applyAlignment="1">
      <alignment horizontal="center" vertical="center"/>
    </xf>
    <xf numFmtId="0" fontId="29" fillId="0" borderId="79" xfId="10" applyFont="1" applyBorder="1" applyAlignment="1">
      <alignment horizontal="left"/>
    </xf>
    <xf numFmtId="0" fontId="29" fillId="0" borderId="47" xfId="10" applyFont="1" applyBorder="1" applyAlignment="1">
      <alignment horizontal="left"/>
    </xf>
    <xf numFmtId="0" fontId="28" fillId="0" borderId="44" xfId="10" applyFont="1" applyBorder="1" applyAlignment="1">
      <alignment horizontal="center"/>
    </xf>
    <xf numFmtId="0" fontId="28" fillId="0" borderId="45" xfId="10" applyFont="1" applyBorder="1" applyAlignment="1">
      <alignment horizontal="center"/>
    </xf>
    <xf numFmtId="0" fontId="28" fillId="0" borderId="46" xfId="10" applyFont="1" applyBorder="1" applyAlignment="1">
      <alignment horizontal="center"/>
    </xf>
    <xf numFmtId="0" fontId="28" fillId="0" borderId="68" xfId="10" applyFont="1" applyBorder="1" applyAlignment="1">
      <alignment horizontal="center" vertical="center"/>
    </xf>
    <xf numFmtId="0" fontId="28" fillId="0" borderId="40" xfId="10" applyFont="1" applyBorder="1" applyAlignment="1">
      <alignment horizontal="center" vertical="center"/>
    </xf>
    <xf numFmtId="0" fontId="29" fillId="6" borderId="69" xfId="10" applyFont="1" applyFill="1" applyBorder="1" applyAlignment="1">
      <alignment horizontal="center" vertical="center" wrapText="1"/>
    </xf>
    <xf numFmtId="0" fontId="29" fillId="6" borderId="12" xfId="10" applyFont="1" applyFill="1" applyBorder="1" applyAlignment="1">
      <alignment horizontal="center" vertical="center" wrapText="1"/>
    </xf>
    <xf numFmtId="0" fontId="29" fillId="6" borderId="70" xfId="10" applyFont="1" applyFill="1" applyBorder="1" applyAlignment="1">
      <alignment horizontal="center" vertical="center" wrapText="1"/>
    </xf>
    <xf numFmtId="0" fontId="29" fillId="6" borderId="49" xfId="10" applyFont="1" applyFill="1" applyBorder="1" applyAlignment="1">
      <alignment horizontal="center" vertical="center" wrapText="1"/>
    </xf>
    <xf numFmtId="0" fontId="29" fillId="6" borderId="38" xfId="10" applyFont="1" applyFill="1" applyBorder="1" applyAlignment="1">
      <alignment horizontal="center" vertical="center" wrapText="1"/>
    </xf>
    <xf numFmtId="0" fontId="29" fillId="6" borderId="50" xfId="10" applyFont="1" applyFill="1" applyBorder="1" applyAlignment="1">
      <alignment horizontal="center" vertical="center" wrapText="1"/>
    </xf>
    <xf numFmtId="0" fontId="28" fillId="0" borderId="69" xfId="10" applyFont="1" applyBorder="1" applyAlignment="1">
      <alignment horizontal="center" vertical="center"/>
    </xf>
    <xf numFmtId="0" fontId="28" fillId="0" borderId="49" xfId="10" applyFont="1" applyBorder="1" applyAlignment="1">
      <alignment horizontal="center" vertical="center"/>
    </xf>
    <xf numFmtId="2" fontId="31" fillId="6" borderId="71" xfId="11" applyNumberFormat="1" applyFont="1" applyFill="1" applyBorder="1" applyAlignment="1">
      <alignment horizontal="center" vertical="center" shrinkToFit="1"/>
    </xf>
    <xf numFmtId="2" fontId="31" fillId="6" borderId="51" xfId="11" applyNumberFormat="1" applyFont="1" applyFill="1" applyBorder="1" applyAlignment="1">
      <alignment horizontal="center" vertical="center" shrinkToFit="1"/>
    </xf>
    <xf numFmtId="0" fontId="28" fillId="0" borderId="72" xfId="10" applyFont="1" applyBorder="1" applyAlignment="1">
      <alignment horizontal="center" vertical="center"/>
    </xf>
    <xf numFmtId="0" fontId="28" fillId="0" borderId="41" xfId="10" applyFont="1" applyBorder="1" applyAlignment="1">
      <alignment horizontal="center" vertical="center"/>
    </xf>
    <xf numFmtId="9" fontId="28" fillId="6" borderId="69" xfId="10" applyNumberFormat="1" applyFont="1" applyFill="1" applyBorder="1" applyAlignment="1">
      <alignment horizontal="center" vertical="center" wrapText="1"/>
    </xf>
    <xf numFmtId="9" fontId="28" fillId="6" borderId="36" xfId="10" applyNumberFormat="1" applyFont="1" applyFill="1" applyBorder="1" applyAlignment="1">
      <alignment horizontal="center" vertical="center" wrapText="1"/>
    </xf>
    <xf numFmtId="9" fontId="28" fillId="6" borderId="49" xfId="10" applyNumberFormat="1" applyFont="1" applyFill="1" applyBorder="1" applyAlignment="1">
      <alignment horizontal="center" vertical="center" wrapText="1"/>
    </xf>
    <xf numFmtId="9" fontId="28" fillId="6" borderId="39" xfId="10" applyNumberFormat="1" applyFont="1" applyFill="1" applyBorder="1" applyAlignment="1">
      <alignment horizontal="center" vertical="center" wrapText="1"/>
    </xf>
    <xf numFmtId="0" fontId="28" fillId="0" borderId="52" xfId="10" applyFont="1" applyBorder="1" applyAlignment="1">
      <alignment horizontal="left" vertical="center"/>
    </xf>
    <xf numFmtId="0" fontId="28" fillId="0" borderId="53" xfId="10" applyFont="1" applyBorder="1" applyAlignment="1">
      <alignment horizontal="left" vertical="center"/>
    </xf>
    <xf numFmtId="0" fontId="29" fillId="0" borderId="54" xfId="10" applyFont="1" applyBorder="1" applyAlignment="1">
      <alignment horizontal="left" vertical="center"/>
    </xf>
    <xf numFmtId="0" fontId="28" fillId="0" borderId="59" xfId="10" applyFont="1" applyBorder="1" applyAlignment="1">
      <alignment horizontal="left" vertical="top"/>
    </xf>
    <xf numFmtId="0" fontId="28" fillId="0" borderId="45" xfId="10" applyFont="1" applyBorder="1" applyAlignment="1">
      <alignment horizontal="left" vertical="top"/>
    </xf>
    <xf numFmtId="0" fontId="28" fillId="0" borderId="48" xfId="10" applyFont="1" applyBorder="1" applyAlignment="1">
      <alignment horizontal="left" vertical="top"/>
    </xf>
    <xf numFmtId="0" fontId="28" fillId="0" borderId="19" xfId="10" applyFont="1" applyBorder="1" applyAlignment="1">
      <alignment horizontal="left" vertical="top"/>
    </xf>
    <xf numFmtId="0" fontId="28" fillId="0" borderId="0" xfId="10" applyFont="1" applyAlignment="1">
      <alignment horizontal="left" vertical="top"/>
    </xf>
    <xf numFmtId="0" fontId="28" fillId="0" borderId="20" xfId="10" applyFont="1" applyBorder="1" applyAlignment="1">
      <alignment horizontal="left" vertical="top"/>
    </xf>
    <xf numFmtId="0" fontId="28" fillId="0" borderId="37" xfId="10" applyFont="1" applyBorder="1" applyAlignment="1">
      <alignment horizontal="left" vertical="top"/>
    </xf>
    <xf numFmtId="0" fontId="28" fillId="0" borderId="38" xfId="10" applyFont="1" applyBorder="1" applyAlignment="1">
      <alignment horizontal="left" vertical="top"/>
    </xf>
    <xf numFmtId="0" fontId="28" fillId="0" borderId="39" xfId="10" applyFont="1" applyBorder="1" applyAlignment="1">
      <alignment horizontal="left" vertical="top"/>
    </xf>
    <xf numFmtId="0" fontId="34" fillId="5" borderId="3" xfId="12" applyFont="1" applyFill="1" applyBorder="1" applyAlignment="1">
      <alignment horizontal="center" vertical="top" wrapText="1"/>
    </xf>
    <xf numFmtId="0" fontId="34" fillId="5" borderId="4" xfId="12" applyFont="1" applyFill="1" applyBorder="1" applyAlignment="1">
      <alignment horizontal="center" vertical="top" wrapText="1"/>
    </xf>
    <xf numFmtId="0" fontId="34" fillId="5" borderId="2" xfId="12" applyFont="1" applyFill="1" applyBorder="1" applyAlignment="1">
      <alignment horizontal="center" vertical="top" wrapText="1"/>
    </xf>
    <xf numFmtId="0" fontId="34" fillId="5" borderId="14" xfId="12" applyFont="1" applyFill="1" applyBorder="1" applyAlignment="1">
      <alignment horizontal="center" vertical="top" wrapText="1"/>
    </xf>
    <xf numFmtId="0" fontId="34" fillId="5" borderId="3" xfId="12" applyFont="1" applyFill="1" applyBorder="1" applyAlignment="1">
      <alignment horizontal="left" vertical="top" wrapText="1"/>
    </xf>
    <xf numFmtId="0" fontId="34" fillId="5" borderId="4" xfId="12" applyFont="1" applyFill="1" applyBorder="1" applyAlignment="1">
      <alignment horizontal="left" vertical="top" wrapText="1"/>
    </xf>
    <xf numFmtId="0" fontId="34" fillId="5" borderId="2" xfId="12" applyFont="1" applyFill="1" applyBorder="1" applyAlignment="1">
      <alignment horizontal="left" vertical="top" wrapText="1"/>
    </xf>
    <xf numFmtId="0" fontId="34" fillId="0" borderId="3" xfId="13" applyFont="1" applyBorder="1" applyAlignment="1">
      <alignment horizontal="center" vertical="center" wrapText="1"/>
    </xf>
    <xf numFmtId="0" fontId="34" fillId="0" borderId="14" xfId="13" applyFont="1" applyBorder="1" applyAlignment="1">
      <alignment horizontal="center" vertical="center" wrapText="1"/>
    </xf>
    <xf numFmtId="0" fontId="34" fillId="0" borderId="60" xfId="13" applyFont="1" applyBorder="1" applyAlignment="1">
      <alignment horizontal="left" vertical="center"/>
    </xf>
    <xf numFmtId="0" fontId="34" fillId="0" borderId="61" xfId="13" applyFont="1" applyBorder="1" applyAlignment="1">
      <alignment horizontal="left" vertical="center"/>
    </xf>
    <xf numFmtId="0" fontId="34" fillId="0" borderId="62" xfId="13" applyFont="1" applyBorder="1" applyAlignment="1">
      <alignment horizontal="left" vertical="center"/>
    </xf>
    <xf numFmtId="0" fontId="34" fillId="0" borderId="60" xfId="13" applyFont="1" applyBorder="1" applyAlignment="1">
      <alignment horizontal="center" vertical="center" wrapText="1"/>
    </xf>
    <xf numFmtId="0" fontId="34" fillId="0" borderId="63" xfId="13" applyFont="1" applyBorder="1" applyAlignment="1">
      <alignment horizontal="center" vertical="center" wrapText="1"/>
    </xf>
    <xf numFmtId="0" fontId="29" fillId="0" borderId="52" xfId="10" applyFont="1" applyBorder="1" applyAlignment="1">
      <alignment horizontal="left"/>
    </xf>
    <xf numFmtId="0" fontId="29" fillId="0" borderId="53" xfId="10" applyFont="1" applyBorder="1" applyAlignment="1">
      <alignment horizontal="left"/>
    </xf>
    <xf numFmtId="0" fontId="28" fillId="0" borderId="55" xfId="10" applyFont="1" applyBorder="1" applyAlignment="1">
      <alignment horizontal="center"/>
    </xf>
    <xf numFmtId="0" fontId="28" fillId="0" borderId="43" xfId="10" applyFont="1" applyBorder="1" applyAlignment="1">
      <alignment horizontal="center"/>
    </xf>
    <xf numFmtId="0" fontId="28" fillId="0" borderId="56" xfId="10" applyFont="1" applyBorder="1" applyAlignment="1">
      <alignment horizontal="center"/>
    </xf>
    <xf numFmtId="0" fontId="28" fillId="0" borderId="42" xfId="10" applyFont="1" applyBorder="1" applyAlignment="1">
      <alignment horizontal="left" vertical="center"/>
    </xf>
    <xf numFmtId="0" fontId="28" fillId="0" borderId="43" xfId="10" applyFont="1" applyBorder="1" applyAlignment="1">
      <alignment horizontal="left" vertical="center"/>
    </xf>
    <xf numFmtId="0" fontId="28" fillId="0" borderId="56" xfId="10" applyFont="1" applyBorder="1" applyAlignment="1">
      <alignment horizontal="left" vertical="center"/>
    </xf>
    <xf numFmtId="0" fontId="29" fillId="0" borderId="55" xfId="10" applyFont="1" applyBorder="1" applyAlignment="1">
      <alignment horizontal="left" vertical="center"/>
    </xf>
    <xf numFmtId="0" fontId="29" fillId="0" borderId="43" xfId="10" applyFont="1" applyBorder="1" applyAlignment="1">
      <alignment horizontal="left" vertical="center"/>
    </xf>
    <xf numFmtId="0" fontId="29" fillId="0" borderId="76" xfId="10" applyFont="1" applyBorder="1" applyAlignment="1">
      <alignment horizontal="left" vertical="center"/>
    </xf>
    <xf numFmtId="17" fontId="29" fillId="0" borderId="55" xfId="10" applyNumberFormat="1" applyFont="1" applyBorder="1" applyAlignment="1">
      <alignment horizontal="left" vertical="center"/>
    </xf>
    <xf numFmtId="17" fontId="29" fillId="0" borderId="43" xfId="10" applyNumberFormat="1" applyFont="1" applyBorder="1" applyAlignment="1">
      <alignment horizontal="left" vertical="center"/>
    </xf>
    <xf numFmtId="17" fontId="29" fillId="0" borderId="56" xfId="10" applyNumberFormat="1" applyFont="1" applyBorder="1" applyAlignment="1">
      <alignment horizontal="left" vertical="center"/>
    </xf>
    <xf numFmtId="0" fontId="32" fillId="0" borderId="59" xfId="10" applyFont="1" applyBorder="1" applyAlignment="1">
      <alignment horizontal="center" vertical="center"/>
    </xf>
    <xf numFmtId="0" fontId="32" fillId="0" borderId="46" xfId="10" applyFont="1" applyBorder="1" applyAlignment="1">
      <alignment horizontal="center" vertical="center"/>
    </xf>
    <xf numFmtId="0" fontId="32" fillId="0" borderId="37" xfId="10" applyFont="1" applyBorder="1" applyAlignment="1">
      <alignment horizontal="center" vertical="center"/>
    </xf>
    <xf numFmtId="0" fontId="32" fillId="0" borderId="50" xfId="10" applyFont="1" applyBorder="1" applyAlignment="1">
      <alignment horizontal="center" vertical="center"/>
    </xf>
    <xf numFmtId="0" fontId="28" fillId="0" borderId="45" xfId="10" applyFont="1" applyBorder="1" applyAlignment="1">
      <alignment horizontal="center" vertical="center"/>
    </xf>
    <xf numFmtId="0" fontId="28" fillId="0" borderId="46" xfId="10" applyFont="1" applyBorder="1" applyAlignment="1">
      <alignment horizontal="center" vertical="center"/>
    </xf>
    <xf numFmtId="0" fontId="28" fillId="0" borderId="0" xfId="10" applyFont="1" applyAlignment="1">
      <alignment horizontal="center" vertical="center"/>
    </xf>
    <xf numFmtId="0" fontId="2" fillId="2" borderId="56" xfId="8" applyFill="1" applyBorder="1" applyAlignment="1">
      <alignment horizontal="left" vertical="center" wrapText="1"/>
    </xf>
    <xf numFmtId="0" fontId="3" fillId="2" borderId="42" xfId="8" applyFont="1" applyFill="1" applyBorder="1" applyAlignment="1">
      <alignment horizontal="center" vertical="center" wrapText="1"/>
    </xf>
    <xf numFmtId="0" fontId="3" fillId="2" borderId="56" xfId="8" applyFont="1" applyFill="1" applyBorder="1" applyAlignment="1">
      <alignment horizontal="center" vertical="center" wrapText="1"/>
    </xf>
    <xf numFmtId="0" fontId="29" fillId="0" borderId="42" xfId="10" applyFont="1" applyBorder="1" applyAlignment="1">
      <alignment horizontal="left"/>
    </xf>
    <xf numFmtId="0" fontId="29" fillId="0" borderId="56" xfId="10" applyFont="1" applyBorder="1" applyAlignment="1">
      <alignment horizontal="left"/>
    </xf>
    <xf numFmtId="0" fontId="28" fillId="0" borderId="77" xfId="10" applyFont="1" applyBorder="1" applyAlignment="1">
      <alignment horizontal="center" vertical="center"/>
    </xf>
    <xf numFmtId="0" fontId="28" fillId="0" borderId="78" xfId="10" applyFont="1" applyBorder="1" applyAlignment="1">
      <alignment horizontal="center" vertical="center"/>
    </xf>
    <xf numFmtId="0" fontId="34" fillId="5" borderId="74" xfId="12" applyFont="1" applyFill="1" applyBorder="1" applyAlignment="1">
      <alignment horizontal="center" vertical="top" wrapText="1"/>
    </xf>
    <xf numFmtId="0" fontId="34" fillId="5" borderId="75" xfId="12" applyFont="1" applyFill="1" applyBorder="1" applyAlignment="1">
      <alignment horizontal="center" vertical="top" wrapText="1"/>
    </xf>
    <xf numFmtId="2" fontId="29" fillId="6" borderId="69" xfId="10" applyNumberFormat="1" applyFont="1" applyFill="1" applyBorder="1" applyAlignment="1">
      <alignment horizontal="center" vertical="center" wrapText="1"/>
    </xf>
    <xf numFmtId="0" fontId="26" fillId="0" borderId="65" xfId="8" applyFont="1" applyBorder="1" applyAlignment="1">
      <alignment horizontal="center" vertical="center" wrapText="1"/>
    </xf>
    <xf numFmtId="0" fontId="26" fillId="0" borderId="66" xfId="8" applyFont="1" applyBorder="1" applyAlignment="1">
      <alignment horizontal="center" vertical="center" wrapText="1"/>
    </xf>
    <xf numFmtId="0" fontId="26" fillId="0" borderId="67" xfId="8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64" xfId="0" applyFont="1" applyBorder="1" applyAlignment="1">
      <alignment horizontal="center" vertical="center" wrapText="1"/>
    </xf>
    <xf numFmtId="0" fontId="26" fillId="0" borderId="19" xfId="8" applyFont="1" applyBorder="1" applyAlignment="1">
      <alignment horizontal="center" vertical="center" wrapText="1"/>
    </xf>
    <xf numFmtId="0" fontId="26" fillId="0" borderId="0" xfId="8" applyFont="1" applyAlignment="1">
      <alignment horizontal="center" vertical="center" wrapText="1"/>
    </xf>
    <xf numFmtId="0" fontId="26" fillId="0" borderId="20" xfId="8" applyFont="1" applyBorder="1" applyAlignment="1">
      <alignment horizontal="center" vertical="center" wrapText="1"/>
    </xf>
    <xf numFmtId="0" fontId="28" fillId="0" borderId="59" xfId="10" applyFont="1" applyBorder="1" applyAlignment="1">
      <alignment horizontal="center"/>
    </xf>
    <xf numFmtId="0" fontId="28" fillId="0" borderId="48" xfId="10" applyFont="1" applyBorder="1" applyAlignment="1">
      <alignment horizontal="center"/>
    </xf>
    <xf numFmtId="0" fontId="1" fillId="2" borderId="56" xfId="9" applyFill="1" applyBorder="1" applyAlignment="1">
      <alignment horizontal="left" vertical="center" wrapText="1"/>
    </xf>
  </cellXfs>
  <cellStyles count="19">
    <cellStyle name="Excel Built-in Normal" xfId="10" xr:uid="{00000000-0005-0000-0000-000000000000}"/>
    <cellStyle name="Millares" xfId="1" builtinId="3"/>
    <cellStyle name="Millares 16" xfId="17" xr:uid="{00000000-0005-0000-0000-000002000000}"/>
    <cellStyle name="Millares 4" xfId="7" xr:uid="{00000000-0005-0000-0000-000003000000}"/>
    <cellStyle name="Millares 4 2" xfId="14" xr:uid="{00000000-0005-0000-0000-000004000000}"/>
    <cellStyle name="Millares 4 3" xfId="15" xr:uid="{00000000-0005-0000-0000-000005000000}"/>
    <cellStyle name="Moneda" xfId="4" builtinId="4"/>
    <cellStyle name="Moneda 2" xfId="6" xr:uid="{00000000-0005-0000-0000-000007000000}"/>
    <cellStyle name="Normal" xfId="0" builtinId="0"/>
    <cellStyle name="Normal 10 2" xfId="13" xr:uid="{00000000-0005-0000-0000-000009000000}"/>
    <cellStyle name="Normal 17" xfId="16" xr:uid="{00000000-0005-0000-0000-00000A000000}"/>
    <cellStyle name="Normal 2" xfId="2" xr:uid="{00000000-0005-0000-0000-00000B000000}"/>
    <cellStyle name="Normal 2 2 3" xfId="8" xr:uid="{00000000-0005-0000-0000-00000C000000}"/>
    <cellStyle name="Normal 3 2" xfId="9" xr:uid="{00000000-0005-0000-0000-00000D000000}"/>
    <cellStyle name="Normal 3 2 2" xfId="12" xr:uid="{00000000-0005-0000-0000-00000E000000}"/>
    <cellStyle name="Normal 9" xfId="11" xr:uid="{00000000-0005-0000-0000-00000F000000}"/>
    <cellStyle name="Porcentaje" xfId="5" builtinId="5"/>
    <cellStyle name="Porcentaje 8" xfId="18" xr:uid="{00000000-0005-0000-0000-000011000000}"/>
    <cellStyle name="Porcentual 4" xfId="3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0</xdr:row>
      <xdr:rowOff>22860</xdr:rowOff>
    </xdr:from>
    <xdr:to>
      <xdr:col>1</xdr:col>
      <xdr:colOff>685800</xdr:colOff>
      <xdr:row>1</xdr:row>
      <xdr:rowOff>22860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832A2CD-35C9-42F0-8293-E6440A1E62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22860"/>
          <a:ext cx="1120140" cy="1120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0</xdr:row>
      <xdr:rowOff>22860</xdr:rowOff>
    </xdr:from>
    <xdr:to>
      <xdr:col>0</xdr:col>
      <xdr:colOff>1107758</xdr:colOff>
      <xdr:row>1</xdr:row>
      <xdr:rowOff>31432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EA9E29-416F-4F81-ADF6-A6380A6C2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22860"/>
          <a:ext cx="1106805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181488</xdr:colOff>
      <xdr:row>0</xdr:row>
      <xdr:rowOff>136071</xdr:rowOff>
    </xdr:from>
    <xdr:to>
      <xdr:col>0</xdr:col>
      <xdr:colOff>1398733</xdr:colOff>
      <xdr:row>1</xdr:row>
      <xdr:rowOff>13606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91432AFE-72E7-4CC2-BF6D-C6824FF21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488" y="136071"/>
          <a:ext cx="1217245" cy="1211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994834</xdr:colOff>
      <xdr:row>67</xdr:row>
      <xdr:rowOff>42332</xdr:rowOff>
    </xdr:from>
    <xdr:to>
      <xdr:col>8</xdr:col>
      <xdr:colOff>1174750</xdr:colOff>
      <xdr:row>77</xdr:row>
      <xdr:rowOff>56442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BEFDE71-72A3-42CD-93A2-A0A1305EF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1" y="16361832"/>
          <a:ext cx="1471082" cy="1961443"/>
        </a:xfrm>
        <a:prstGeom prst="rect">
          <a:avLst/>
        </a:prstGeom>
      </xdr:spPr>
    </xdr:pic>
    <xdr:clientData/>
  </xdr:twoCellAnchor>
  <xdr:twoCellAnchor editAs="oneCell">
    <xdr:from>
      <xdr:col>7</xdr:col>
      <xdr:colOff>521229</xdr:colOff>
      <xdr:row>92</xdr:row>
      <xdr:rowOff>127000</xdr:rowOff>
    </xdr:from>
    <xdr:to>
      <xdr:col>8</xdr:col>
      <xdr:colOff>1701801</xdr:colOff>
      <xdr:row>100</xdr:row>
      <xdr:rowOff>105833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F87A5DE-BBFF-4143-AB07-31EF996371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25" b="36364"/>
        <a:stretch/>
      </xdr:blipFill>
      <xdr:spPr>
        <a:xfrm>
          <a:off x="7717896" y="21261917"/>
          <a:ext cx="2471738" cy="1502833"/>
        </a:xfrm>
        <a:prstGeom prst="rect">
          <a:avLst/>
        </a:prstGeom>
      </xdr:spPr>
    </xdr:pic>
    <xdr:clientData/>
  </xdr:twoCellAnchor>
  <xdr:twoCellAnchor editAs="oneCell">
    <xdr:from>
      <xdr:col>7</xdr:col>
      <xdr:colOff>169333</xdr:colOff>
      <xdr:row>39</xdr:row>
      <xdr:rowOff>402932</xdr:rowOff>
    </xdr:from>
    <xdr:to>
      <xdr:col>8</xdr:col>
      <xdr:colOff>2019300</xdr:colOff>
      <xdr:row>47</xdr:row>
      <xdr:rowOff>78315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31576B6-6965-4CC1-9C22-6A2DA6F146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0642"/>
        <a:stretch/>
      </xdr:blipFill>
      <xdr:spPr>
        <a:xfrm>
          <a:off x="7366000" y="10499432"/>
          <a:ext cx="3141133" cy="2067216"/>
        </a:xfrm>
        <a:prstGeom prst="rect">
          <a:avLst/>
        </a:prstGeom>
      </xdr:spPr>
    </xdr:pic>
    <xdr:clientData/>
  </xdr:twoCellAnchor>
  <xdr:twoCellAnchor editAs="oneCell">
    <xdr:from>
      <xdr:col>7</xdr:col>
      <xdr:colOff>963083</xdr:colOff>
      <xdr:row>114</xdr:row>
      <xdr:rowOff>141111</xdr:rowOff>
    </xdr:from>
    <xdr:to>
      <xdr:col>8</xdr:col>
      <xdr:colOff>1330627</xdr:colOff>
      <xdr:row>123</xdr:row>
      <xdr:rowOff>95251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C1747C7C-571C-4ACE-B2FF-2FF514C593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34" t="-9842" r="-26934" b="34393"/>
        <a:stretch/>
      </xdr:blipFill>
      <xdr:spPr>
        <a:xfrm>
          <a:off x="8159750" y="25488194"/>
          <a:ext cx="1658710" cy="16686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NF/Trabajos/Presupuesto%20Hormaza/Ctos_Unit_Galeria_MIO_AGOSTO_08-2009(1P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ificaciones"/>
      <sheetName val="Basicos"/>
      <sheetName val="Cantidades "/>
      <sheetName val="PreciosMat"/>
      <sheetName val="Cncto"/>
      <sheetName val=" M.O. "/>
      <sheetName val="CUnit"/>
      <sheetName val="RCtosUnit"/>
      <sheetName val="Edificios"/>
      <sheetName val="MO-MAT-EQUI"/>
      <sheetName val="RES VIVIENDA"/>
    </sheetNames>
    <sheetDataSet>
      <sheetData sheetId="0"/>
      <sheetData sheetId="1"/>
      <sheetData sheetId="2"/>
      <sheetData sheetId="3">
        <row r="23">
          <cell r="D23" t="str">
            <v>precio con descuento MARZO 2007</v>
          </cell>
        </row>
        <row r="24">
          <cell r="D24" t="str">
            <v>precio mostrador MARZO 2007</v>
          </cell>
        </row>
        <row r="25">
          <cell r="B25">
            <v>1</v>
          </cell>
          <cell r="C25">
            <v>2</v>
          </cell>
          <cell r="D25">
            <v>3</v>
          </cell>
          <cell r="E25">
            <v>4</v>
          </cell>
          <cell r="F25">
            <v>5</v>
          </cell>
          <cell r="G25">
            <v>6</v>
          </cell>
          <cell r="H25">
            <v>7</v>
          </cell>
        </row>
        <row r="27">
          <cell r="D27" t="str">
            <v>LISTADO DE MATERIALES</v>
          </cell>
          <cell r="E27" t="str">
            <v>UND</v>
          </cell>
          <cell r="F27" t="str">
            <v xml:space="preserve">precio ADAM </v>
          </cell>
          <cell r="G27" t="str">
            <v xml:space="preserve">precio con descuento </v>
          </cell>
          <cell r="H27">
            <v>39849</v>
          </cell>
        </row>
        <row r="29">
          <cell r="B29" t="str">
            <v>Ac</v>
          </cell>
          <cell r="D29" t="str">
            <v>ACERO, HIERROS,ALAMBRES</v>
          </cell>
        </row>
        <row r="30">
          <cell r="B30" t="str">
            <v>Ac-2</v>
          </cell>
          <cell r="C30" t="str">
            <v>Mat</v>
          </cell>
          <cell r="D30" t="str">
            <v>ALAMBRE NEGRO</v>
          </cell>
          <cell r="E30" t="str">
            <v>Klg</v>
          </cell>
          <cell r="F30">
            <v>2800</v>
          </cell>
          <cell r="G30">
            <v>2175</v>
          </cell>
          <cell r="H30">
            <v>3000</v>
          </cell>
          <cell r="L30">
            <v>2270</v>
          </cell>
        </row>
        <row r="31">
          <cell r="B31" t="str">
            <v>Ac-3</v>
          </cell>
          <cell r="C31" t="str">
            <v>Mat</v>
          </cell>
          <cell r="D31" t="str">
            <v>HIERRO</v>
          </cell>
          <cell r="E31" t="str">
            <v>Klg</v>
          </cell>
          <cell r="F31">
            <v>2306</v>
          </cell>
          <cell r="G31">
            <v>2050</v>
          </cell>
          <cell r="H31">
            <v>2530</v>
          </cell>
          <cell r="L31">
            <v>2050</v>
          </cell>
        </row>
        <row r="32">
          <cell r="B32" t="str">
            <v>Ac-4</v>
          </cell>
          <cell r="C32" t="str">
            <v>Mat</v>
          </cell>
          <cell r="D32" t="str">
            <v xml:space="preserve">PUNTILLA DE 3"  </v>
          </cell>
          <cell r="E32" t="str">
            <v>Lb</v>
          </cell>
          <cell r="F32">
            <v>1600</v>
          </cell>
          <cell r="G32">
            <v>1487.5</v>
          </cell>
          <cell r="H32">
            <v>1400</v>
          </cell>
        </row>
        <row r="33">
          <cell r="B33" t="str">
            <v>Ac-5</v>
          </cell>
          <cell r="C33" t="str">
            <v>Mat</v>
          </cell>
          <cell r="D33" t="str">
            <v>PUNTILLAS</v>
          </cell>
          <cell r="E33" t="str">
            <v>Lb</v>
          </cell>
          <cell r="F33">
            <v>1500</v>
          </cell>
          <cell r="G33">
            <v>1487.5</v>
          </cell>
          <cell r="H33">
            <v>1400</v>
          </cell>
          <cell r="L33">
            <v>1550</v>
          </cell>
        </row>
        <row r="34">
          <cell r="B34" t="str">
            <v>Ac-6</v>
          </cell>
          <cell r="C34" t="str">
            <v>Mat</v>
          </cell>
          <cell r="D34" t="str">
            <v>ARO METALICO PARA RECAMARAS (TAPA)</v>
          </cell>
          <cell r="E34" t="str">
            <v>Und</v>
          </cell>
          <cell r="F34">
            <v>120000</v>
          </cell>
          <cell r="G34">
            <v>120000</v>
          </cell>
          <cell r="H34">
            <v>175000</v>
          </cell>
        </row>
        <row r="35">
          <cell r="B35" t="str">
            <v>Ac-7</v>
          </cell>
          <cell r="C35" t="str">
            <v>Mat</v>
          </cell>
          <cell r="D35" t="str">
            <v>CUBIERTA TRAPEZOIDAL ACESCO DE 3,05 M</v>
          </cell>
          <cell r="E35" t="str">
            <v>M 2</v>
          </cell>
          <cell r="H35">
            <v>13935</v>
          </cell>
        </row>
        <row r="36">
          <cell r="B36" t="str">
            <v>Ac-8</v>
          </cell>
          <cell r="C36" t="str">
            <v>Mat</v>
          </cell>
          <cell r="D36" t="str">
            <v>MARCO PARA SUMIDERO</v>
          </cell>
          <cell r="E36" t="str">
            <v>Und</v>
          </cell>
          <cell r="H36">
            <v>76912</v>
          </cell>
        </row>
        <row r="37">
          <cell r="B37" t="str">
            <v>Ac-9</v>
          </cell>
          <cell r="C37" t="str">
            <v>Mat</v>
          </cell>
          <cell r="D37" t="str">
            <v>REJILLA METALICA DE 0,10 X 0,60 M DE 3/8"</v>
          </cell>
          <cell r="E37" t="str">
            <v>Und</v>
          </cell>
          <cell r="H37">
            <v>60000</v>
          </cell>
        </row>
        <row r="38">
          <cell r="B38" t="str">
            <v>Ac-10</v>
          </cell>
          <cell r="C38" t="str">
            <v>Mat</v>
          </cell>
          <cell r="D38" t="str">
            <v>ALAMBRE DE PUS</v>
          </cell>
          <cell r="E38" t="str">
            <v>M L</v>
          </cell>
          <cell r="H38">
            <v>385.71428571428572</v>
          </cell>
        </row>
        <row r="39">
          <cell r="B39" t="str">
            <v>Ac-11</v>
          </cell>
          <cell r="C39" t="str">
            <v>Mat</v>
          </cell>
          <cell r="D39" t="str">
            <v>ABRAZADERAS</v>
          </cell>
          <cell r="E39" t="str">
            <v>Und</v>
          </cell>
          <cell r="H39">
            <v>1200</v>
          </cell>
        </row>
        <row r="41">
          <cell r="B41" t="str">
            <v>ADM</v>
          </cell>
          <cell r="D41" t="str">
            <v>ADMINISTRACION DE OBRA VIVIENDA</v>
          </cell>
        </row>
        <row r="42">
          <cell r="B42" t="str">
            <v>Adm-1</v>
          </cell>
          <cell r="C42" t="str">
            <v>OTR</v>
          </cell>
          <cell r="D42" t="str">
            <v>CERRAMIENTO</v>
          </cell>
          <cell r="E42" t="str">
            <v>Und</v>
          </cell>
          <cell r="F42">
            <v>2187.5</v>
          </cell>
          <cell r="G42">
            <v>2187.5</v>
          </cell>
          <cell r="H42">
            <v>2187.5</v>
          </cell>
        </row>
        <row r="43">
          <cell r="B43" t="str">
            <v>Adm-2</v>
          </cell>
          <cell r="C43" t="str">
            <v>OTR</v>
          </cell>
          <cell r="D43" t="str">
            <v>CAMPAMENTO</v>
          </cell>
          <cell r="E43" t="str">
            <v>Und</v>
          </cell>
          <cell r="F43">
            <v>9375</v>
          </cell>
          <cell r="G43">
            <v>9375</v>
          </cell>
          <cell r="H43">
            <v>9375</v>
          </cell>
        </row>
        <row r="44">
          <cell r="B44" t="str">
            <v>Adm-3</v>
          </cell>
          <cell r="C44" t="str">
            <v>OTR</v>
          </cell>
          <cell r="D44" t="str">
            <v>INGENIERO RESIDENTE</v>
          </cell>
          <cell r="E44" t="str">
            <v>Und</v>
          </cell>
          <cell r="F44">
            <v>9375</v>
          </cell>
          <cell r="G44">
            <v>9375</v>
          </cell>
          <cell r="H44">
            <v>9375</v>
          </cell>
        </row>
        <row r="45">
          <cell r="B45" t="str">
            <v>Adm-4</v>
          </cell>
          <cell r="C45" t="str">
            <v>OTR</v>
          </cell>
          <cell r="D45" t="str">
            <v>GEOTECNOLOGOS</v>
          </cell>
          <cell r="E45" t="str">
            <v>Und</v>
          </cell>
          <cell r="F45">
            <v>4687.5</v>
          </cell>
          <cell r="G45">
            <v>4687.5</v>
          </cell>
          <cell r="H45">
            <v>4687.5</v>
          </cell>
        </row>
        <row r="46">
          <cell r="B46" t="str">
            <v>Adm-5</v>
          </cell>
          <cell r="C46" t="str">
            <v>OTR</v>
          </cell>
          <cell r="D46" t="str">
            <v>OFICINA Y CONTABILIDAD</v>
          </cell>
          <cell r="E46" t="str">
            <v>Und</v>
          </cell>
          <cell r="F46">
            <v>4687.5</v>
          </cell>
          <cell r="G46">
            <v>4687.5</v>
          </cell>
          <cell r="H46">
            <v>4687.5</v>
          </cell>
        </row>
        <row r="47">
          <cell r="B47" t="str">
            <v>Adm-6</v>
          </cell>
          <cell r="C47" t="str">
            <v>OTR</v>
          </cell>
          <cell r="D47" t="str">
            <v>VIGILANCIA</v>
          </cell>
          <cell r="E47" t="str">
            <v>Und</v>
          </cell>
          <cell r="F47">
            <v>9375</v>
          </cell>
          <cell r="G47">
            <v>9375</v>
          </cell>
          <cell r="H47">
            <v>9375</v>
          </cell>
        </row>
        <row r="48">
          <cell r="B48" t="str">
            <v>Adm-7</v>
          </cell>
          <cell r="C48" t="str">
            <v>OTR</v>
          </cell>
          <cell r="D48" t="str">
            <v>PAPELERIA</v>
          </cell>
          <cell r="E48" t="str">
            <v>Und</v>
          </cell>
          <cell r="F48">
            <v>1250</v>
          </cell>
          <cell r="G48">
            <v>1250</v>
          </cell>
          <cell r="H48">
            <v>1250</v>
          </cell>
        </row>
        <row r="49">
          <cell r="B49" t="str">
            <v>Adm-8</v>
          </cell>
          <cell r="C49" t="str">
            <v>OTR</v>
          </cell>
          <cell r="D49" t="str">
            <v>VEHICULO - CONDUCTOR</v>
          </cell>
          <cell r="E49" t="str">
            <v>Und</v>
          </cell>
          <cell r="F49">
            <v>10937.5</v>
          </cell>
          <cell r="G49">
            <v>10937.5</v>
          </cell>
          <cell r="H49">
            <v>10937.5</v>
          </cell>
        </row>
        <row r="50">
          <cell r="B50" t="str">
            <v>Adm-9</v>
          </cell>
          <cell r="C50" t="str">
            <v>OTR</v>
          </cell>
          <cell r="D50" t="str">
            <v>ALMACENISTA</v>
          </cell>
          <cell r="E50" t="str">
            <v>Und</v>
          </cell>
          <cell r="F50">
            <v>3750</v>
          </cell>
          <cell r="G50">
            <v>3750</v>
          </cell>
          <cell r="H50">
            <v>3750</v>
          </cell>
        </row>
        <row r="51">
          <cell r="B51" t="str">
            <v>Adm-10</v>
          </cell>
          <cell r="C51" t="str">
            <v>OTR</v>
          </cell>
          <cell r="D51" t="str">
            <v>AYUDANTE DE ALMACEN</v>
          </cell>
          <cell r="E51" t="str">
            <v>Und</v>
          </cell>
          <cell r="F51">
            <v>2343.75</v>
          </cell>
          <cell r="G51">
            <v>2343.75</v>
          </cell>
          <cell r="H51">
            <v>2343.75</v>
          </cell>
        </row>
        <row r="52">
          <cell r="B52" t="str">
            <v>Adm-11</v>
          </cell>
          <cell r="C52" t="str">
            <v>OTR</v>
          </cell>
          <cell r="D52" t="str">
            <v>DIRECTOR DE OBRA DEL PROYECTO</v>
          </cell>
          <cell r="E52" t="str">
            <v>Und</v>
          </cell>
          <cell r="F52">
            <v>11962.96875</v>
          </cell>
          <cell r="G52">
            <v>11962.96875</v>
          </cell>
          <cell r="H52">
            <v>11962.96875</v>
          </cell>
        </row>
        <row r="54">
          <cell r="B54" t="str">
            <v>Ag</v>
          </cell>
          <cell r="D54" t="str">
            <v>AGREGADOS</v>
          </cell>
        </row>
        <row r="55">
          <cell r="B55" t="str">
            <v>Ag-1</v>
          </cell>
          <cell r="C55" t="str">
            <v>Mat</v>
          </cell>
          <cell r="D55" t="str">
            <v>AGUA</v>
          </cell>
          <cell r="E55" t="str">
            <v>Lt</v>
          </cell>
          <cell r="F55">
            <v>10</v>
          </cell>
          <cell r="G55">
            <v>10</v>
          </cell>
          <cell r="H55">
            <v>20</v>
          </cell>
        </row>
        <row r="56">
          <cell r="B56" t="str">
            <v>Ag-2</v>
          </cell>
          <cell r="C56" t="str">
            <v>Mat</v>
          </cell>
          <cell r="D56" t="str">
            <v xml:space="preserve">ARENA DE RIO </v>
          </cell>
          <cell r="E56" t="str">
            <v>M 3</v>
          </cell>
          <cell r="F56">
            <v>40000</v>
          </cell>
          <cell r="G56">
            <v>40000</v>
          </cell>
          <cell r="H56">
            <v>45000</v>
          </cell>
        </row>
        <row r="57">
          <cell r="B57" t="str">
            <v>Ag-3</v>
          </cell>
          <cell r="C57" t="str">
            <v>Mat</v>
          </cell>
          <cell r="D57" t="str">
            <v xml:space="preserve">GRAVA DE RIO  </v>
          </cell>
          <cell r="E57" t="str">
            <v>M 3</v>
          </cell>
          <cell r="F57">
            <v>48000</v>
          </cell>
          <cell r="G57">
            <v>48000</v>
          </cell>
          <cell r="H57">
            <v>48000</v>
          </cell>
        </row>
        <row r="58">
          <cell r="B58" t="str">
            <v>Ag-4</v>
          </cell>
          <cell r="C58" t="str">
            <v>Mat</v>
          </cell>
          <cell r="D58" t="str">
            <v>PIEDRA</v>
          </cell>
          <cell r="E58" t="str">
            <v>M 3</v>
          </cell>
          <cell r="F58">
            <v>45000</v>
          </cell>
          <cell r="G58">
            <v>45000</v>
          </cell>
          <cell r="H58">
            <v>50000</v>
          </cell>
        </row>
        <row r="59">
          <cell r="B59" t="str">
            <v>Ag-5</v>
          </cell>
          <cell r="C59" t="str">
            <v>Mat</v>
          </cell>
          <cell r="D59" t="str">
            <v xml:space="preserve">TIERRA AMARILLA  </v>
          </cell>
          <cell r="E59" t="str">
            <v>M 3</v>
          </cell>
          <cell r="F59">
            <v>8000</v>
          </cell>
          <cell r="H59">
            <v>12000</v>
          </cell>
        </row>
        <row r="60">
          <cell r="B60" t="str">
            <v>Ag-6</v>
          </cell>
          <cell r="C60" t="str">
            <v>Mat</v>
          </cell>
          <cell r="D60" t="str">
            <v xml:space="preserve">TRITURADO </v>
          </cell>
          <cell r="E60" t="str">
            <v>M 3</v>
          </cell>
          <cell r="F60">
            <v>48000</v>
          </cell>
          <cell r="G60">
            <v>48000</v>
          </cell>
          <cell r="H60">
            <v>65000</v>
          </cell>
        </row>
        <row r="61">
          <cell r="B61" t="str">
            <v>AG-7</v>
          </cell>
          <cell r="C61" t="str">
            <v>Mat</v>
          </cell>
          <cell r="D61" t="str">
            <v>SUB BASE GRANULAR</v>
          </cell>
          <cell r="E61" t="str">
            <v>M 3</v>
          </cell>
          <cell r="H61">
            <v>45000</v>
          </cell>
        </row>
        <row r="62">
          <cell r="B62" t="str">
            <v>Ag-8</v>
          </cell>
          <cell r="C62" t="str">
            <v>Mat</v>
          </cell>
          <cell r="D62" t="str">
            <v>ROCAMUERTA</v>
          </cell>
          <cell r="E62" t="str">
            <v>M 3</v>
          </cell>
          <cell r="H62">
            <v>17000</v>
          </cell>
        </row>
        <row r="63">
          <cell r="B63" t="str">
            <v>AG-9</v>
          </cell>
          <cell r="C63" t="str">
            <v>Mat</v>
          </cell>
          <cell r="D63" t="str">
            <v>BASE</v>
          </cell>
          <cell r="E63" t="str">
            <v>M 3</v>
          </cell>
          <cell r="H63">
            <v>50000</v>
          </cell>
        </row>
        <row r="64">
          <cell r="B64" t="str">
            <v>AG-10</v>
          </cell>
          <cell r="C64" t="str">
            <v>Mat</v>
          </cell>
          <cell r="D64" t="str">
            <v>MEZCLA ASFALTICA</v>
          </cell>
          <cell r="E64" t="str">
            <v>M 3</v>
          </cell>
          <cell r="H64">
            <v>454800</v>
          </cell>
          <cell r="K64">
            <v>454800</v>
          </cell>
        </row>
        <row r="65">
          <cell r="B65" t="str">
            <v>Ag-11</v>
          </cell>
          <cell r="C65" t="str">
            <v>Mat</v>
          </cell>
          <cell r="D65" t="str">
            <v>IMPRIMACION</v>
          </cell>
          <cell r="E65" t="str">
            <v>M 2</v>
          </cell>
          <cell r="H65">
            <v>1900</v>
          </cell>
        </row>
        <row r="68">
          <cell r="B68" t="str">
            <v>Ap</v>
          </cell>
          <cell r="D68" t="str">
            <v>APARATOS</v>
          </cell>
        </row>
        <row r="69">
          <cell r="B69" t="str">
            <v>Ap-1</v>
          </cell>
          <cell r="C69" t="str">
            <v>Mat</v>
          </cell>
          <cell r="D69" t="str">
            <v>SANITARIO</v>
          </cell>
          <cell r="E69" t="str">
            <v>Und</v>
          </cell>
          <cell r="F69">
            <v>162000</v>
          </cell>
          <cell r="G69">
            <v>162000</v>
          </cell>
          <cell r="H69">
            <v>189700</v>
          </cell>
          <cell r="L69">
            <v>192000</v>
          </cell>
        </row>
        <row r="70">
          <cell r="B70" t="str">
            <v>Ap-2</v>
          </cell>
          <cell r="C70" t="str">
            <v>Mat</v>
          </cell>
          <cell r="D70" t="str">
            <v>LAVAMANOS</v>
          </cell>
          <cell r="E70" t="str">
            <v>Und</v>
          </cell>
          <cell r="F70">
            <v>15500</v>
          </cell>
          <cell r="G70">
            <v>14051</v>
          </cell>
          <cell r="H70">
            <v>89000</v>
          </cell>
          <cell r="L70">
            <v>9600</v>
          </cell>
        </row>
        <row r="71">
          <cell r="B71" t="str">
            <v>Ap-4</v>
          </cell>
          <cell r="C71" t="str">
            <v>Mat</v>
          </cell>
          <cell r="D71" t="str">
            <v>DUCHA</v>
          </cell>
          <cell r="E71" t="str">
            <v>Und</v>
          </cell>
          <cell r="F71">
            <v>45000</v>
          </cell>
          <cell r="G71">
            <v>45000</v>
          </cell>
          <cell r="H71">
            <v>25000</v>
          </cell>
          <cell r="L71">
            <v>48018</v>
          </cell>
        </row>
        <row r="72">
          <cell r="B72" t="str">
            <v>Ap-6</v>
          </cell>
          <cell r="C72" t="str">
            <v>Mat</v>
          </cell>
          <cell r="D72" t="str">
            <v xml:space="preserve">LAVAPLATOS  </v>
          </cell>
          <cell r="E72" t="str">
            <v>Und</v>
          </cell>
          <cell r="F72">
            <v>49100</v>
          </cell>
          <cell r="G72">
            <v>49100</v>
          </cell>
          <cell r="H72">
            <v>95000</v>
          </cell>
          <cell r="L72">
            <v>68000</v>
          </cell>
        </row>
        <row r="73">
          <cell r="B73" t="str">
            <v>Ap-7</v>
          </cell>
          <cell r="C73" t="str">
            <v>Mat</v>
          </cell>
          <cell r="D73" t="str">
            <v>ORINAL</v>
          </cell>
          <cell r="E73" t="str">
            <v>Und</v>
          </cell>
          <cell r="F73">
            <v>49100</v>
          </cell>
          <cell r="G73">
            <v>49100</v>
          </cell>
          <cell r="H73">
            <v>121300</v>
          </cell>
        </row>
        <row r="75">
          <cell r="B75" t="str">
            <v>CMa</v>
          </cell>
          <cell r="D75" t="str">
            <v>CARP DE MADERA</v>
          </cell>
        </row>
        <row r="76">
          <cell r="B76" t="str">
            <v>Cma-1</v>
          </cell>
          <cell r="C76" t="str">
            <v>Mat</v>
          </cell>
          <cell r="D76" t="str">
            <v>BASTIDOR</v>
          </cell>
          <cell r="E76" t="str">
            <v>M L</v>
          </cell>
          <cell r="F76">
            <v>2000</v>
          </cell>
          <cell r="G76">
            <v>1800</v>
          </cell>
          <cell r="H76">
            <v>1250</v>
          </cell>
        </row>
        <row r="77">
          <cell r="B77" t="str">
            <v>Cma-3</v>
          </cell>
          <cell r="C77" t="str">
            <v>Mat</v>
          </cell>
          <cell r="D77" t="str">
            <v>FORMALETA CIMIENTOS</v>
          </cell>
          <cell r="E77" t="str">
            <v>Gbl</v>
          </cell>
          <cell r="F77">
            <v>30000</v>
          </cell>
          <cell r="G77">
            <v>45500</v>
          </cell>
          <cell r="H77">
            <v>55500</v>
          </cell>
        </row>
        <row r="78">
          <cell r="B78" t="str">
            <v>Cma-4</v>
          </cell>
          <cell r="C78" t="str">
            <v>Mat</v>
          </cell>
          <cell r="D78" t="str">
            <v>FORMALETA COLUMNAS</v>
          </cell>
          <cell r="E78" t="str">
            <v>Gbl</v>
          </cell>
          <cell r="F78">
            <v>30000</v>
          </cell>
          <cell r="G78">
            <v>31800</v>
          </cell>
          <cell r="H78">
            <v>21800</v>
          </cell>
        </row>
        <row r="79">
          <cell r="B79" t="str">
            <v>Cma-7</v>
          </cell>
          <cell r="C79" t="str">
            <v>Mat</v>
          </cell>
          <cell r="D79" t="str">
            <v>FORMALETA SENCILLA</v>
          </cell>
          <cell r="E79" t="str">
            <v>Gbl</v>
          </cell>
          <cell r="F79">
            <v>30000</v>
          </cell>
          <cell r="G79">
            <v>21000</v>
          </cell>
          <cell r="H79">
            <v>31000</v>
          </cell>
        </row>
        <row r="80">
          <cell r="B80" t="str">
            <v>Cma-8</v>
          </cell>
          <cell r="C80" t="str">
            <v>Mat</v>
          </cell>
          <cell r="D80" t="str">
            <v>FORMALETA SENCILLA 1</v>
          </cell>
          <cell r="E80" t="str">
            <v>Gbl</v>
          </cell>
          <cell r="F80">
            <v>15100</v>
          </cell>
          <cell r="G80">
            <v>5000</v>
          </cell>
          <cell r="H80">
            <v>6000</v>
          </cell>
        </row>
        <row r="81">
          <cell r="B81" t="str">
            <v>Cma-11</v>
          </cell>
          <cell r="C81" t="str">
            <v>Mat</v>
          </cell>
          <cell r="D81" t="str">
            <v>TACO DE GUADUA</v>
          </cell>
          <cell r="E81" t="str">
            <v>Und</v>
          </cell>
          <cell r="F81">
            <v>3200</v>
          </cell>
          <cell r="G81">
            <v>3200</v>
          </cell>
          <cell r="H81">
            <v>3600</v>
          </cell>
        </row>
        <row r="82">
          <cell r="B82" t="str">
            <v>Cma-13</v>
          </cell>
          <cell r="C82" t="str">
            <v>Mat</v>
          </cell>
          <cell r="D82" t="str">
            <v>CUARTONES</v>
          </cell>
          <cell r="E82" t="str">
            <v>Und</v>
          </cell>
          <cell r="F82">
            <v>5000</v>
          </cell>
          <cell r="H82">
            <v>4800</v>
          </cell>
        </row>
        <row r="83">
          <cell r="B83" t="str">
            <v>Cma-14</v>
          </cell>
          <cell r="C83" t="str">
            <v>Mat</v>
          </cell>
          <cell r="D83" t="str">
            <v>FORMALETA CICLOPEO</v>
          </cell>
          <cell r="E83" t="str">
            <v>Gbl</v>
          </cell>
          <cell r="F83">
            <v>30000</v>
          </cell>
          <cell r="G83">
            <v>4700</v>
          </cell>
          <cell r="H83">
            <v>5700</v>
          </cell>
        </row>
        <row r="84">
          <cell r="B84" t="str">
            <v>Cma-15</v>
          </cell>
          <cell r="C84" t="str">
            <v>Mat</v>
          </cell>
          <cell r="D84" t="str">
            <v>TACO METALICO</v>
          </cell>
          <cell r="E84" t="str">
            <v>Und</v>
          </cell>
          <cell r="H84">
            <v>3200</v>
          </cell>
        </row>
        <row r="85">
          <cell r="B85" t="str">
            <v>Cma-16</v>
          </cell>
          <cell r="C85" t="str">
            <v>Mat</v>
          </cell>
          <cell r="D85" t="str">
            <v>FORMALETA VIGA DINTEL - ALFAJIA</v>
          </cell>
          <cell r="E85" t="str">
            <v>Gbl</v>
          </cell>
          <cell r="H85">
            <v>6750</v>
          </cell>
        </row>
        <row r="86">
          <cell r="B86" t="str">
            <v>Cma-17</v>
          </cell>
          <cell r="C86" t="str">
            <v>Mat</v>
          </cell>
          <cell r="D86" t="str">
            <v>FORMALETA LOSA MACIZA ENTREPISO</v>
          </cell>
          <cell r="E86" t="str">
            <v>Gbl</v>
          </cell>
          <cell r="H86">
            <v>3720</v>
          </cell>
        </row>
        <row r="87">
          <cell r="B87" t="str">
            <v>Cma-18</v>
          </cell>
          <cell r="C87" t="str">
            <v>Mat</v>
          </cell>
          <cell r="D87" t="str">
            <v>TABLA COMUN</v>
          </cell>
          <cell r="E87" t="str">
            <v>Und</v>
          </cell>
          <cell r="H87">
            <v>6000</v>
          </cell>
        </row>
        <row r="88">
          <cell r="B88" t="str">
            <v>Cma-19</v>
          </cell>
          <cell r="C88" t="str">
            <v>Mat</v>
          </cell>
          <cell r="D88" t="str">
            <v xml:space="preserve">FORMALETA </v>
          </cell>
          <cell r="E88" t="str">
            <v>M 2</v>
          </cell>
          <cell r="H88">
            <v>25069.999999999996</v>
          </cell>
        </row>
        <row r="89">
          <cell r="B89" t="str">
            <v>Cma-20</v>
          </cell>
          <cell r="C89" t="str">
            <v>Mat</v>
          </cell>
          <cell r="D89" t="str">
            <v>CASETON EN GUADUA</v>
          </cell>
          <cell r="E89" t="str">
            <v>M 2</v>
          </cell>
          <cell r="H89">
            <v>20000</v>
          </cell>
        </row>
        <row r="91">
          <cell r="B91" t="str">
            <v>CMe</v>
          </cell>
          <cell r="D91" t="str">
            <v>CARP METALICA</v>
          </cell>
        </row>
        <row r="92">
          <cell r="B92" t="str">
            <v>Cme-4</v>
          </cell>
          <cell r="C92" t="str">
            <v>Mat</v>
          </cell>
          <cell r="D92" t="str">
            <v>PUERTA  PPAL METALICA INCLUYE MARCO 1x1.9</v>
          </cell>
          <cell r="E92" t="str">
            <v>Und</v>
          </cell>
          <cell r="F92">
            <v>135000</v>
          </cell>
          <cell r="G92">
            <v>135000</v>
          </cell>
          <cell r="H92">
            <v>200000</v>
          </cell>
          <cell r="L92">
            <v>154000</v>
          </cell>
        </row>
        <row r="93">
          <cell r="B93" t="str">
            <v>Cme-5</v>
          </cell>
          <cell r="C93" t="str">
            <v>Mat</v>
          </cell>
          <cell r="D93" t="str">
            <v>PUERTA ENTAMBORADA BAÑO INCLUYE MARCO</v>
          </cell>
          <cell r="E93" t="str">
            <v>Und</v>
          </cell>
          <cell r="F93">
            <v>63000</v>
          </cell>
          <cell r="G93">
            <v>63000</v>
          </cell>
          <cell r="H93">
            <v>140000</v>
          </cell>
          <cell r="L93">
            <v>72000</v>
          </cell>
        </row>
        <row r="94">
          <cell r="B94" t="str">
            <v>Cme-12</v>
          </cell>
          <cell r="C94" t="str">
            <v>Mat</v>
          </cell>
          <cell r="D94" t="str">
            <v>VENTANA DE ALUMINIO VIDRIO E INST</v>
          </cell>
          <cell r="E94" t="str">
            <v>M 2</v>
          </cell>
          <cell r="F94">
            <v>66000</v>
          </cell>
          <cell r="G94">
            <v>66000</v>
          </cell>
          <cell r="H94">
            <v>120000</v>
          </cell>
          <cell r="L94">
            <v>87000</v>
          </cell>
        </row>
        <row r="95">
          <cell r="B95" t="str">
            <v>CME-13</v>
          </cell>
          <cell r="C95" t="str">
            <v>Mat</v>
          </cell>
          <cell r="D95" t="str">
            <v>CORTINA ENRROLLABLE</v>
          </cell>
          <cell r="E95" t="str">
            <v>M 2</v>
          </cell>
          <cell r="H95">
            <v>120000</v>
          </cell>
        </row>
        <row r="96">
          <cell r="B96" t="str">
            <v>CME-14</v>
          </cell>
          <cell r="C96" t="str">
            <v>Mat</v>
          </cell>
          <cell r="D96" t="str">
            <v>VENTANAS METALICAS INCLUYE VIDRIO</v>
          </cell>
          <cell r="E96" t="str">
            <v>M 2</v>
          </cell>
        </row>
        <row r="97">
          <cell r="B97" t="str">
            <v>CME-15</v>
          </cell>
          <cell r="C97" t="str">
            <v>Mat</v>
          </cell>
          <cell r="D97" t="str">
            <v>BISAGRAS DE 3"</v>
          </cell>
          <cell r="E97" t="str">
            <v>Und</v>
          </cell>
          <cell r="H97">
            <v>1800</v>
          </cell>
        </row>
        <row r="98">
          <cell r="B98" t="str">
            <v>CME-16</v>
          </cell>
          <cell r="C98" t="str">
            <v>Mat</v>
          </cell>
          <cell r="D98" t="str">
            <v>PORTACANDADOS</v>
          </cell>
          <cell r="E98" t="str">
            <v>Und</v>
          </cell>
          <cell r="H98">
            <v>1100</v>
          </cell>
        </row>
        <row r="99">
          <cell r="B99" t="str">
            <v>CME-17</v>
          </cell>
          <cell r="C99" t="str">
            <v>Mat</v>
          </cell>
          <cell r="D99" t="str">
            <v>CANDADOS</v>
          </cell>
          <cell r="E99" t="str">
            <v>Und</v>
          </cell>
          <cell r="H99">
            <v>25000</v>
          </cell>
        </row>
        <row r="100">
          <cell r="B100" t="str">
            <v>CME-18</v>
          </cell>
          <cell r="C100" t="str">
            <v>Mat</v>
          </cell>
          <cell r="D100" t="str">
            <v>ESTRUCTURA METALICA GALERIA CHUNI</v>
          </cell>
          <cell r="E100" t="str">
            <v>M 2</v>
          </cell>
          <cell r="H100">
            <v>126000</v>
          </cell>
        </row>
        <row r="101">
          <cell r="B101" t="str">
            <v>CME-19</v>
          </cell>
          <cell r="C101" t="str">
            <v>Mat</v>
          </cell>
          <cell r="D101" t="str">
            <v>CUBIERTA METALICA GALERIA CHUNI</v>
          </cell>
          <cell r="E101" t="str">
            <v>M 2</v>
          </cell>
          <cell r="H101">
            <v>32000</v>
          </cell>
        </row>
        <row r="102">
          <cell r="B102" t="str">
            <v>CME-20</v>
          </cell>
          <cell r="C102" t="str">
            <v>Mat</v>
          </cell>
          <cell r="D102" t="str">
            <v>MALLA ESLABONADA CAL 10,5 DE 1,5 M</v>
          </cell>
          <cell r="E102" t="str">
            <v>M L</v>
          </cell>
          <cell r="H102">
            <v>12300</v>
          </cell>
        </row>
        <row r="103">
          <cell r="B103" t="str">
            <v>CME-21</v>
          </cell>
          <cell r="C103" t="str">
            <v>Mat</v>
          </cell>
          <cell r="D103" t="str">
            <v>TUBO CURVADO DE 1.5 M X 1 1/2"</v>
          </cell>
          <cell r="E103" t="str">
            <v>Und</v>
          </cell>
          <cell r="H103">
            <v>23000</v>
          </cell>
        </row>
        <row r="104">
          <cell r="B104" t="str">
            <v>CME-22</v>
          </cell>
          <cell r="C104" t="str">
            <v>Mat</v>
          </cell>
          <cell r="D104" t="str">
            <v>MALLA RIZADA CAL 10,5</v>
          </cell>
          <cell r="E104" t="str">
            <v>M 2</v>
          </cell>
          <cell r="H104">
            <v>28000</v>
          </cell>
        </row>
        <row r="105">
          <cell r="B105" t="str">
            <v>CME-23</v>
          </cell>
          <cell r="C105" t="str">
            <v>Mat</v>
          </cell>
          <cell r="D105" t="str">
            <v>ANGULO DE 1" X 1/8"</v>
          </cell>
          <cell r="E105" t="str">
            <v>M L</v>
          </cell>
          <cell r="H105">
            <v>2316.6666666666665</v>
          </cell>
        </row>
        <row r="107">
          <cell r="B107" t="str">
            <v>Co</v>
          </cell>
          <cell r="D107" t="str">
            <v>CEMENTO, CONCRETOS, MORTEROS</v>
          </cell>
        </row>
        <row r="108">
          <cell r="B108" t="str">
            <v>Co-1</v>
          </cell>
          <cell r="C108" t="str">
            <v>Mat</v>
          </cell>
          <cell r="D108" t="str">
            <v>CEMENTO BLANCO</v>
          </cell>
          <cell r="E108" t="str">
            <v>Klg</v>
          </cell>
          <cell r="F108">
            <v>812.5</v>
          </cell>
          <cell r="G108">
            <v>812.5</v>
          </cell>
          <cell r="H108">
            <v>1200</v>
          </cell>
          <cell r="L108">
            <v>660</v>
          </cell>
        </row>
        <row r="109">
          <cell r="B109" t="str">
            <v>Co-1a</v>
          </cell>
          <cell r="C109" t="str">
            <v>Mat</v>
          </cell>
          <cell r="D109" t="str">
            <v>CEMENTO BLANCO</v>
          </cell>
          <cell r="E109" t="str">
            <v>Saco</v>
          </cell>
          <cell r="F109">
            <v>40625</v>
          </cell>
          <cell r="G109">
            <v>40625</v>
          </cell>
          <cell r="H109">
            <v>60000</v>
          </cell>
        </row>
        <row r="110">
          <cell r="B110" t="str">
            <v>Co-2</v>
          </cell>
          <cell r="C110" t="str">
            <v>Mat</v>
          </cell>
          <cell r="D110" t="str">
            <v xml:space="preserve">CEMENTO GRIS </v>
          </cell>
          <cell r="E110" t="str">
            <v>Klg</v>
          </cell>
          <cell r="F110">
            <v>300</v>
          </cell>
          <cell r="G110">
            <v>256</v>
          </cell>
          <cell r="H110">
            <v>450</v>
          </cell>
          <cell r="K110">
            <v>22500</v>
          </cell>
          <cell r="L110">
            <v>310</v>
          </cell>
        </row>
        <row r="111">
          <cell r="B111" t="str">
            <v>Co-2a</v>
          </cell>
          <cell r="C111" t="str">
            <v>Mat</v>
          </cell>
          <cell r="D111" t="str">
            <v xml:space="preserve">CEMENTO GRIS </v>
          </cell>
          <cell r="E111" t="str">
            <v>Saco</v>
          </cell>
          <cell r="F111">
            <v>15000</v>
          </cell>
          <cell r="G111">
            <v>12800</v>
          </cell>
          <cell r="H111">
            <v>22500</v>
          </cell>
        </row>
        <row r="112">
          <cell r="B112" t="str">
            <v>C 1-2-2</v>
          </cell>
          <cell r="C112" t="str">
            <v>Mat</v>
          </cell>
          <cell r="D112" t="str">
            <v>CONCRETO 1:2:2</v>
          </cell>
          <cell r="E112" t="str">
            <v>M 3</v>
          </cell>
          <cell r="F112">
            <v>266500</v>
          </cell>
          <cell r="G112">
            <v>266500</v>
          </cell>
          <cell r="H112">
            <v>266500</v>
          </cell>
          <cell r="L112" t="str">
            <v>NO CAMBIAR ESTOS DATOS</v>
          </cell>
        </row>
        <row r="113">
          <cell r="B113" t="str">
            <v>C 1-2-3</v>
          </cell>
          <cell r="C113" t="str">
            <v>Mat</v>
          </cell>
          <cell r="D113" t="str">
            <v>CONCRETO 1:2:3</v>
          </cell>
          <cell r="E113" t="str">
            <v>M 3</v>
          </cell>
          <cell r="F113">
            <v>239800</v>
          </cell>
          <cell r="G113">
            <v>239800</v>
          </cell>
          <cell r="H113">
            <v>239800</v>
          </cell>
        </row>
        <row r="114">
          <cell r="B114" t="str">
            <v>C 1-2-4</v>
          </cell>
          <cell r="C114" t="str">
            <v>Mat</v>
          </cell>
          <cell r="D114" t="str">
            <v>CONCRETO 1:2:4</v>
          </cell>
          <cell r="E114" t="str">
            <v>M 3</v>
          </cell>
          <cell r="F114">
            <v>222125</v>
          </cell>
          <cell r="G114">
            <v>222125</v>
          </cell>
          <cell r="H114">
            <v>222125</v>
          </cell>
        </row>
        <row r="115">
          <cell r="B115" t="str">
            <v>C 1-3-6</v>
          </cell>
          <cell r="C115" t="str">
            <v>Mat</v>
          </cell>
          <cell r="D115" t="str">
            <v>CONCRETO 1:3:6</v>
          </cell>
          <cell r="E115" t="str">
            <v>M 3</v>
          </cell>
          <cell r="F115">
            <v>184600</v>
          </cell>
          <cell r="G115">
            <v>184600</v>
          </cell>
          <cell r="H115">
            <v>184600</v>
          </cell>
        </row>
        <row r="116">
          <cell r="B116" t="str">
            <v>C CICL</v>
          </cell>
          <cell r="C116" t="str">
            <v>Mat</v>
          </cell>
          <cell r="D116" t="str">
            <v>CONCRETO CICLOPEO</v>
          </cell>
          <cell r="E116" t="str">
            <v>M 3</v>
          </cell>
          <cell r="F116">
            <v>163880</v>
          </cell>
          <cell r="G116">
            <v>163880</v>
          </cell>
          <cell r="H116">
            <v>163880</v>
          </cell>
        </row>
        <row r="117">
          <cell r="B117" t="str">
            <v>M 1-3</v>
          </cell>
          <cell r="C117" t="str">
            <v>Mat</v>
          </cell>
          <cell r="D117" t="str">
            <v>MORTERO 1-3 (MAT)</v>
          </cell>
          <cell r="E117" t="str">
            <v>M 3</v>
          </cell>
          <cell r="F117">
            <v>257750</v>
          </cell>
          <cell r="G117">
            <v>257750</v>
          </cell>
          <cell r="H117">
            <v>257750</v>
          </cell>
        </row>
        <row r="118">
          <cell r="B118" t="str">
            <v>M 1-4</v>
          </cell>
          <cell r="C118" t="str">
            <v>Mat</v>
          </cell>
          <cell r="D118" t="str">
            <v>MORTERO 1-4 (MAT)</v>
          </cell>
          <cell r="E118" t="str">
            <v>M 3</v>
          </cell>
          <cell r="F118">
            <v>219700</v>
          </cell>
          <cell r="G118">
            <v>219700</v>
          </cell>
          <cell r="H118">
            <v>219700</v>
          </cell>
        </row>
        <row r="119">
          <cell r="B119" t="str">
            <v>M 1-7</v>
          </cell>
          <cell r="C119" t="str">
            <v>Mat</v>
          </cell>
          <cell r="D119" t="str">
            <v>MORTERO 1-7 (MAT)</v>
          </cell>
          <cell r="E119" t="str">
            <v>M 3</v>
          </cell>
          <cell r="F119">
            <v>161650</v>
          </cell>
          <cell r="G119">
            <v>161650</v>
          </cell>
          <cell r="H119">
            <v>161650</v>
          </cell>
        </row>
        <row r="121">
          <cell r="B121" t="str">
            <v>Cu</v>
          </cell>
          <cell r="D121" t="str">
            <v>CUBIERTA</v>
          </cell>
        </row>
        <row r="122">
          <cell r="B122" t="str">
            <v>Cu-1</v>
          </cell>
          <cell r="C122" t="str">
            <v>Mat</v>
          </cell>
          <cell r="D122" t="str">
            <v xml:space="preserve">AMARRAS  </v>
          </cell>
          <cell r="E122" t="str">
            <v>Und</v>
          </cell>
          <cell r="F122">
            <v>68</v>
          </cell>
          <cell r="G122">
            <v>60</v>
          </cell>
          <cell r="H122">
            <v>100</v>
          </cell>
          <cell r="L122">
            <v>64</v>
          </cell>
        </row>
        <row r="123">
          <cell r="B123" t="str">
            <v>Cu-4</v>
          </cell>
          <cell r="C123" t="str">
            <v>Mat</v>
          </cell>
          <cell r="D123" t="str">
            <v>Ganchos para amarre teja A.C en obra</v>
          </cell>
          <cell r="E123" t="str">
            <v>Und</v>
          </cell>
          <cell r="F123">
            <v>180</v>
          </cell>
          <cell r="G123">
            <v>160</v>
          </cell>
          <cell r="H123">
            <v>200</v>
          </cell>
          <cell r="L123">
            <v>120</v>
          </cell>
        </row>
        <row r="124">
          <cell r="B124" t="str">
            <v>Cu-5</v>
          </cell>
          <cell r="C124" t="str">
            <v>Mat</v>
          </cell>
          <cell r="D124" t="str">
            <v>Teja A.C No. 6</v>
          </cell>
          <cell r="E124" t="str">
            <v>Und</v>
          </cell>
          <cell r="F124">
            <v>15500</v>
          </cell>
          <cell r="G124">
            <v>14300</v>
          </cell>
          <cell r="H124">
            <v>19500</v>
          </cell>
          <cell r="L124">
            <v>15400</v>
          </cell>
        </row>
        <row r="125">
          <cell r="B125" t="str">
            <v>Cu-7</v>
          </cell>
          <cell r="C125" t="str">
            <v>Mat</v>
          </cell>
          <cell r="D125" t="str">
            <v xml:space="preserve">TEJA A.C No. 4  </v>
          </cell>
          <cell r="E125" t="str">
            <v>Und</v>
          </cell>
          <cell r="F125">
            <v>10500</v>
          </cell>
          <cell r="G125">
            <v>10300</v>
          </cell>
          <cell r="H125">
            <v>14950</v>
          </cell>
          <cell r="L125">
            <v>10430</v>
          </cell>
        </row>
        <row r="126">
          <cell r="B126" t="str">
            <v>Cu-8</v>
          </cell>
          <cell r="C126" t="str">
            <v>Mat</v>
          </cell>
          <cell r="D126" t="str">
            <v>PERFIL</v>
          </cell>
          <cell r="E126" t="str">
            <v>M L</v>
          </cell>
          <cell r="F126">
            <v>9600</v>
          </cell>
          <cell r="G126">
            <v>9600</v>
          </cell>
          <cell r="H126">
            <v>9835</v>
          </cell>
          <cell r="L126">
            <v>7680</v>
          </cell>
        </row>
        <row r="127">
          <cell r="B127" t="str">
            <v>Cu-9</v>
          </cell>
          <cell r="C127" t="str">
            <v>Mat</v>
          </cell>
          <cell r="D127" t="str">
            <v>REVOQUE DE MURO</v>
          </cell>
          <cell r="E127" t="str">
            <v>Gbl</v>
          </cell>
          <cell r="F127">
            <v>20000</v>
          </cell>
          <cell r="G127">
            <v>20000</v>
          </cell>
          <cell r="H127">
            <v>22000</v>
          </cell>
        </row>
        <row r="128">
          <cell r="B128" t="str">
            <v>CU-10</v>
          </cell>
          <cell r="C128" t="str">
            <v>Mat</v>
          </cell>
          <cell r="D128" t="str">
            <v>TEJA TRAPEZOIDAL ACESCO DE 2,15 X ,80</v>
          </cell>
          <cell r="E128" t="str">
            <v>Und</v>
          </cell>
        </row>
        <row r="129">
          <cell r="B129" t="str">
            <v>CU-11</v>
          </cell>
          <cell r="C129" t="str">
            <v>Mat</v>
          </cell>
          <cell r="D129" t="str">
            <v>FIJADORES</v>
          </cell>
          <cell r="E129" t="str">
            <v>Und</v>
          </cell>
        </row>
        <row r="130">
          <cell r="B130" t="str">
            <v>CU-12</v>
          </cell>
          <cell r="C130" t="str">
            <v>Mat</v>
          </cell>
          <cell r="D130" t="str">
            <v>POLICARBONATO</v>
          </cell>
          <cell r="E130" t="str">
            <v>M 2</v>
          </cell>
          <cell r="H130">
            <v>80000</v>
          </cell>
        </row>
        <row r="132">
          <cell r="B132" t="str">
            <v>Ele</v>
          </cell>
          <cell r="D132" t="str">
            <v>ELECTRICOS ELEMENTOS</v>
          </cell>
        </row>
        <row r="133">
          <cell r="B133" t="str">
            <v>Ele-2</v>
          </cell>
          <cell r="C133" t="str">
            <v>Mat</v>
          </cell>
          <cell r="D133" t="str">
            <v xml:space="preserve">ALAMBRE 14 AWG </v>
          </cell>
          <cell r="E133" t="str">
            <v>M L</v>
          </cell>
          <cell r="F133">
            <v>650</v>
          </cell>
          <cell r="G133">
            <v>549</v>
          </cell>
          <cell r="H133">
            <v>741</v>
          </cell>
        </row>
        <row r="134">
          <cell r="B134" t="str">
            <v>Ele-5</v>
          </cell>
          <cell r="C134" t="str">
            <v>Mat</v>
          </cell>
          <cell r="D134" t="str">
            <v xml:space="preserve">ALAMBRE No. 12 </v>
          </cell>
          <cell r="E134" t="str">
            <v>M L</v>
          </cell>
          <cell r="F134">
            <v>920</v>
          </cell>
          <cell r="G134">
            <v>783</v>
          </cell>
          <cell r="H134">
            <v>1057</v>
          </cell>
        </row>
        <row r="135">
          <cell r="B135" t="str">
            <v>Ele-6</v>
          </cell>
          <cell r="C135" t="str">
            <v>Mat</v>
          </cell>
          <cell r="D135" t="str">
            <v xml:space="preserve">ALAMBRE No. 10 </v>
          </cell>
          <cell r="E135" t="str">
            <v>M L</v>
          </cell>
          <cell r="F135">
            <v>1500</v>
          </cell>
          <cell r="G135">
            <v>1276</v>
          </cell>
          <cell r="H135">
            <v>1723</v>
          </cell>
        </row>
        <row r="136">
          <cell r="B136" t="str">
            <v>Ele-7</v>
          </cell>
          <cell r="C136" t="str">
            <v>Mat</v>
          </cell>
          <cell r="D136" t="str">
            <v>CABLE ANTIFRAUDE</v>
          </cell>
          <cell r="E136" t="str">
            <v>M L</v>
          </cell>
          <cell r="F136">
            <v>2382</v>
          </cell>
          <cell r="G136">
            <v>5575</v>
          </cell>
          <cell r="H136">
            <v>5474</v>
          </cell>
        </row>
        <row r="137">
          <cell r="B137" t="str">
            <v>Ele-8</v>
          </cell>
          <cell r="C137" t="str">
            <v>Mat</v>
          </cell>
          <cell r="D137" t="str">
            <v>BREAKER DE 1*20 AMP</v>
          </cell>
          <cell r="E137" t="str">
            <v>Und</v>
          </cell>
          <cell r="F137">
            <v>7300</v>
          </cell>
          <cell r="G137">
            <v>7100</v>
          </cell>
          <cell r="H137">
            <v>8500</v>
          </cell>
        </row>
        <row r="138">
          <cell r="B138" t="str">
            <v>Ele-9</v>
          </cell>
          <cell r="C138" t="str">
            <v>Mat</v>
          </cell>
          <cell r="D138" t="str">
            <v>BREAKER DE 1*30 AMP</v>
          </cell>
          <cell r="E138" t="str">
            <v>Und</v>
          </cell>
          <cell r="F138">
            <v>7300</v>
          </cell>
          <cell r="G138">
            <v>7100</v>
          </cell>
          <cell r="H138">
            <v>8500</v>
          </cell>
        </row>
        <row r="139">
          <cell r="B139" t="str">
            <v>Ele-10</v>
          </cell>
          <cell r="C139" t="str">
            <v>Mat</v>
          </cell>
          <cell r="D139" t="str">
            <v>BREAKER DE 1*40 AMP</v>
          </cell>
          <cell r="E139" t="str">
            <v>Und</v>
          </cell>
          <cell r="F139">
            <v>7300</v>
          </cell>
          <cell r="G139">
            <v>14129</v>
          </cell>
          <cell r="H139">
            <v>8500</v>
          </cell>
        </row>
        <row r="140">
          <cell r="B140" t="str">
            <v>Ele-11</v>
          </cell>
          <cell r="C140" t="str">
            <v>Mat</v>
          </cell>
          <cell r="D140" t="str">
            <v>ALAMBRE DE COBRE DESNUDO No. 10</v>
          </cell>
          <cell r="E140" t="str">
            <v>M L</v>
          </cell>
          <cell r="F140">
            <v>2200</v>
          </cell>
          <cell r="G140">
            <v>1165</v>
          </cell>
          <cell r="H140">
            <v>1500</v>
          </cell>
        </row>
        <row r="141">
          <cell r="B141" t="str">
            <v>Ele-12</v>
          </cell>
          <cell r="C141" t="str">
            <v>Mat</v>
          </cell>
          <cell r="D141" t="str">
            <v>CAJA ANTIFRAUDE CONTADOR</v>
          </cell>
          <cell r="E141" t="str">
            <v>Und</v>
          </cell>
          <cell r="F141">
            <v>18000</v>
          </cell>
          <cell r="G141">
            <v>23170</v>
          </cell>
          <cell r="H141">
            <v>36000</v>
          </cell>
        </row>
        <row r="142">
          <cell r="B142" t="str">
            <v>Ele-14</v>
          </cell>
          <cell r="C142" t="str">
            <v>Mat</v>
          </cell>
          <cell r="D142" t="str">
            <v>CAJA CUADRADA DE 4*4 DE PVC</v>
          </cell>
          <cell r="E142" t="str">
            <v>Und</v>
          </cell>
          <cell r="F142">
            <v>719</v>
          </cell>
          <cell r="G142">
            <v>719</v>
          </cell>
          <cell r="H142">
            <v>2044</v>
          </cell>
        </row>
        <row r="143">
          <cell r="B143" t="str">
            <v>Ele-16</v>
          </cell>
          <cell r="C143" t="str">
            <v>Mat</v>
          </cell>
          <cell r="D143" t="str">
            <v>CAJA RECTANGULAR DE 2*4 PVC</v>
          </cell>
          <cell r="E143" t="str">
            <v>Und</v>
          </cell>
          <cell r="F143">
            <v>295</v>
          </cell>
          <cell r="G143">
            <v>332</v>
          </cell>
          <cell r="H143">
            <v>1366</v>
          </cell>
        </row>
        <row r="144">
          <cell r="B144" t="str">
            <v>Ele-17</v>
          </cell>
          <cell r="C144" t="str">
            <v>Mat</v>
          </cell>
          <cell r="D144" t="str">
            <v>CAJA OCTOGONAL DE PVC</v>
          </cell>
          <cell r="E144" t="str">
            <v>Und</v>
          </cell>
          <cell r="F144">
            <v>393</v>
          </cell>
          <cell r="G144">
            <v>393</v>
          </cell>
          <cell r="H144">
            <v>1608</v>
          </cell>
        </row>
        <row r="145">
          <cell r="B145" t="str">
            <v>Ele-18</v>
          </cell>
          <cell r="C145" t="str">
            <v>Mat</v>
          </cell>
          <cell r="D145" t="str">
            <v>CAPACETE DE 3/4</v>
          </cell>
          <cell r="E145" t="str">
            <v>Und</v>
          </cell>
          <cell r="F145">
            <v>2500</v>
          </cell>
          <cell r="G145">
            <v>2500</v>
          </cell>
          <cell r="H145">
            <v>16000</v>
          </cell>
        </row>
        <row r="146">
          <cell r="B146" t="str">
            <v>Ele-19</v>
          </cell>
          <cell r="C146" t="str">
            <v>Mat</v>
          </cell>
          <cell r="D146" t="str">
            <v xml:space="preserve">CONDULETE CON DUCTO 3/4" </v>
          </cell>
          <cell r="E146" t="str">
            <v>Und</v>
          </cell>
          <cell r="F146">
            <v>8000</v>
          </cell>
          <cell r="G146">
            <v>8000</v>
          </cell>
          <cell r="H146">
            <v>300</v>
          </cell>
        </row>
        <row r="147">
          <cell r="B147" t="str">
            <v>Ele-20</v>
          </cell>
          <cell r="C147" t="str">
            <v>Mat</v>
          </cell>
          <cell r="D147" t="str">
            <v>CONECTORES PVC DE 1/2</v>
          </cell>
          <cell r="E147" t="str">
            <v>Und</v>
          </cell>
          <cell r="F147">
            <v>150</v>
          </cell>
          <cell r="G147">
            <v>150</v>
          </cell>
          <cell r="H147">
            <v>300</v>
          </cell>
        </row>
        <row r="148">
          <cell r="B148" t="str">
            <v>Ele-21</v>
          </cell>
          <cell r="C148" t="str">
            <v>Mat</v>
          </cell>
          <cell r="D148" t="str">
            <v>CONECTORES PVC DE 3/4</v>
          </cell>
          <cell r="E148" t="str">
            <v>Und</v>
          </cell>
          <cell r="F148">
            <v>180</v>
          </cell>
          <cell r="G148">
            <v>180</v>
          </cell>
          <cell r="H148">
            <v>300</v>
          </cell>
        </row>
        <row r="149">
          <cell r="B149" t="str">
            <v>Ele-22</v>
          </cell>
          <cell r="C149" t="str">
            <v>Mat</v>
          </cell>
          <cell r="D149" t="str">
            <v>CONECTOR PARA VARILLA DE Cu</v>
          </cell>
          <cell r="E149" t="str">
            <v>Und</v>
          </cell>
          <cell r="F149">
            <v>2600</v>
          </cell>
          <cell r="G149">
            <v>2600</v>
          </cell>
          <cell r="H149">
            <v>3300</v>
          </cell>
        </row>
        <row r="150">
          <cell r="B150" t="str">
            <v>Ele-23</v>
          </cell>
          <cell r="C150" t="str">
            <v>Mat</v>
          </cell>
          <cell r="D150" t="str">
            <v>CONSUMIBLES ELECTRICO</v>
          </cell>
          <cell r="E150" t="str">
            <v>Gbl</v>
          </cell>
          <cell r="F150">
            <v>2000</v>
          </cell>
          <cell r="G150">
            <v>2000</v>
          </cell>
          <cell r="H150">
            <v>4000</v>
          </cell>
        </row>
        <row r="151">
          <cell r="B151" t="str">
            <v>Ele-24</v>
          </cell>
          <cell r="C151" t="str">
            <v>Mat</v>
          </cell>
          <cell r="D151" t="str">
            <v xml:space="preserve">CONTADOR MONOFASICO </v>
          </cell>
          <cell r="E151" t="str">
            <v>Und</v>
          </cell>
          <cell r="F151">
            <v>70000</v>
          </cell>
          <cell r="G151">
            <v>53500</v>
          </cell>
          <cell r="H151">
            <v>95000</v>
          </cell>
        </row>
        <row r="152">
          <cell r="B152" t="str">
            <v>Ele-28</v>
          </cell>
          <cell r="C152" t="str">
            <v>MOD</v>
          </cell>
          <cell r="D152" t="str">
            <v>CUADRILLA ELECTRICA</v>
          </cell>
          <cell r="E152" t="str">
            <v>Gbl</v>
          </cell>
          <cell r="F152">
            <v>80000</v>
          </cell>
          <cell r="G152">
            <v>85000</v>
          </cell>
        </row>
        <row r="153">
          <cell r="B153" t="str">
            <v>Ele-29</v>
          </cell>
          <cell r="C153" t="str">
            <v>Mat</v>
          </cell>
          <cell r="D153" t="str">
            <v xml:space="preserve">HIDROSOLFA </v>
          </cell>
          <cell r="E153" t="str">
            <v>Klg</v>
          </cell>
          <cell r="F153">
            <v>3500</v>
          </cell>
          <cell r="G153">
            <v>4250</v>
          </cell>
        </row>
        <row r="154">
          <cell r="B154" t="str">
            <v>Ele-30</v>
          </cell>
          <cell r="C154" t="str">
            <v>Mat</v>
          </cell>
          <cell r="D154" t="str">
            <v>INTERRUPTOR  -  SENCILLA</v>
          </cell>
          <cell r="E154" t="str">
            <v>Und</v>
          </cell>
          <cell r="F154">
            <v>2228</v>
          </cell>
          <cell r="G154">
            <v>2728</v>
          </cell>
          <cell r="H154">
            <v>3350</v>
          </cell>
        </row>
        <row r="155">
          <cell r="B155" t="str">
            <v>Ele-31</v>
          </cell>
          <cell r="C155" t="str">
            <v>Mat</v>
          </cell>
          <cell r="D155" t="str">
            <v>INTERRUPTOR  -  DOBLE</v>
          </cell>
          <cell r="E155" t="str">
            <v>Und</v>
          </cell>
          <cell r="F155">
            <v>3088</v>
          </cell>
          <cell r="G155">
            <v>3786</v>
          </cell>
          <cell r="H155">
            <v>4660</v>
          </cell>
        </row>
        <row r="156">
          <cell r="B156" t="str">
            <v>Ele-33</v>
          </cell>
          <cell r="C156" t="str">
            <v>Mat</v>
          </cell>
          <cell r="D156" t="str">
            <v>PEGANTE 1/4</v>
          </cell>
          <cell r="E156" t="str">
            <v>Gbl</v>
          </cell>
          <cell r="H156">
            <v>22000</v>
          </cell>
        </row>
        <row r="157">
          <cell r="B157" t="str">
            <v>Ele-34</v>
          </cell>
          <cell r="C157" t="str">
            <v>Mat</v>
          </cell>
          <cell r="D157" t="str">
            <v>PLAFON</v>
          </cell>
          <cell r="E157" t="str">
            <v>Und</v>
          </cell>
          <cell r="F157">
            <v>824</v>
          </cell>
          <cell r="G157">
            <v>1253</v>
          </cell>
          <cell r="H157">
            <v>1650</v>
          </cell>
        </row>
        <row r="158">
          <cell r="B158" t="str">
            <v>Ele-35</v>
          </cell>
          <cell r="C158" t="str">
            <v>Mat</v>
          </cell>
          <cell r="D158" t="str">
            <v xml:space="preserve">SOLDADURA TERMOFUNDENTE  </v>
          </cell>
          <cell r="E158" t="str">
            <v>Klg</v>
          </cell>
          <cell r="F158">
            <v>11000</v>
          </cell>
          <cell r="G158">
            <v>8150</v>
          </cell>
        </row>
        <row r="159">
          <cell r="B159" t="str">
            <v>Ele-36</v>
          </cell>
          <cell r="C159" t="str">
            <v>Mat</v>
          </cell>
          <cell r="D159" t="str">
            <v>TABLERO DE BREAKERS</v>
          </cell>
          <cell r="E159" t="str">
            <v>Und</v>
          </cell>
          <cell r="F159">
            <v>31784</v>
          </cell>
          <cell r="G159">
            <v>13572</v>
          </cell>
          <cell r="H159">
            <v>24000</v>
          </cell>
        </row>
        <row r="160">
          <cell r="B160" t="str">
            <v>Ele-38</v>
          </cell>
          <cell r="C160" t="str">
            <v>Mat</v>
          </cell>
          <cell r="D160" t="str">
            <v>TAPON SANITARIO PARA DUCTO DE 2"</v>
          </cell>
          <cell r="E160" t="str">
            <v>Und</v>
          </cell>
          <cell r="F160">
            <v>500</v>
          </cell>
          <cell r="G160">
            <v>500</v>
          </cell>
          <cell r="H160">
            <v>600</v>
          </cell>
        </row>
        <row r="161">
          <cell r="B161" t="str">
            <v>Ele-41</v>
          </cell>
          <cell r="C161" t="str">
            <v>Mat</v>
          </cell>
          <cell r="D161" t="str">
            <v>TOMA ELECTRICO DOBLE</v>
          </cell>
          <cell r="E161" t="str">
            <v>Und</v>
          </cell>
          <cell r="F161">
            <v>2585</v>
          </cell>
          <cell r="G161">
            <v>3167</v>
          </cell>
          <cell r="H161">
            <v>4200</v>
          </cell>
        </row>
        <row r="162">
          <cell r="B162" t="str">
            <v>Ele-44</v>
          </cell>
          <cell r="C162" t="str">
            <v>Mat</v>
          </cell>
          <cell r="D162" t="str">
            <v>TOMA ESTUFA DE 30 AMP</v>
          </cell>
          <cell r="E162" t="str">
            <v>Und</v>
          </cell>
          <cell r="F162">
            <v>7500</v>
          </cell>
          <cell r="G162">
            <v>7100</v>
          </cell>
          <cell r="H162">
            <v>9990</v>
          </cell>
        </row>
        <row r="163">
          <cell r="B163" t="str">
            <v>Ele-45</v>
          </cell>
          <cell r="C163" t="str">
            <v>Mat</v>
          </cell>
          <cell r="D163" t="str">
            <v>TUBERIA CONDUIT DE 1/2"</v>
          </cell>
          <cell r="E163" t="str">
            <v>M L</v>
          </cell>
          <cell r="F163">
            <v>685</v>
          </cell>
          <cell r="G163">
            <v>717</v>
          </cell>
          <cell r="H163">
            <v>1494</v>
          </cell>
        </row>
        <row r="164">
          <cell r="B164" t="str">
            <v>Ele-46</v>
          </cell>
          <cell r="C164" t="str">
            <v>Mat</v>
          </cell>
          <cell r="D164" t="str">
            <v>TUBO GALVANIZADO DE 3/4, CAPACETE Y ADAPT</v>
          </cell>
          <cell r="E164" t="str">
            <v>Und</v>
          </cell>
          <cell r="F164">
            <v>7000</v>
          </cell>
          <cell r="G164">
            <v>7000</v>
          </cell>
          <cell r="H164">
            <v>18500</v>
          </cell>
        </row>
        <row r="165">
          <cell r="B165" t="str">
            <v>Ele-47</v>
          </cell>
          <cell r="C165" t="str">
            <v>Mat</v>
          </cell>
          <cell r="D165" t="str">
            <v>TUBO GALVANIZADO DE 1/2 *3M</v>
          </cell>
          <cell r="E165" t="str">
            <v>Und</v>
          </cell>
          <cell r="F165">
            <v>7000</v>
          </cell>
          <cell r="G165">
            <v>6662</v>
          </cell>
          <cell r="H165">
            <v>8150</v>
          </cell>
        </row>
        <row r="166">
          <cell r="B166" t="str">
            <v>Ele-48</v>
          </cell>
          <cell r="C166" t="str">
            <v>Mat</v>
          </cell>
          <cell r="D166" t="str">
            <v>TUBERIA CONDUIT DE 3/4</v>
          </cell>
          <cell r="E166" t="str">
            <v>M L</v>
          </cell>
          <cell r="F166">
            <v>896</v>
          </cell>
          <cell r="G166">
            <v>867</v>
          </cell>
          <cell r="H166">
            <v>1956</v>
          </cell>
        </row>
        <row r="167">
          <cell r="B167" t="str">
            <v>Ele-49</v>
          </cell>
          <cell r="C167" t="str">
            <v>Mat</v>
          </cell>
          <cell r="D167" t="str">
            <v>1/32 SOLDADURA ELECTRICA - HCA</v>
          </cell>
          <cell r="E167" t="str">
            <v>Und</v>
          </cell>
          <cell r="F167">
            <v>4183</v>
          </cell>
          <cell r="G167">
            <v>1979</v>
          </cell>
          <cell r="H167">
            <v>3200</v>
          </cell>
        </row>
        <row r="168">
          <cell r="B168" t="str">
            <v>Ele-50</v>
          </cell>
          <cell r="C168" t="str">
            <v>Mat</v>
          </cell>
          <cell r="D168" t="str">
            <v xml:space="preserve">VARILLA COPERWELD  </v>
          </cell>
          <cell r="E168" t="str">
            <v>Und</v>
          </cell>
          <cell r="F168">
            <v>105000</v>
          </cell>
          <cell r="G168">
            <v>57260</v>
          </cell>
          <cell r="H168">
            <v>85700</v>
          </cell>
        </row>
        <row r="169">
          <cell r="B169" t="str">
            <v>Ele-51</v>
          </cell>
          <cell r="C169" t="str">
            <v>Mat</v>
          </cell>
          <cell r="D169" t="str">
            <v>TOMA ANTIHUMEDAD</v>
          </cell>
          <cell r="E169" t="str">
            <v>Und</v>
          </cell>
          <cell r="H169">
            <v>35000</v>
          </cell>
        </row>
        <row r="170">
          <cell r="B170" t="str">
            <v>Ele-52</v>
          </cell>
          <cell r="C170" t="str">
            <v>Mat</v>
          </cell>
          <cell r="D170" t="str">
            <v>ADAPTADOR METALICO PARA CONDULETA EMT</v>
          </cell>
          <cell r="E170" t="str">
            <v>Und</v>
          </cell>
          <cell r="H170">
            <v>1500</v>
          </cell>
        </row>
        <row r="171">
          <cell r="B171" t="str">
            <v>Ele-53</v>
          </cell>
          <cell r="C171" t="str">
            <v>Mat</v>
          </cell>
          <cell r="D171" t="str">
            <v>CINTA AISLANTE</v>
          </cell>
          <cell r="E171" t="str">
            <v>Und</v>
          </cell>
          <cell r="H171">
            <v>3000</v>
          </cell>
        </row>
        <row r="172">
          <cell r="B172" t="str">
            <v>Ele-54</v>
          </cell>
          <cell r="C172" t="str">
            <v>Mat</v>
          </cell>
          <cell r="D172" t="str">
            <v>CURVAS DE 1/2"</v>
          </cell>
          <cell r="E172" t="str">
            <v>Und</v>
          </cell>
          <cell r="H172">
            <v>543</v>
          </cell>
        </row>
        <row r="173">
          <cell r="B173" t="str">
            <v>Ele-55</v>
          </cell>
          <cell r="C173" t="str">
            <v>Mat</v>
          </cell>
          <cell r="D173" t="str">
            <v>CURVAS DE 3/4"</v>
          </cell>
          <cell r="E173" t="str">
            <v>Und</v>
          </cell>
          <cell r="H173">
            <v>861</v>
          </cell>
        </row>
        <row r="174">
          <cell r="B174" t="str">
            <v>Ele-56</v>
          </cell>
          <cell r="C174" t="str">
            <v>Mat</v>
          </cell>
          <cell r="D174" t="str">
            <v>SUPLEMENTOS</v>
          </cell>
          <cell r="E174" t="str">
            <v>Und</v>
          </cell>
          <cell r="H174">
            <v>616</v>
          </cell>
        </row>
        <row r="175">
          <cell r="B175" t="str">
            <v>Ele-57</v>
          </cell>
          <cell r="C175" t="str">
            <v>Mat</v>
          </cell>
          <cell r="D175" t="str">
            <v>TAPAS CIEGAS</v>
          </cell>
          <cell r="E175" t="str">
            <v>Und</v>
          </cell>
          <cell r="H175">
            <v>753</v>
          </cell>
        </row>
        <row r="176">
          <cell r="B176" t="str">
            <v>Ele-58</v>
          </cell>
          <cell r="C176" t="str">
            <v>Mat</v>
          </cell>
          <cell r="D176" t="str">
            <v>ADAPTADOR TERMINAL DE 1/2"</v>
          </cell>
          <cell r="E176" t="str">
            <v>Und</v>
          </cell>
          <cell r="H176">
            <v>263</v>
          </cell>
        </row>
        <row r="177">
          <cell r="B177" t="str">
            <v>Ele-59</v>
          </cell>
          <cell r="C177" t="str">
            <v>Mat</v>
          </cell>
          <cell r="D177" t="str">
            <v>ADAPTADOR TERMINAL DE 3/4"</v>
          </cell>
          <cell r="E177" t="str">
            <v>Und</v>
          </cell>
          <cell r="H177">
            <v>349</v>
          </cell>
        </row>
        <row r="178">
          <cell r="B178" t="str">
            <v>Ele-60</v>
          </cell>
          <cell r="C178" t="str">
            <v>Mat</v>
          </cell>
          <cell r="D178" t="str">
            <v>TENSOR PARA ACOMETIDA</v>
          </cell>
          <cell r="E178" t="str">
            <v>Und</v>
          </cell>
          <cell r="H178">
            <v>6500</v>
          </cell>
        </row>
        <row r="181">
          <cell r="B181" t="str">
            <v>En</v>
          </cell>
          <cell r="D181" t="str">
            <v>ENCHAPE</v>
          </cell>
        </row>
        <row r="182">
          <cell r="B182" t="str">
            <v>En-1</v>
          </cell>
          <cell r="C182" t="str">
            <v>Mat</v>
          </cell>
          <cell r="D182" t="str">
            <v>CERAMICA ALFA LISA DE 20 X 20</v>
          </cell>
          <cell r="E182" t="str">
            <v>M 2</v>
          </cell>
          <cell r="H182">
            <v>15000</v>
          </cell>
        </row>
        <row r="183">
          <cell r="B183" t="str">
            <v>En-2</v>
          </cell>
          <cell r="C183" t="str">
            <v>Mat</v>
          </cell>
          <cell r="D183" t="str">
            <v xml:space="preserve">DIOXIDO DE TITANIO  </v>
          </cell>
          <cell r="E183" t="str">
            <v>Klg</v>
          </cell>
          <cell r="H183">
            <v>13500</v>
          </cell>
        </row>
        <row r="184">
          <cell r="B184" t="str">
            <v>En-3</v>
          </cell>
          <cell r="C184" t="str">
            <v>Mat</v>
          </cell>
          <cell r="D184" t="str">
            <v xml:space="preserve">PIRAGUA </v>
          </cell>
          <cell r="E184" t="str">
            <v>M L</v>
          </cell>
          <cell r="H184">
            <v>2000</v>
          </cell>
        </row>
        <row r="185">
          <cell r="B185" t="str">
            <v>En-4</v>
          </cell>
          <cell r="C185" t="str">
            <v>Mat</v>
          </cell>
          <cell r="D185" t="str">
            <v>WAIPE</v>
          </cell>
          <cell r="E185" t="str">
            <v>Klg</v>
          </cell>
          <cell r="H185">
            <v>5500</v>
          </cell>
        </row>
        <row r="187">
          <cell r="B187" t="str">
            <v>Eq</v>
          </cell>
          <cell r="D187" t="str">
            <v>EQUIPO</v>
          </cell>
        </row>
        <row r="188">
          <cell r="B188" t="str">
            <v>Eq-1</v>
          </cell>
          <cell r="C188" t="str">
            <v>Equ</v>
          </cell>
          <cell r="D188" t="str">
            <v>SALTARIN</v>
          </cell>
          <cell r="E188" t="str">
            <v>Hra</v>
          </cell>
          <cell r="F188">
            <v>70</v>
          </cell>
          <cell r="H188">
            <v>8000</v>
          </cell>
        </row>
        <row r="189">
          <cell r="B189" t="str">
            <v>Eq-2</v>
          </cell>
          <cell r="C189" t="str">
            <v>Equ</v>
          </cell>
          <cell r="D189" t="str">
            <v xml:space="preserve">HERRAMIENTA MENOR </v>
          </cell>
          <cell r="E189" t="str">
            <v>Hra</v>
          </cell>
          <cell r="F189">
            <v>50</v>
          </cell>
          <cell r="G189">
            <v>50</v>
          </cell>
          <cell r="H189">
            <v>50</v>
          </cell>
        </row>
        <row r="190">
          <cell r="B190" t="str">
            <v>Eq-3</v>
          </cell>
          <cell r="C190" t="str">
            <v>Equ</v>
          </cell>
          <cell r="D190" t="str">
            <v>MEZCLADORA</v>
          </cell>
          <cell r="E190" t="str">
            <v>Hra</v>
          </cell>
          <cell r="F190">
            <v>10000</v>
          </cell>
          <cell r="G190">
            <v>10000</v>
          </cell>
          <cell r="H190">
            <v>8000</v>
          </cell>
        </row>
        <row r="191">
          <cell r="B191" t="str">
            <v>Eq-4</v>
          </cell>
          <cell r="C191" t="str">
            <v>Equ</v>
          </cell>
          <cell r="D191" t="str">
            <v>CARROTANQUE</v>
          </cell>
          <cell r="E191" t="str">
            <v>Hra</v>
          </cell>
          <cell r="F191">
            <v>1300</v>
          </cell>
          <cell r="H191">
            <v>50000</v>
          </cell>
        </row>
        <row r="192">
          <cell r="B192" t="str">
            <v>Eq-5</v>
          </cell>
          <cell r="C192" t="str">
            <v>Equ</v>
          </cell>
          <cell r="D192" t="str">
            <v>VIBRADOR DE CONCRETO</v>
          </cell>
          <cell r="E192" t="str">
            <v>Hra</v>
          </cell>
          <cell r="F192">
            <v>2800</v>
          </cell>
          <cell r="G192">
            <v>2800</v>
          </cell>
          <cell r="H192">
            <v>8000</v>
          </cell>
        </row>
        <row r="193">
          <cell r="B193" t="str">
            <v>Eq-6</v>
          </cell>
          <cell r="C193" t="str">
            <v>Equ</v>
          </cell>
          <cell r="D193" t="str">
            <v xml:space="preserve">VOLQUETA </v>
          </cell>
          <cell r="E193" t="str">
            <v>Hra</v>
          </cell>
          <cell r="F193">
            <v>7500</v>
          </cell>
          <cell r="G193">
            <v>7500</v>
          </cell>
          <cell r="H193">
            <v>50000</v>
          </cell>
        </row>
        <row r="194">
          <cell r="B194" t="str">
            <v>Eq-7</v>
          </cell>
          <cell r="C194" t="str">
            <v>Equ</v>
          </cell>
          <cell r="D194" t="str">
            <v>RETROEXCAVADORA</v>
          </cell>
          <cell r="E194" t="str">
            <v>Hra</v>
          </cell>
          <cell r="H194">
            <v>100000</v>
          </cell>
        </row>
        <row r="195">
          <cell r="B195" t="str">
            <v>Eq-8</v>
          </cell>
          <cell r="C195" t="str">
            <v>Equ</v>
          </cell>
          <cell r="D195" t="str">
            <v>BULDOCER</v>
          </cell>
          <cell r="E195" t="str">
            <v>Hra</v>
          </cell>
          <cell r="H195">
            <v>21750</v>
          </cell>
        </row>
        <row r="196">
          <cell r="B196" t="str">
            <v>Eq-9</v>
          </cell>
          <cell r="C196" t="str">
            <v>Equ</v>
          </cell>
          <cell r="D196" t="str">
            <v>MOTONIVELADORA</v>
          </cell>
          <cell r="E196" t="str">
            <v>Hra</v>
          </cell>
          <cell r="H196">
            <v>90000</v>
          </cell>
        </row>
        <row r="197">
          <cell r="B197" t="str">
            <v>Eq-10</v>
          </cell>
          <cell r="C197" t="str">
            <v>Equ</v>
          </cell>
          <cell r="D197" t="str">
            <v>VIBROCOMPACTADOR</v>
          </cell>
          <cell r="E197" t="str">
            <v>Hra</v>
          </cell>
          <cell r="H197">
            <v>80000</v>
          </cell>
        </row>
        <row r="198">
          <cell r="B198" t="str">
            <v>Eq-11</v>
          </cell>
          <cell r="C198" t="str">
            <v>Equ</v>
          </cell>
          <cell r="D198" t="str">
            <v>FINISHER</v>
          </cell>
          <cell r="E198" t="str">
            <v>Hra</v>
          </cell>
          <cell r="H198">
            <v>120000</v>
          </cell>
        </row>
        <row r="199">
          <cell r="B199" t="str">
            <v>Eq-12</v>
          </cell>
          <cell r="C199" t="str">
            <v>Equ</v>
          </cell>
          <cell r="D199" t="str">
            <v>COMPACTADOR DE LLANTAS</v>
          </cell>
          <cell r="E199" t="str">
            <v>Hra</v>
          </cell>
          <cell r="H199">
            <v>75000</v>
          </cell>
        </row>
        <row r="201">
          <cell r="B201" t="str">
            <v>Hid</v>
          </cell>
          <cell r="D201" t="str">
            <v>HIDRAULICA</v>
          </cell>
        </row>
        <row r="202">
          <cell r="B202" t="str">
            <v>Hid-1</v>
          </cell>
          <cell r="C202" t="str">
            <v>Mat</v>
          </cell>
          <cell r="D202" t="str">
            <v>ADAPTADOR MACHO DE 1/2"</v>
          </cell>
          <cell r="E202" t="str">
            <v>Und</v>
          </cell>
          <cell r="F202">
            <v>115</v>
          </cell>
          <cell r="G202">
            <v>131</v>
          </cell>
          <cell r="H202">
            <v>252</v>
          </cell>
        </row>
        <row r="203">
          <cell r="B203" t="str">
            <v>Hid-2</v>
          </cell>
          <cell r="C203" t="str">
            <v>Mat</v>
          </cell>
          <cell r="D203" t="str">
            <v>ADAPTADOR HEMBRA DE 1/2"</v>
          </cell>
          <cell r="E203" t="str">
            <v>Und</v>
          </cell>
          <cell r="F203">
            <v>115</v>
          </cell>
          <cell r="G203">
            <v>14840</v>
          </cell>
          <cell r="H203">
            <v>285</v>
          </cell>
        </row>
        <row r="204">
          <cell r="B204" t="str">
            <v>Hid-3</v>
          </cell>
          <cell r="C204" t="str">
            <v>Mat</v>
          </cell>
          <cell r="D204" t="str">
            <v>CONSUMIBLES HCA</v>
          </cell>
          <cell r="E204" t="str">
            <v>Gbl</v>
          </cell>
          <cell r="F204">
            <v>2000</v>
          </cell>
          <cell r="G204">
            <v>2000</v>
          </cell>
          <cell r="H204">
            <v>3000</v>
          </cell>
        </row>
        <row r="205">
          <cell r="B205" t="str">
            <v>Hid-4</v>
          </cell>
          <cell r="C205" t="str">
            <v>Mat</v>
          </cell>
          <cell r="D205" t="str">
            <v>UNIVERSAL DE 1/2</v>
          </cell>
          <cell r="E205" t="str">
            <v>Und</v>
          </cell>
          <cell r="F205">
            <v>300</v>
          </cell>
          <cell r="G205">
            <v>1058.5999999999999</v>
          </cell>
          <cell r="H205">
            <v>2036</v>
          </cell>
        </row>
        <row r="206">
          <cell r="B206" t="str">
            <v>Hid-5</v>
          </cell>
          <cell r="C206" t="str">
            <v>Mat</v>
          </cell>
          <cell r="D206" t="str">
            <v>CAJILLA PARA CONTADOR</v>
          </cell>
          <cell r="E206" t="str">
            <v>Und</v>
          </cell>
          <cell r="F206">
            <v>20000</v>
          </cell>
          <cell r="G206">
            <v>20000</v>
          </cell>
          <cell r="H206">
            <v>19500</v>
          </cell>
        </row>
        <row r="207">
          <cell r="B207" t="str">
            <v>Hid-7</v>
          </cell>
          <cell r="C207" t="str">
            <v>Mat</v>
          </cell>
          <cell r="D207" t="str">
            <v>CODO DE 1/2" DE PVC</v>
          </cell>
          <cell r="E207" t="str">
            <v>Und</v>
          </cell>
          <cell r="F207">
            <v>168</v>
          </cell>
          <cell r="G207">
            <v>178</v>
          </cell>
          <cell r="H207">
            <v>366</v>
          </cell>
        </row>
        <row r="208">
          <cell r="B208" t="str">
            <v>Hid-8</v>
          </cell>
          <cell r="C208" t="str">
            <v>Mat</v>
          </cell>
          <cell r="D208" t="str">
            <v>GRIF DE 1/2" LISO - ROSCADO</v>
          </cell>
          <cell r="E208" t="str">
            <v>Und</v>
          </cell>
          <cell r="F208">
            <v>5100</v>
          </cell>
          <cell r="G208">
            <v>6393</v>
          </cell>
          <cell r="H208">
            <v>14500</v>
          </cell>
        </row>
        <row r="209">
          <cell r="B209" t="str">
            <v>Hid-9</v>
          </cell>
          <cell r="C209" t="str">
            <v>Mat</v>
          </cell>
          <cell r="D209" t="str">
            <v>LLAVE DE PAS DE 1/2"</v>
          </cell>
          <cell r="E209" t="str">
            <v>Und</v>
          </cell>
          <cell r="F209">
            <v>4725</v>
          </cell>
          <cell r="G209">
            <v>7014</v>
          </cell>
          <cell r="H209">
            <v>15000</v>
          </cell>
        </row>
        <row r="210">
          <cell r="B210" t="str">
            <v>Hid-10</v>
          </cell>
          <cell r="C210" t="str">
            <v>Mat</v>
          </cell>
          <cell r="D210" t="str">
            <v>MANGUERA DE ACOPLE</v>
          </cell>
          <cell r="E210" t="str">
            <v>Und</v>
          </cell>
          <cell r="F210">
            <v>2200</v>
          </cell>
          <cell r="G210">
            <v>1007</v>
          </cell>
          <cell r="H210">
            <v>1548</v>
          </cell>
        </row>
        <row r="211">
          <cell r="B211" t="str">
            <v>Hid-11</v>
          </cell>
          <cell r="C211" t="str">
            <v>Mat</v>
          </cell>
          <cell r="D211" t="str">
            <v>MEDIDOR VOLUMETRICO DE 3/4"</v>
          </cell>
          <cell r="E211" t="str">
            <v>Und</v>
          </cell>
          <cell r="F211">
            <v>80000</v>
          </cell>
          <cell r="G211">
            <v>80000</v>
          </cell>
          <cell r="H211">
            <v>140000</v>
          </cell>
        </row>
        <row r="212">
          <cell r="B212" t="str">
            <v>Hid-12</v>
          </cell>
          <cell r="C212" t="str">
            <v>Mat</v>
          </cell>
          <cell r="D212" t="str">
            <v xml:space="preserve">REGISTRO DE CORTE </v>
          </cell>
          <cell r="E212" t="str">
            <v>Und</v>
          </cell>
          <cell r="F212">
            <v>15000</v>
          </cell>
          <cell r="G212">
            <v>15000</v>
          </cell>
          <cell r="H212">
            <v>19500</v>
          </cell>
        </row>
        <row r="213">
          <cell r="B213" t="str">
            <v>Hid-13</v>
          </cell>
          <cell r="C213" t="str">
            <v>Mat</v>
          </cell>
          <cell r="D213" t="str">
            <v>TEE DE PVC 1/2"</v>
          </cell>
          <cell r="E213" t="str">
            <v>Und</v>
          </cell>
          <cell r="F213">
            <v>225</v>
          </cell>
          <cell r="G213">
            <v>251.6</v>
          </cell>
          <cell r="H213">
            <v>484</v>
          </cell>
        </row>
        <row r="214">
          <cell r="B214" t="str">
            <v>Hid-14</v>
          </cell>
          <cell r="C214" t="str">
            <v>Mat</v>
          </cell>
          <cell r="D214" t="str">
            <v>TUBERIA PVC DE 1/2"</v>
          </cell>
          <cell r="E214" t="str">
            <v>M L</v>
          </cell>
          <cell r="F214">
            <v>745</v>
          </cell>
          <cell r="G214">
            <v>845</v>
          </cell>
          <cell r="H214">
            <v>1625.6</v>
          </cell>
        </row>
        <row r="215">
          <cell r="B215" t="str">
            <v>Hid-15</v>
          </cell>
          <cell r="C215" t="str">
            <v>Mat</v>
          </cell>
          <cell r="D215" t="str">
            <v>ADAPTADOR MACHO DE 3/4"</v>
          </cell>
          <cell r="E215" t="str">
            <v>Und</v>
          </cell>
          <cell r="H215">
            <v>457</v>
          </cell>
        </row>
        <row r="216">
          <cell r="B216" t="str">
            <v>Hid-16</v>
          </cell>
          <cell r="C216" t="str">
            <v>Mat</v>
          </cell>
          <cell r="D216" t="str">
            <v>PEGANTE 1/32</v>
          </cell>
          <cell r="E216" t="str">
            <v>Und</v>
          </cell>
          <cell r="H216">
            <v>3200</v>
          </cell>
        </row>
        <row r="217">
          <cell r="B217" t="str">
            <v>Hid-17</v>
          </cell>
          <cell r="C217" t="str">
            <v>Mat</v>
          </cell>
          <cell r="D217" t="str">
            <v>ADAPTADOR HEMBRA DE 3/4"</v>
          </cell>
          <cell r="E217" t="str">
            <v>Und</v>
          </cell>
          <cell r="H217">
            <v>515</v>
          </cell>
        </row>
        <row r="218">
          <cell r="B218" t="str">
            <v>Hid-18</v>
          </cell>
          <cell r="C218" t="str">
            <v>Mat</v>
          </cell>
          <cell r="D218" t="str">
            <v>TUBERIA PRESION UNION PLATINO PVC DE 6" RDE 32,5</v>
          </cell>
          <cell r="E218" t="str">
            <v>M L</v>
          </cell>
          <cell r="H218">
            <v>38738.76</v>
          </cell>
        </row>
        <row r="219">
          <cell r="B219" t="str">
            <v>Hid-19</v>
          </cell>
          <cell r="C219" t="str">
            <v>Mat</v>
          </cell>
          <cell r="D219" t="str">
            <v>TUBERIS PRESION PVC UNION PLATINO DE 3" RDE 26</v>
          </cell>
          <cell r="E219" t="str">
            <v>M L</v>
          </cell>
          <cell r="H219">
            <v>13501.220000000001</v>
          </cell>
        </row>
        <row r="220">
          <cell r="B220" t="str">
            <v>Hid-20</v>
          </cell>
          <cell r="C220" t="str">
            <v>Mat</v>
          </cell>
          <cell r="D220" t="str">
            <v>TUBERIA PRESION PVC DE 1 1/2"</v>
          </cell>
          <cell r="E220" t="str">
            <v>M L</v>
          </cell>
          <cell r="H220">
            <v>7028.8600000000006</v>
          </cell>
        </row>
        <row r="221">
          <cell r="B221" t="str">
            <v>Hid-21</v>
          </cell>
          <cell r="C221" t="str">
            <v>Mat</v>
          </cell>
          <cell r="D221" t="str">
            <v>TUBERIA PRESION PVC DE 1"</v>
          </cell>
          <cell r="E221" t="str">
            <v>M L</v>
          </cell>
          <cell r="H221">
            <v>2988.1400000000003</v>
          </cell>
        </row>
        <row r="222">
          <cell r="B222" t="str">
            <v>Hid-22</v>
          </cell>
          <cell r="C222" t="str">
            <v>Mat</v>
          </cell>
          <cell r="D222" t="str">
            <v>TUBERIA PRESION PVC DE 3/4"</v>
          </cell>
          <cell r="E222" t="str">
            <v>M L</v>
          </cell>
          <cell r="H222">
            <v>2050.04</v>
          </cell>
        </row>
        <row r="223">
          <cell r="B223" t="str">
            <v>Hid-23</v>
          </cell>
          <cell r="C223" t="str">
            <v>Mat</v>
          </cell>
          <cell r="D223" t="str">
            <v>HIDRANTE TIPO MILAN</v>
          </cell>
          <cell r="E223" t="str">
            <v>Und</v>
          </cell>
          <cell r="H223">
            <v>1403600</v>
          </cell>
        </row>
        <row r="224">
          <cell r="B224" t="str">
            <v>Hid-24</v>
          </cell>
          <cell r="C224" t="str">
            <v>Mat</v>
          </cell>
          <cell r="D224" t="str">
            <v>VALVULA DE 3"</v>
          </cell>
          <cell r="E224" t="str">
            <v>Und</v>
          </cell>
          <cell r="H224">
            <v>372360</v>
          </cell>
        </row>
        <row r="225">
          <cell r="B225" t="str">
            <v>Hid-25</v>
          </cell>
          <cell r="C225" t="str">
            <v>Mat</v>
          </cell>
          <cell r="D225" t="str">
            <v>VALVULA DE 6"</v>
          </cell>
          <cell r="E225" t="str">
            <v>Und</v>
          </cell>
          <cell r="H225">
            <v>871160</v>
          </cell>
        </row>
        <row r="226">
          <cell r="B226" t="str">
            <v>Hid-26</v>
          </cell>
          <cell r="C226" t="str">
            <v>Mat</v>
          </cell>
          <cell r="D226" t="str">
            <v>COLLAR DE DERIVACION DE 3" X 1/2"</v>
          </cell>
          <cell r="E226" t="str">
            <v>Und</v>
          </cell>
          <cell r="H226">
            <v>12126</v>
          </cell>
        </row>
        <row r="227">
          <cell r="B227" t="str">
            <v>Hid-27</v>
          </cell>
          <cell r="C227" t="str">
            <v>Mat</v>
          </cell>
          <cell r="D227" t="str">
            <v>UNION DE REPARACION DE 3"</v>
          </cell>
          <cell r="E227" t="str">
            <v>Und</v>
          </cell>
          <cell r="H227">
            <v>31900</v>
          </cell>
        </row>
        <row r="228">
          <cell r="B228" t="str">
            <v>Hid-28</v>
          </cell>
          <cell r="C228" t="str">
            <v>Mat</v>
          </cell>
          <cell r="D228" t="str">
            <v>UNION DE 1 1/2"</v>
          </cell>
          <cell r="E228" t="str">
            <v>Und</v>
          </cell>
          <cell r="H228">
            <v>1513.68</v>
          </cell>
        </row>
        <row r="229">
          <cell r="B229" t="str">
            <v>Hid-29</v>
          </cell>
          <cell r="C229" t="str">
            <v>Mat</v>
          </cell>
          <cell r="D229" t="str">
            <v>UNION DE 1"</v>
          </cell>
          <cell r="E229" t="str">
            <v>Und</v>
          </cell>
          <cell r="H229">
            <v>606.32000000000005</v>
          </cell>
        </row>
        <row r="230">
          <cell r="B230" t="str">
            <v>Hid-30</v>
          </cell>
          <cell r="C230" t="str">
            <v>Mat</v>
          </cell>
          <cell r="D230" t="str">
            <v>UNION DE 3/4"</v>
          </cell>
          <cell r="E230" t="str">
            <v>Und</v>
          </cell>
          <cell r="H230">
            <v>371</v>
          </cell>
        </row>
        <row r="231">
          <cell r="B231" t="str">
            <v>Hid-31</v>
          </cell>
          <cell r="C231" t="str">
            <v>Mat</v>
          </cell>
          <cell r="D231" t="str">
            <v>UNION DE 1/2"</v>
          </cell>
          <cell r="E231" t="str">
            <v>Und</v>
          </cell>
          <cell r="H231">
            <v>236.38000000000002</v>
          </cell>
        </row>
        <row r="232">
          <cell r="B232" t="str">
            <v>Hid-32</v>
          </cell>
          <cell r="C232" t="str">
            <v>Mat</v>
          </cell>
          <cell r="D232" t="str">
            <v>TEE DE H.F DE 6 X 6"</v>
          </cell>
          <cell r="E232" t="str">
            <v>Und</v>
          </cell>
          <cell r="H232">
            <v>319000</v>
          </cell>
        </row>
        <row r="233">
          <cell r="B233" t="str">
            <v>Hid-33</v>
          </cell>
          <cell r="C233" t="str">
            <v>Mat</v>
          </cell>
          <cell r="D233" t="str">
            <v>TEE DE H.F DE 3 X 3"</v>
          </cell>
          <cell r="E233" t="str">
            <v>Und</v>
          </cell>
          <cell r="H233">
            <v>102080</v>
          </cell>
        </row>
        <row r="234">
          <cell r="B234" t="str">
            <v>Hid-34</v>
          </cell>
          <cell r="C234" t="str">
            <v>Mat</v>
          </cell>
          <cell r="D234" t="str">
            <v>UNION DE REPARACION DE 6"</v>
          </cell>
          <cell r="E234" t="str">
            <v>Und</v>
          </cell>
          <cell r="H234">
            <v>127237.1</v>
          </cell>
        </row>
        <row r="235">
          <cell r="B235" t="str">
            <v>Hid-35</v>
          </cell>
          <cell r="C235" t="str">
            <v>Mat</v>
          </cell>
          <cell r="D235" t="str">
            <v>ACCESORIOS 6"</v>
          </cell>
          <cell r="E235" t="str">
            <v>Und</v>
          </cell>
          <cell r="H235">
            <v>155000</v>
          </cell>
        </row>
        <row r="236">
          <cell r="B236" t="str">
            <v>Hid-36</v>
          </cell>
          <cell r="C236" t="str">
            <v>Mat</v>
          </cell>
          <cell r="D236" t="str">
            <v>ACCESORIOS 3"</v>
          </cell>
          <cell r="E236" t="str">
            <v>Und</v>
          </cell>
          <cell r="H236">
            <v>35000</v>
          </cell>
        </row>
        <row r="237">
          <cell r="B237" t="str">
            <v>Hid-37</v>
          </cell>
          <cell r="C237" t="str">
            <v>Mat</v>
          </cell>
          <cell r="D237" t="str">
            <v>COLLAR DE DERIVACION DE 3" X 3/4"</v>
          </cell>
          <cell r="E237" t="str">
            <v>Und</v>
          </cell>
          <cell r="H237">
            <v>12126</v>
          </cell>
        </row>
        <row r="238">
          <cell r="B238" t="str">
            <v>Hid-38</v>
          </cell>
          <cell r="C238" t="str">
            <v>Mat</v>
          </cell>
          <cell r="D238" t="str">
            <v>TUBERIA A PRESION DE 4" UNION PLATINO RDE 26</v>
          </cell>
          <cell r="E238" t="str">
            <v>M L</v>
          </cell>
          <cell r="H238">
            <v>22281</v>
          </cell>
        </row>
        <row r="239">
          <cell r="B239" t="str">
            <v>Hid-39</v>
          </cell>
          <cell r="C239" t="str">
            <v>Mat</v>
          </cell>
          <cell r="D239" t="str">
            <v>TUBERIA A PRESION DE 2"UNION PLATINO RDE 26</v>
          </cell>
          <cell r="E239" t="str">
            <v>M L</v>
          </cell>
          <cell r="H239">
            <v>6827</v>
          </cell>
        </row>
        <row r="240">
          <cell r="B240" t="str">
            <v>Hid-40</v>
          </cell>
          <cell r="C240" t="str">
            <v>Mat</v>
          </cell>
          <cell r="D240" t="str">
            <v>LLAVE DE LAVADO DE BRONCE DE 1 1/2"</v>
          </cell>
          <cell r="E240" t="str">
            <v>Und</v>
          </cell>
          <cell r="H240">
            <v>45000</v>
          </cell>
        </row>
        <row r="241">
          <cell r="B241" t="str">
            <v>Hid-41</v>
          </cell>
          <cell r="C241" t="str">
            <v>Mat</v>
          </cell>
          <cell r="D241" t="str">
            <v>TUBERIA A PRESION DE H.G. DE 3"</v>
          </cell>
          <cell r="E241" t="str">
            <v>M L</v>
          </cell>
          <cell r="H241">
            <v>42000</v>
          </cell>
        </row>
        <row r="242">
          <cell r="B242" t="str">
            <v>Hid-42</v>
          </cell>
          <cell r="C242" t="str">
            <v>Mat</v>
          </cell>
          <cell r="D242" t="str">
            <v>GABINETES CONTRA INCENDIOS</v>
          </cell>
          <cell r="E242" t="str">
            <v>Und</v>
          </cell>
          <cell r="H242">
            <v>821500</v>
          </cell>
          <cell r="J242" t="str">
            <v>PRECIO BOMBEROS</v>
          </cell>
        </row>
        <row r="243">
          <cell r="B243" t="str">
            <v>hid-43</v>
          </cell>
          <cell r="C243" t="str">
            <v>Mat</v>
          </cell>
          <cell r="D243" t="str">
            <v>LLAVE DE PASO DE 3/4"</v>
          </cell>
          <cell r="E243" t="str">
            <v>Und</v>
          </cell>
          <cell r="H243">
            <v>28000</v>
          </cell>
        </row>
        <row r="245">
          <cell r="B245" t="str">
            <v>Ma</v>
          </cell>
          <cell r="D245" t="str">
            <v>MAMPOSTERIA</v>
          </cell>
        </row>
        <row r="246">
          <cell r="B246" t="str">
            <v>Ma-1</v>
          </cell>
          <cell r="C246" t="str">
            <v>Mat</v>
          </cell>
          <cell r="D246" t="str">
            <v>LADRILLO COMUN</v>
          </cell>
          <cell r="E246" t="str">
            <v>Und</v>
          </cell>
          <cell r="F246">
            <v>220</v>
          </cell>
          <cell r="G246">
            <v>220</v>
          </cell>
          <cell r="H246">
            <v>250</v>
          </cell>
        </row>
        <row r="247">
          <cell r="B247" t="str">
            <v>Ma-2</v>
          </cell>
          <cell r="C247" t="str">
            <v>Mat</v>
          </cell>
          <cell r="D247" t="str">
            <v xml:space="preserve">LADRILLO LENTE  </v>
          </cell>
          <cell r="E247" t="str">
            <v>Und</v>
          </cell>
          <cell r="F247">
            <v>300</v>
          </cell>
          <cell r="G247">
            <v>300</v>
          </cell>
          <cell r="H247">
            <v>300</v>
          </cell>
          <cell r="L247">
            <v>286</v>
          </cell>
        </row>
        <row r="249">
          <cell r="B249" t="str">
            <v>MOD</v>
          </cell>
          <cell r="D249" t="str">
            <v>MANO DE OBRA</v>
          </cell>
        </row>
        <row r="250">
          <cell r="K250" t="str">
            <v>salario viejo</v>
          </cell>
          <cell r="L250">
            <v>408000</v>
          </cell>
        </row>
        <row r="251">
          <cell r="B251" t="str">
            <v>Ay</v>
          </cell>
          <cell r="C251" t="str">
            <v>MOD</v>
          </cell>
          <cell r="D251" t="str">
            <v>AYUDANTE</v>
          </cell>
          <cell r="E251" t="str">
            <v>Día</v>
          </cell>
          <cell r="F251">
            <v>29508</v>
          </cell>
          <cell r="G251">
            <v>29508</v>
          </cell>
          <cell r="H251">
            <v>29508</v>
          </cell>
          <cell r="I251">
            <v>31367.004000000001</v>
          </cell>
        </row>
        <row r="252">
          <cell r="B252" t="str">
            <v>Mast</v>
          </cell>
          <cell r="C252" t="str">
            <v>MOD</v>
          </cell>
          <cell r="D252" t="str">
            <v>MAESTRO</v>
          </cell>
          <cell r="E252" t="str">
            <v>Día</v>
          </cell>
          <cell r="F252">
            <v>118032</v>
          </cell>
          <cell r="G252">
            <v>118032</v>
          </cell>
          <cell r="H252">
            <v>118032</v>
          </cell>
          <cell r="I252">
            <v>125468.016</v>
          </cell>
          <cell r="K252" t="str">
            <v>salario hoy</v>
          </cell>
          <cell r="L252">
            <v>433704</v>
          </cell>
        </row>
        <row r="253">
          <cell r="B253" t="str">
            <v>Of-1</v>
          </cell>
          <cell r="C253" t="str">
            <v>MOD</v>
          </cell>
          <cell r="D253" t="str">
            <v>OFICIAL DE PRIMERA</v>
          </cell>
          <cell r="E253" t="str">
            <v>Día</v>
          </cell>
          <cell r="F253">
            <v>44262</v>
          </cell>
          <cell r="G253">
            <v>44262</v>
          </cell>
          <cell r="H253">
            <v>44262</v>
          </cell>
          <cell r="I253">
            <v>47050.506000000001</v>
          </cell>
        </row>
        <row r="254">
          <cell r="B254" t="str">
            <v>Of-2</v>
          </cell>
          <cell r="C254" t="str">
            <v>MOD</v>
          </cell>
          <cell r="D254" t="str">
            <v>OFICIAL DE SEGUNDA</v>
          </cell>
          <cell r="E254" t="str">
            <v>Día</v>
          </cell>
          <cell r="F254">
            <v>35409.599999999999</v>
          </cell>
          <cell r="G254">
            <v>35409.599999999999</v>
          </cell>
          <cell r="H254">
            <v>35409.599999999999</v>
          </cell>
          <cell r="I254">
            <v>37640.404799999997</v>
          </cell>
          <cell r="K254" t="str">
            <v>salario 2009</v>
          </cell>
        </row>
        <row r="255">
          <cell r="B255" t="str">
            <v>Cua-1</v>
          </cell>
          <cell r="C255" t="str">
            <v>MOD</v>
          </cell>
          <cell r="D255" t="str">
            <v>CUADRILLA DE ALBAÑILERIA</v>
          </cell>
          <cell r="E255" t="str">
            <v>Día</v>
          </cell>
          <cell r="F255">
            <v>227211.6</v>
          </cell>
          <cell r="G255">
            <v>227211.6</v>
          </cell>
          <cell r="H255">
            <v>227211.6</v>
          </cell>
          <cell r="L255" t="str">
            <v>NO CAMBIAR ESTOS VALORES</v>
          </cell>
        </row>
        <row r="256">
          <cell r="B256" t="str">
            <v>Cua-2</v>
          </cell>
          <cell r="C256" t="str">
            <v>MOD</v>
          </cell>
          <cell r="D256" t="str">
            <v>CUADRILLA DE CARPINTERIA</v>
          </cell>
          <cell r="E256" t="str">
            <v>Día</v>
          </cell>
          <cell r="F256">
            <v>191802</v>
          </cell>
          <cell r="G256">
            <v>191802</v>
          </cell>
          <cell r="H256">
            <v>191802</v>
          </cell>
        </row>
        <row r="257">
          <cell r="B257" t="str">
            <v>Cua-3</v>
          </cell>
          <cell r="C257" t="str">
            <v>MOD</v>
          </cell>
          <cell r="D257" t="str">
            <v>CUADRILLA DE PINTURA Y ACABADOS</v>
          </cell>
          <cell r="E257" t="str">
            <v>Día</v>
          </cell>
          <cell r="F257">
            <v>227211.6</v>
          </cell>
          <cell r="G257">
            <v>227211.6</v>
          </cell>
          <cell r="H257">
            <v>227211.6</v>
          </cell>
        </row>
        <row r="258">
          <cell r="B258" t="str">
            <v>Cua-4</v>
          </cell>
          <cell r="C258" t="str">
            <v>MOD</v>
          </cell>
          <cell r="D258" t="str">
            <v>CUADRILLA ELECTRICA Y PLOMERIA</v>
          </cell>
          <cell r="E258" t="str">
            <v>Día</v>
          </cell>
          <cell r="F258">
            <v>197703.6</v>
          </cell>
          <cell r="G258">
            <v>197703.6</v>
          </cell>
          <cell r="H258">
            <v>197703.6</v>
          </cell>
        </row>
        <row r="259">
          <cell r="B259" t="str">
            <v>cua-5</v>
          </cell>
          <cell r="C259" t="str">
            <v>MOD</v>
          </cell>
          <cell r="D259" t="str">
            <v>CUADRILLA DE CONCRETOS</v>
          </cell>
          <cell r="E259" t="str">
            <v>Día</v>
          </cell>
          <cell r="F259">
            <v>206556</v>
          </cell>
          <cell r="G259">
            <v>206556</v>
          </cell>
          <cell r="H259">
            <v>206556</v>
          </cell>
        </row>
        <row r="261">
          <cell r="B261" t="str">
            <v>Pin</v>
          </cell>
          <cell r="D261" t="str">
            <v>PINTURA</v>
          </cell>
        </row>
        <row r="262">
          <cell r="B262" t="str">
            <v>Pin-4</v>
          </cell>
          <cell r="C262" t="str">
            <v>Mat</v>
          </cell>
          <cell r="D262" t="str">
            <v>PINTURA TERMOPLASTICA DE 2,3 MM</v>
          </cell>
          <cell r="E262" t="str">
            <v>M 2</v>
          </cell>
          <cell r="F262">
            <v>30000</v>
          </cell>
          <cell r="H262">
            <v>41700</v>
          </cell>
        </row>
        <row r="263">
          <cell r="B263" t="str">
            <v>Pin-5</v>
          </cell>
          <cell r="C263" t="str">
            <v>Mat</v>
          </cell>
          <cell r="D263" t="str">
            <v>VINILO</v>
          </cell>
          <cell r="E263" t="str">
            <v>Gln</v>
          </cell>
          <cell r="H263">
            <v>40500</v>
          </cell>
        </row>
        <row r="264">
          <cell r="B264" t="str">
            <v>Pin-6</v>
          </cell>
          <cell r="C264" t="str">
            <v>Mat</v>
          </cell>
          <cell r="D264" t="str">
            <v>ESTUCO</v>
          </cell>
          <cell r="E264" t="str">
            <v>Gln</v>
          </cell>
          <cell r="H264">
            <v>25750</v>
          </cell>
        </row>
        <row r="265">
          <cell r="B265" t="str">
            <v>Pin-7</v>
          </cell>
          <cell r="C265" t="str">
            <v>Mat</v>
          </cell>
          <cell r="D265" t="str">
            <v>CAOLIN</v>
          </cell>
          <cell r="E265" t="str">
            <v>BLT</v>
          </cell>
          <cell r="H265">
            <v>8900</v>
          </cell>
        </row>
        <row r="266">
          <cell r="B266" t="str">
            <v>Pin-8</v>
          </cell>
          <cell r="C266" t="str">
            <v>Mat</v>
          </cell>
          <cell r="D266" t="str">
            <v>LIJA</v>
          </cell>
          <cell r="E266" t="str">
            <v>Und</v>
          </cell>
          <cell r="H266">
            <v>1000</v>
          </cell>
        </row>
        <row r="267">
          <cell r="B267" t="str">
            <v>Pin-9</v>
          </cell>
          <cell r="C267" t="str">
            <v>Mat</v>
          </cell>
          <cell r="D267" t="str">
            <v>YESO</v>
          </cell>
          <cell r="E267" t="str">
            <v>BLT</v>
          </cell>
          <cell r="H267">
            <v>18300</v>
          </cell>
        </row>
        <row r="268">
          <cell r="B268" t="str">
            <v>Pin-10</v>
          </cell>
          <cell r="C268" t="str">
            <v>Mat</v>
          </cell>
          <cell r="D268" t="str">
            <v>PINTURA DE ACEITE</v>
          </cell>
          <cell r="E268" t="str">
            <v>Gln</v>
          </cell>
          <cell r="H268">
            <v>45100</v>
          </cell>
        </row>
        <row r="270">
          <cell r="B270" t="str">
            <v>EnP</v>
          </cell>
          <cell r="D270" t="str">
            <v>ENCHAPES Y PISOS</v>
          </cell>
        </row>
        <row r="271">
          <cell r="B271" t="str">
            <v>EnP-1</v>
          </cell>
          <cell r="C271" t="str">
            <v>Mat</v>
          </cell>
          <cell r="D271" t="str">
            <v>BLANCO DE ZINC</v>
          </cell>
          <cell r="E271" t="str">
            <v>Klg</v>
          </cell>
          <cell r="H271">
            <v>5000</v>
          </cell>
        </row>
        <row r="272">
          <cell r="B272" t="str">
            <v>EnP-2</v>
          </cell>
          <cell r="C272" t="str">
            <v>Mat</v>
          </cell>
          <cell r="D272" t="str">
            <v>TABLON ALFA DE 30 X 30</v>
          </cell>
          <cell r="E272" t="str">
            <v>M 2</v>
          </cell>
          <cell r="H272">
            <v>25000</v>
          </cell>
        </row>
        <row r="273">
          <cell r="B273" t="str">
            <v>EnP-3</v>
          </cell>
          <cell r="C273" t="str">
            <v>Mat</v>
          </cell>
          <cell r="D273" t="str">
            <v>WAIPE</v>
          </cell>
          <cell r="E273" t="str">
            <v>Klg</v>
          </cell>
          <cell r="H273">
            <v>5500</v>
          </cell>
        </row>
        <row r="274">
          <cell r="B274" t="str">
            <v>EnP-4</v>
          </cell>
          <cell r="C274" t="str">
            <v>Mat</v>
          </cell>
          <cell r="E274" t="str">
            <v>M 2</v>
          </cell>
        </row>
        <row r="275">
          <cell r="B275" t="str">
            <v>EnP-5</v>
          </cell>
          <cell r="C275" t="str">
            <v>Mat</v>
          </cell>
          <cell r="D275" t="str">
            <v>MINERAL ROJO</v>
          </cell>
          <cell r="E275" t="str">
            <v>Klg</v>
          </cell>
          <cell r="H275">
            <v>2000</v>
          </cell>
        </row>
        <row r="277">
          <cell r="B277" t="str">
            <v>San</v>
          </cell>
          <cell r="D277" t="str">
            <v>SANITARIA</v>
          </cell>
        </row>
        <row r="278">
          <cell r="B278" t="str">
            <v>San-3</v>
          </cell>
          <cell r="C278" t="str">
            <v>Mat</v>
          </cell>
          <cell r="D278" t="str">
            <v xml:space="preserve">CODO SANITARIO DE  2" X 90º 1/4 C*C </v>
          </cell>
          <cell r="E278" t="str">
            <v>Und</v>
          </cell>
          <cell r="F278">
            <v>866</v>
          </cell>
          <cell r="G278">
            <v>906</v>
          </cell>
          <cell r="H278">
            <v>1886</v>
          </cell>
        </row>
        <row r="279">
          <cell r="B279" t="str">
            <v>San-4</v>
          </cell>
          <cell r="C279" t="str">
            <v>Mat</v>
          </cell>
          <cell r="D279" t="str">
            <v>CODO SANITARIO PVC DE 4" C C</v>
          </cell>
          <cell r="E279" t="str">
            <v>Und</v>
          </cell>
          <cell r="F279">
            <v>7253</v>
          </cell>
          <cell r="G279">
            <v>3613</v>
          </cell>
          <cell r="H279">
            <v>7528</v>
          </cell>
        </row>
        <row r="280">
          <cell r="B280" t="str">
            <v>San-5</v>
          </cell>
          <cell r="C280" t="str">
            <v>Mat</v>
          </cell>
          <cell r="D280" t="str">
            <v>CODO SANITARIO DE 2" * 45º C*E</v>
          </cell>
          <cell r="E280" t="str">
            <v>Und</v>
          </cell>
          <cell r="F280">
            <v>866</v>
          </cell>
          <cell r="G280">
            <v>1117</v>
          </cell>
          <cell r="H280">
            <v>2259</v>
          </cell>
        </row>
        <row r="281">
          <cell r="B281" t="str">
            <v>San-6</v>
          </cell>
          <cell r="C281" t="str">
            <v>MOD</v>
          </cell>
          <cell r="D281" t="str">
            <v>CUADRILLA HIDROSANITARIA</v>
          </cell>
          <cell r="E281" t="str">
            <v>Gbl</v>
          </cell>
          <cell r="F281">
            <v>60000</v>
          </cell>
          <cell r="G281">
            <v>70000</v>
          </cell>
        </row>
        <row r="282">
          <cell r="B282" t="str">
            <v>San-7</v>
          </cell>
          <cell r="C282" t="str">
            <v>Mat</v>
          </cell>
          <cell r="D282" t="str">
            <v>CONSUMIBLES</v>
          </cell>
          <cell r="E282" t="str">
            <v>Gbl</v>
          </cell>
          <cell r="F282">
            <v>2000</v>
          </cell>
          <cell r="G282">
            <v>2000</v>
          </cell>
          <cell r="H282">
            <v>3000</v>
          </cell>
        </row>
        <row r="283">
          <cell r="B283" t="str">
            <v>San-8</v>
          </cell>
          <cell r="C283" t="str">
            <v>Mat</v>
          </cell>
          <cell r="D283" t="str">
            <v>SIFON SANITARIO 180º C*C DE 2"</v>
          </cell>
          <cell r="E283" t="str">
            <v>Und</v>
          </cell>
          <cell r="F283">
            <v>1431</v>
          </cell>
          <cell r="G283">
            <v>1499</v>
          </cell>
          <cell r="H283">
            <v>3122</v>
          </cell>
        </row>
        <row r="284">
          <cell r="B284" t="str">
            <v>San-10</v>
          </cell>
          <cell r="C284" t="str">
            <v>Mat</v>
          </cell>
          <cell r="D284" t="str">
            <v>NIPLE GALVANIZADO</v>
          </cell>
          <cell r="E284" t="str">
            <v>Und</v>
          </cell>
          <cell r="F284">
            <v>1200</v>
          </cell>
          <cell r="G284">
            <v>1200</v>
          </cell>
          <cell r="H284">
            <v>1500</v>
          </cell>
        </row>
        <row r="285">
          <cell r="B285" t="str">
            <v>San-11</v>
          </cell>
          <cell r="C285" t="str">
            <v>Mat</v>
          </cell>
          <cell r="D285" t="str">
            <v>YEE DE 2"</v>
          </cell>
          <cell r="E285" t="str">
            <v>Und</v>
          </cell>
          <cell r="F285">
            <v>1500</v>
          </cell>
          <cell r="G285">
            <v>1978</v>
          </cell>
          <cell r="H285">
            <v>4120</v>
          </cell>
        </row>
        <row r="286">
          <cell r="B286" t="str">
            <v>San-12</v>
          </cell>
          <cell r="C286" t="str">
            <v>Mat</v>
          </cell>
          <cell r="D286" t="str">
            <v>REJILLA</v>
          </cell>
          <cell r="E286" t="str">
            <v>Und</v>
          </cell>
          <cell r="F286">
            <v>1300</v>
          </cell>
          <cell r="G286">
            <v>1133</v>
          </cell>
          <cell r="H286">
            <v>3500</v>
          </cell>
        </row>
        <row r="287">
          <cell r="B287" t="str">
            <v>San-13</v>
          </cell>
          <cell r="C287" t="str">
            <v>Mat</v>
          </cell>
          <cell r="D287" t="str">
            <v>TAPA POZUELO</v>
          </cell>
          <cell r="E287" t="str">
            <v>Und</v>
          </cell>
          <cell r="F287">
            <v>3500</v>
          </cell>
          <cell r="G287">
            <v>3500</v>
          </cell>
          <cell r="H287">
            <v>5000</v>
          </cell>
        </row>
        <row r="288">
          <cell r="B288" t="str">
            <v>San-14</v>
          </cell>
          <cell r="C288" t="str">
            <v>Mat</v>
          </cell>
          <cell r="D288" t="str">
            <v>SOLDADURA PVC</v>
          </cell>
          <cell r="F288">
            <v>9000</v>
          </cell>
          <cell r="G288">
            <v>1979</v>
          </cell>
          <cell r="H288">
            <v>3200</v>
          </cell>
        </row>
        <row r="289">
          <cell r="B289" t="str">
            <v>San-16</v>
          </cell>
          <cell r="C289" t="str">
            <v>Mat</v>
          </cell>
          <cell r="D289" t="str">
            <v>TUBERIA PVC SANITARIA DE 4"</v>
          </cell>
          <cell r="E289" t="str">
            <v>M L</v>
          </cell>
          <cell r="F289">
            <v>7490</v>
          </cell>
          <cell r="G289">
            <v>6533</v>
          </cell>
          <cell r="H289">
            <v>16334</v>
          </cell>
        </row>
        <row r="290">
          <cell r="B290" t="str">
            <v>San-17</v>
          </cell>
          <cell r="C290" t="str">
            <v>Mat</v>
          </cell>
          <cell r="D290" t="str">
            <v>TUBERIA DE VENTILACION DE 3"</v>
          </cell>
          <cell r="E290" t="str">
            <v>M L</v>
          </cell>
          <cell r="F290">
            <v>3056</v>
          </cell>
          <cell r="G290">
            <v>2669</v>
          </cell>
          <cell r="H290">
            <v>11721</v>
          </cell>
        </row>
        <row r="291">
          <cell r="B291" t="str">
            <v>San-19</v>
          </cell>
          <cell r="C291" t="str">
            <v>Mat</v>
          </cell>
          <cell r="D291" t="str">
            <v>TUBERIA SANITARIA PVC DE 2"</v>
          </cell>
          <cell r="E291" t="str">
            <v>M L</v>
          </cell>
          <cell r="F291">
            <v>3598</v>
          </cell>
          <cell r="G291">
            <v>3139</v>
          </cell>
          <cell r="H291">
            <v>7847</v>
          </cell>
        </row>
        <row r="292">
          <cell r="B292" t="str">
            <v>San-20</v>
          </cell>
          <cell r="C292" t="str">
            <v>Mat</v>
          </cell>
          <cell r="D292" t="str">
            <v>TUBERIA SANITARIA PVC DE 6"</v>
          </cell>
          <cell r="E292" t="str">
            <v>M L</v>
          </cell>
          <cell r="H292">
            <v>24723.440000000002</v>
          </cell>
        </row>
        <row r="293">
          <cell r="B293" t="str">
            <v>San-21</v>
          </cell>
          <cell r="C293" t="str">
            <v>Mat</v>
          </cell>
          <cell r="D293" t="str">
            <v>TUBERIA SANITARIA PVC DE 8"</v>
          </cell>
          <cell r="E293" t="str">
            <v>M L</v>
          </cell>
          <cell r="H293">
            <v>36141.760000000002</v>
          </cell>
        </row>
        <row r="294">
          <cell r="B294" t="str">
            <v>San-22</v>
          </cell>
          <cell r="C294" t="str">
            <v>Mat</v>
          </cell>
          <cell r="D294" t="str">
            <v>TUBERIA SANITARIA PVC DE 10"</v>
          </cell>
          <cell r="E294" t="str">
            <v>M L</v>
          </cell>
          <cell r="H294">
            <v>53165.36</v>
          </cell>
        </row>
        <row r="295">
          <cell r="B295" t="str">
            <v>San-23</v>
          </cell>
          <cell r="C295" t="str">
            <v>Mat</v>
          </cell>
          <cell r="D295" t="str">
            <v>TUBERIA SANITARIA PVC DE 12"</v>
          </cell>
          <cell r="E295" t="str">
            <v>M L</v>
          </cell>
          <cell r="H295">
            <v>76778.98000000001</v>
          </cell>
        </row>
        <row r="296">
          <cell r="B296" t="str">
            <v>San-25</v>
          </cell>
          <cell r="C296" t="str">
            <v>Mat</v>
          </cell>
          <cell r="D296" t="str">
            <v>TUBERIA SANITARIA PVC DE 16"</v>
          </cell>
          <cell r="E296" t="str">
            <v>M L</v>
          </cell>
          <cell r="H296">
            <v>118922.46</v>
          </cell>
        </row>
        <row r="297">
          <cell r="B297" t="str">
            <v>San-26</v>
          </cell>
          <cell r="C297" t="str">
            <v>Mat</v>
          </cell>
          <cell r="D297" t="str">
            <v>TUBERIA SANITARIA PVC DE 20"</v>
          </cell>
          <cell r="E297" t="str">
            <v>M L</v>
          </cell>
          <cell r="H297">
            <v>189735.76</v>
          </cell>
        </row>
        <row r="298">
          <cell r="B298" t="str">
            <v>San-27</v>
          </cell>
          <cell r="C298" t="str">
            <v>Mat</v>
          </cell>
          <cell r="D298" t="str">
            <v>TUBERIA SANITARIA PVC DE 24"</v>
          </cell>
          <cell r="E298" t="str">
            <v>M L</v>
          </cell>
          <cell r="H298">
            <v>233722.58000000002</v>
          </cell>
        </row>
        <row r="299">
          <cell r="B299" t="str">
            <v>San-28</v>
          </cell>
          <cell r="C299" t="str">
            <v>Mat</v>
          </cell>
          <cell r="D299" t="str">
            <v>CODO SANITARIO DE 6" X 90º</v>
          </cell>
          <cell r="E299" t="str">
            <v>Und</v>
          </cell>
          <cell r="H299">
            <v>64304</v>
          </cell>
        </row>
        <row r="300">
          <cell r="B300" t="str">
            <v>San-29</v>
          </cell>
          <cell r="C300" t="str">
            <v>Mat</v>
          </cell>
          <cell r="D300" t="str">
            <v>TUBERIA SANITARIA PVC DE 27"</v>
          </cell>
          <cell r="E300" t="str">
            <v>M L</v>
          </cell>
          <cell r="H300">
            <v>280792</v>
          </cell>
        </row>
        <row r="302">
          <cell r="B302" t="str">
            <v>Var</v>
          </cell>
          <cell r="D302" t="str">
            <v>VARIOS</v>
          </cell>
        </row>
        <row r="303">
          <cell r="B303" t="str">
            <v>Var-1</v>
          </cell>
          <cell r="C303" t="str">
            <v>Mat</v>
          </cell>
          <cell r="D303" t="str">
            <v>MATERIALES DE ASEO</v>
          </cell>
          <cell r="E303" t="str">
            <v>Gbl</v>
          </cell>
          <cell r="F303">
            <v>20000</v>
          </cell>
          <cell r="G303">
            <v>20000</v>
          </cell>
          <cell r="H303">
            <v>22000</v>
          </cell>
        </row>
        <row r="304">
          <cell r="B304" t="str">
            <v>Var-2</v>
          </cell>
          <cell r="C304" t="str">
            <v>Mat</v>
          </cell>
          <cell r="D304" t="str">
            <v>DESPERDICIO</v>
          </cell>
          <cell r="E304" t="str">
            <v>Gbl</v>
          </cell>
        </row>
        <row r="305">
          <cell r="B305" t="str">
            <v>Var-3</v>
          </cell>
          <cell r="C305" t="str">
            <v>Mat</v>
          </cell>
          <cell r="D305" t="str">
            <v>GRAMA</v>
          </cell>
          <cell r="E305" t="str">
            <v>M2</v>
          </cell>
          <cell r="H305">
            <v>1800</v>
          </cell>
        </row>
        <row r="306">
          <cell r="B306" t="str">
            <v>VAR-4</v>
          </cell>
          <cell r="C306" t="str">
            <v>Mat</v>
          </cell>
          <cell r="D306" t="str">
            <v>ARBOLES</v>
          </cell>
          <cell r="E306" t="str">
            <v>Und</v>
          </cell>
          <cell r="H306">
            <v>85000</v>
          </cell>
        </row>
        <row r="307">
          <cell r="B307" t="str">
            <v>Var-5</v>
          </cell>
          <cell r="C307" t="str">
            <v>Mat</v>
          </cell>
          <cell r="D307" t="str">
            <v>ABONOS</v>
          </cell>
          <cell r="E307" t="str">
            <v>Klg</v>
          </cell>
          <cell r="H307">
            <v>1300</v>
          </cell>
        </row>
        <row r="308">
          <cell r="B308" t="str">
            <v>Var-6</v>
          </cell>
          <cell r="C308" t="str">
            <v>Mat</v>
          </cell>
          <cell r="D308" t="str">
            <v>SIKAFLOOR-3 QUARTZ-TOP</v>
          </cell>
          <cell r="E308" t="str">
            <v>Klg</v>
          </cell>
          <cell r="H308">
            <v>883.33333333333337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F61"/>
  <sheetViews>
    <sheetView tabSelected="1" view="pageBreakPreview" topLeftCell="A47" zoomScaleNormal="100" zoomScaleSheetLayoutView="100" workbookViewId="0">
      <selection activeCell="N48" sqref="N48"/>
    </sheetView>
  </sheetViews>
  <sheetFormatPr baseColWidth="10" defaultRowHeight="15"/>
  <cols>
    <col min="1" max="1" width="6.42578125" style="86" customWidth="1"/>
    <col min="2" max="2" width="65" style="86" customWidth="1"/>
    <col min="3" max="3" width="8.28515625" style="94" customWidth="1"/>
    <col min="4" max="4" width="10.140625" style="1" customWidth="1"/>
    <col min="5" max="5" width="18.140625" style="17" customWidth="1"/>
    <col min="6" max="6" width="23.42578125" style="20" customWidth="1"/>
    <col min="7" max="251" width="10.85546875" style="86"/>
    <col min="252" max="252" width="8.140625" style="86" customWidth="1"/>
    <col min="253" max="253" width="51.85546875" style="86" customWidth="1"/>
    <col min="254" max="254" width="4.85546875" style="86" customWidth="1"/>
    <col min="255" max="255" width="6.85546875" style="86" customWidth="1"/>
    <col min="256" max="256" width="13.28515625" style="86" customWidth="1"/>
    <col min="257" max="257" width="19.7109375" style="86" customWidth="1"/>
    <col min="258" max="258" width="34.42578125" style="86" customWidth="1"/>
    <col min="259" max="507" width="10.85546875" style="86"/>
    <col min="508" max="508" width="8.140625" style="86" customWidth="1"/>
    <col min="509" max="509" width="51.85546875" style="86" customWidth="1"/>
    <col min="510" max="510" width="4.85546875" style="86" customWidth="1"/>
    <col min="511" max="511" width="6.85546875" style="86" customWidth="1"/>
    <col min="512" max="512" width="13.28515625" style="86" customWidth="1"/>
    <col min="513" max="513" width="19.7109375" style="86" customWidth="1"/>
    <col min="514" max="514" width="34.42578125" style="86" customWidth="1"/>
    <col min="515" max="763" width="10.85546875" style="86"/>
    <col min="764" max="764" width="8.140625" style="86" customWidth="1"/>
    <col min="765" max="765" width="51.85546875" style="86" customWidth="1"/>
    <col min="766" max="766" width="4.85546875" style="86" customWidth="1"/>
    <col min="767" max="767" width="6.85546875" style="86" customWidth="1"/>
    <col min="768" max="768" width="13.28515625" style="86" customWidth="1"/>
    <col min="769" max="769" width="19.7109375" style="86" customWidth="1"/>
    <col min="770" max="770" width="34.42578125" style="86" customWidth="1"/>
    <col min="771" max="1019" width="10.85546875" style="86"/>
    <col min="1020" max="1020" width="8.140625" style="86" customWidth="1"/>
    <col min="1021" max="1021" width="51.85546875" style="86" customWidth="1"/>
    <col min="1022" max="1022" width="4.85546875" style="86" customWidth="1"/>
    <col min="1023" max="1023" width="6.85546875" style="86" customWidth="1"/>
    <col min="1024" max="1024" width="13.28515625" style="86" customWidth="1"/>
    <col min="1025" max="1025" width="19.7109375" style="86" customWidth="1"/>
    <col min="1026" max="1026" width="34.42578125" style="86" customWidth="1"/>
    <col min="1027" max="1275" width="10.85546875" style="86"/>
    <col min="1276" max="1276" width="8.140625" style="86" customWidth="1"/>
    <col min="1277" max="1277" width="51.85546875" style="86" customWidth="1"/>
    <col min="1278" max="1278" width="4.85546875" style="86" customWidth="1"/>
    <col min="1279" max="1279" width="6.85546875" style="86" customWidth="1"/>
    <col min="1280" max="1280" width="13.28515625" style="86" customWidth="1"/>
    <col min="1281" max="1281" width="19.7109375" style="86" customWidth="1"/>
    <col min="1282" max="1282" width="34.42578125" style="86" customWidth="1"/>
    <col min="1283" max="1531" width="10.85546875" style="86"/>
    <col min="1532" max="1532" width="8.140625" style="86" customWidth="1"/>
    <col min="1533" max="1533" width="51.85546875" style="86" customWidth="1"/>
    <col min="1534" max="1534" width="4.85546875" style="86" customWidth="1"/>
    <col min="1535" max="1535" width="6.85546875" style="86" customWidth="1"/>
    <col min="1536" max="1536" width="13.28515625" style="86" customWidth="1"/>
    <col min="1537" max="1537" width="19.7109375" style="86" customWidth="1"/>
    <col min="1538" max="1538" width="34.42578125" style="86" customWidth="1"/>
    <col min="1539" max="1787" width="10.85546875" style="86"/>
    <col min="1788" max="1788" width="8.140625" style="86" customWidth="1"/>
    <col min="1789" max="1789" width="51.85546875" style="86" customWidth="1"/>
    <col min="1790" max="1790" width="4.85546875" style="86" customWidth="1"/>
    <col min="1791" max="1791" width="6.85546875" style="86" customWidth="1"/>
    <col min="1792" max="1792" width="13.28515625" style="86" customWidth="1"/>
    <col min="1793" max="1793" width="19.7109375" style="86" customWidth="1"/>
    <col min="1794" max="1794" width="34.42578125" style="86" customWidth="1"/>
    <col min="1795" max="2043" width="10.85546875" style="86"/>
    <col min="2044" max="2044" width="8.140625" style="86" customWidth="1"/>
    <col min="2045" max="2045" width="51.85546875" style="86" customWidth="1"/>
    <col min="2046" max="2046" width="4.85546875" style="86" customWidth="1"/>
    <col min="2047" max="2047" width="6.85546875" style="86" customWidth="1"/>
    <col min="2048" max="2048" width="13.28515625" style="86" customWidth="1"/>
    <col min="2049" max="2049" width="19.7109375" style="86" customWidth="1"/>
    <col min="2050" max="2050" width="34.42578125" style="86" customWidth="1"/>
    <col min="2051" max="2299" width="10.85546875" style="86"/>
    <col min="2300" max="2300" width="8.140625" style="86" customWidth="1"/>
    <col min="2301" max="2301" width="51.85546875" style="86" customWidth="1"/>
    <col min="2302" max="2302" width="4.85546875" style="86" customWidth="1"/>
    <col min="2303" max="2303" width="6.85546875" style="86" customWidth="1"/>
    <col min="2304" max="2304" width="13.28515625" style="86" customWidth="1"/>
    <col min="2305" max="2305" width="19.7109375" style="86" customWidth="1"/>
    <col min="2306" max="2306" width="34.42578125" style="86" customWidth="1"/>
    <col min="2307" max="2555" width="10.85546875" style="86"/>
    <col min="2556" max="2556" width="8.140625" style="86" customWidth="1"/>
    <col min="2557" max="2557" width="51.85546875" style="86" customWidth="1"/>
    <col min="2558" max="2558" width="4.85546875" style="86" customWidth="1"/>
    <col min="2559" max="2559" width="6.85546875" style="86" customWidth="1"/>
    <col min="2560" max="2560" width="13.28515625" style="86" customWidth="1"/>
    <col min="2561" max="2561" width="19.7109375" style="86" customWidth="1"/>
    <col min="2562" max="2562" width="34.42578125" style="86" customWidth="1"/>
    <col min="2563" max="2811" width="10.85546875" style="86"/>
    <col min="2812" max="2812" width="8.140625" style="86" customWidth="1"/>
    <col min="2813" max="2813" width="51.85546875" style="86" customWidth="1"/>
    <col min="2814" max="2814" width="4.85546875" style="86" customWidth="1"/>
    <col min="2815" max="2815" width="6.85546875" style="86" customWidth="1"/>
    <col min="2816" max="2816" width="13.28515625" style="86" customWidth="1"/>
    <col min="2817" max="2817" width="19.7109375" style="86" customWidth="1"/>
    <col min="2818" max="2818" width="34.42578125" style="86" customWidth="1"/>
    <col min="2819" max="3067" width="10.85546875" style="86"/>
    <col min="3068" max="3068" width="8.140625" style="86" customWidth="1"/>
    <col min="3069" max="3069" width="51.85546875" style="86" customWidth="1"/>
    <col min="3070" max="3070" width="4.85546875" style="86" customWidth="1"/>
    <col min="3071" max="3071" width="6.85546875" style="86" customWidth="1"/>
    <col min="3072" max="3072" width="13.28515625" style="86" customWidth="1"/>
    <col min="3073" max="3073" width="19.7109375" style="86" customWidth="1"/>
    <col min="3074" max="3074" width="34.42578125" style="86" customWidth="1"/>
    <col min="3075" max="3323" width="10.85546875" style="86"/>
    <col min="3324" max="3324" width="8.140625" style="86" customWidth="1"/>
    <col min="3325" max="3325" width="51.85546875" style="86" customWidth="1"/>
    <col min="3326" max="3326" width="4.85546875" style="86" customWidth="1"/>
    <col min="3327" max="3327" width="6.85546875" style="86" customWidth="1"/>
    <col min="3328" max="3328" width="13.28515625" style="86" customWidth="1"/>
    <col min="3329" max="3329" width="19.7109375" style="86" customWidth="1"/>
    <col min="3330" max="3330" width="34.42578125" style="86" customWidth="1"/>
    <col min="3331" max="3579" width="10.85546875" style="86"/>
    <col min="3580" max="3580" width="8.140625" style="86" customWidth="1"/>
    <col min="3581" max="3581" width="51.85546875" style="86" customWidth="1"/>
    <col min="3582" max="3582" width="4.85546875" style="86" customWidth="1"/>
    <col min="3583" max="3583" width="6.85546875" style="86" customWidth="1"/>
    <col min="3584" max="3584" width="13.28515625" style="86" customWidth="1"/>
    <col min="3585" max="3585" width="19.7109375" style="86" customWidth="1"/>
    <col min="3586" max="3586" width="34.42578125" style="86" customWidth="1"/>
    <col min="3587" max="3835" width="10.85546875" style="86"/>
    <col min="3836" max="3836" width="8.140625" style="86" customWidth="1"/>
    <col min="3837" max="3837" width="51.85546875" style="86" customWidth="1"/>
    <col min="3838" max="3838" width="4.85546875" style="86" customWidth="1"/>
    <col min="3839" max="3839" width="6.85546875" style="86" customWidth="1"/>
    <col min="3840" max="3840" width="13.28515625" style="86" customWidth="1"/>
    <col min="3841" max="3841" width="19.7109375" style="86" customWidth="1"/>
    <col min="3842" max="3842" width="34.42578125" style="86" customWidth="1"/>
    <col min="3843" max="4091" width="10.85546875" style="86"/>
    <col min="4092" max="4092" width="8.140625" style="86" customWidth="1"/>
    <col min="4093" max="4093" width="51.85546875" style="86" customWidth="1"/>
    <col min="4094" max="4094" width="4.85546875" style="86" customWidth="1"/>
    <col min="4095" max="4095" width="6.85546875" style="86" customWidth="1"/>
    <col min="4096" max="4096" width="13.28515625" style="86" customWidth="1"/>
    <col min="4097" max="4097" width="19.7109375" style="86" customWidth="1"/>
    <col min="4098" max="4098" width="34.42578125" style="86" customWidth="1"/>
    <col min="4099" max="4347" width="10.85546875" style="86"/>
    <col min="4348" max="4348" width="8.140625" style="86" customWidth="1"/>
    <col min="4349" max="4349" width="51.85546875" style="86" customWidth="1"/>
    <col min="4350" max="4350" width="4.85546875" style="86" customWidth="1"/>
    <col min="4351" max="4351" width="6.85546875" style="86" customWidth="1"/>
    <col min="4352" max="4352" width="13.28515625" style="86" customWidth="1"/>
    <col min="4353" max="4353" width="19.7109375" style="86" customWidth="1"/>
    <col min="4354" max="4354" width="34.42578125" style="86" customWidth="1"/>
    <col min="4355" max="4603" width="10.85546875" style="86"/>
    <col min="4604" max="4604" width="8.140625" style="86" customWidth="1"/>
    <col min="4605" max="4605" width="51.85546875" style="86" customWidth="1"/>
    <col min="4606" max="4606" width="4.85546875" style="86" customWidth="1"/>
    <col min="4607" max="4607" width="6.85546875" style="86" customWidth="1"/>
    <col min="4608" max="4608" width="13.28515625" style="86" customWidth="1"/>
    <col min="4609" max="4609" width="19.7109375" style="86" customWidth="1"/>
    <col min="4610" max="4610" width="34.42578125" style="86" customWidth="1"/>
    <col min="4611" max="4859" width="10.85546875" style="86"/>
    <col min="4860" max="4860" width="8.140625" style="86" customWidth="1"/>
    <col min="4861" max="4861" width="51.85546875" style="86" customWidth="1"/>
    <col min="4862" max="4862" width="4.85546875" style="86" customWidth="1"/>
    <col min="4863" max="4863" width="6.85546875" style="86" customWidth="1"/>
    <col min="4864" max="4864" width="13.28515625" style="86" customWidth="1"/>
    <col min="4865" max="4865" width="19.7109375" style="86" customWidth="1"/>
    <col min="4866" max="4866" width="34.42578125" style="86" customWidth="1"/>
    <col min="4867" max="5115" width="10.85546875" style="86"/>
    <col min="5116" max="5116" width="8.140625" style="86" customWidth="1"/>
    <col min="5117" max="5117" width="51.85546875" style="86" customWidth="1"/>
    <col min="5118" max="5118" width="4.85546875" style="86" customWidth="1"/>
    <col min="5119" max="5119" width="6.85546875" style="86" customWidth="1"/>
    <col min="5120" max="5120" width="13.28515625" style="86" customWidth="1"/>
    <col min="5121" max="5121" width="19.7109375" style="86" customWidth="1"/>
    <col min="5122" max="5122" width="34.42578125" style="86" customWidth="1"/>
    <col min="5123" max="5371" width="10.85546875" style="86"/>
    <col min="5372" max="5372" width="8.140625" style="86" customWidth="1"/>
    <col min="5373" max="5373" width="51.85546875" style="86" customWidth="1"/>
    <col min="5374" max="5374" width="4.85546875" style="86" customWidth="1"/>
    <col min="5375" max="5375" width="6.85546875" style="86" customWidth="1"/>
    <col min="5376" max="5376" width="13.28515625" style="86" customWidth="1"/>
    <col min="5377" max="5377" width="19.7109375" style="86" customWidth="1"/>
    <col min="5378" max="5378" width="34.42578125" style="86" customWidth="1"/>
    <col min="5379" max="5627" width="10.85546875" style="86"/>
    <col min="5628" max="5628" width="8.140625" style="86" customWidth="1"/>
    <col min="5629" max="5629" width="51.85546875" style="86" customWidth="1"/>
    <col min="5630" max="5630" width="4.85546875" style="86" customWidth="1"/>
    <col min="5631" max="5631" width="6.85546875" style="86" customWidth="1"/>
    <col min="5632" max="5632" width="13.28515625" style="86" customWidth="1"/>
    <col min="5633" max="5633" width="19.7109375" style="86" customWidth="1"/>
    <col min="5634" max="5634" width="34.42578125" style="86" customWidth="1"/>
    <col min="5635" max="5883" width="10.85546875" style="86"/>
    <col min="5884" max="5884" width="8.140625" style="86" customWidth="1"/>
    <col min="5885" max="5885" width="51.85546875" style="86" customWidth="1"/>
    <col min="5886" max="5886" width="4.85546875" style="86" customWidth="1"/>
    <col min="5887" max="5887" width="6.85546875" style="86" customWidth="1"/>
    <col min="5888" max="5888" width="13.28515625" style="86" customWidth="1"/>
    <col min="5889" max="5889" width="19.7109375" style="86" customWidth="1"/>
    <col min="5890" max="5890" width="34.42578125" style="86" customWidth="1"/>
    <col min="5891" max="6139" width="10.85546875" style="86"/>
    <col min="6140" max="6140" width="8.140625" style="86" customWidth="1"/>
    <col min="6141" max="6141" width="51.85546875" style="86" customWidth="1"/>
    <col min="6142" max="6142" width="4.85546875" style="86" customWidth="1"/>
    <col min="6143" max="6143" width="6.85546875" style="86" customWidth="1"/>
    <col min="6144" max="6144" width="13.28515625" style="86" customWidth="1"/>
    <col min="6145" max="6145" width="19.7109375" style="86" customWidth="1"/>
    <col min="6146" max="6146" width="34.42578125" style="86" customWidth="1"/>
    <col min="6147" max="6395" width="10.85546875" style="86"/>
    <col min="6396" max="6396" width="8.140625" style="86" customWidth="1"/>
    <col min="6397" max="6397" width="51.85546875" style="86" customWidth="1"/>
    <col min="6398" max="6398" width="4.85546875" style="86" customWidth="1"/>
    <col min="6399" max="6399" width="6.85546875" style="86" customWidth="1"/>
    <col min="6400" max="6400" width="13.28515625" style="86" customWidth="1"/>
    <col min="6401" max="6401" width="19.7109375" style="86" customWidth="1"/>
    <col min="6402" max="6402" width="34.42578125" style="86" customWidth="1"/>
    <col min="6403" max="6651" width="10.85546875" style="86"/>
    <col min="6652" max="6652" width="8.140625" style="86" customWidth="1"/>
    <col min="6653" max="6653" width="51.85546875" style="86" customWidth="1"/>
    <col min="6654" max="6654" width="4.85546875" style="86" customWidth="1"/>
    <col min="6655" max="6655" width="6.85546875" style="86" customWidth="1"/>
    <col min="6656" max="6656" width="13.28515625" style="86" customWidth="1"/>
    <col min="6657" max="6657" width="19.7109375" style="86" customWidth="1"/>
    <col min="6658" max="6658" width="34.42578125" style="86" customWidth="1"/>
    <col min="6659" max="6907" width="10.85546875" style="86"/>
    <col min="6908" max="6908" width="8.140625" style="86" customWidth="1"/>
    <col min="6909" max="6909" width="51.85546875" style="86" customWidth="1"/>
    <col min="6910" max="6910" width="4.85546875" style="86" customWidth="1"/>
    <col min="6911" max="6911" width="6.85546875" style="86" customWidth="1"/>
    <col min="6912" max="6912" width="13.28515625" style="86" customWidth="1"/>
    <col min="6913" max="6913" width="19.7109375" style="86" customWidth="1"/>
    <col min="6914" max="6914" width="34.42578125" style="86" customWidth="1"/>
    <col min="6915" max="7163" width="10.85546875" style="86"/>
    <col min="7164" max="7164" width="8.140625" style="86" customWidth="1"/>
    <col min="7165" max="7165" width="51.85546875" style="86" customWidth="1"/>
    <col min="7166" max="7166" width="4.85546875" style="86" customWidth="1"/>
    <col min="7167" max="7167" width="6.85546875" style="86" customWidth="1"/>
    <col min="7168" max="7168" width="13.28515625" style="86" customWidth="1"/>
    <col min="7169" max="7169" width="19.7109375" style="86" customWidth="1"/>
    <col min="7170" max="7170" width="34.42578125" style="86" customWidth="1"/>
    <col min="7171" max="7419" width="10.85546875" style="86"/>
    <col min="7420" max="7420" width="8.140625" style="86" customWidth="1"/>
    <col min="7421" max="7421" width="51.85546875" style="86" customWidth="1"/>
    <col min="7422" max="7422" width="4.85546875" style="86" customWidth="1"/>
    <col min="7423" max="7423" width="6.85546875" style="86" customWidth="1"/>
    <col min="7424" max="7424" width="13.28515625" style="86" customWidth="1"/>
    <col min="7425" max="7425" width="19.7109375" style="86" customWidth="1"/>
    <col min="7426" max="7426" width="34.42578125" style="86" customWidth="1"/>
    <col min="7427" max="7675" width="10.85546875" style="86"/>
    <col min="7676" max="7676" width="8.140625" style="86" customWidth="1"/>
    <col min="7677" max="7677" width="51.85546875" style="86" customWidth="1"/>
    <col min="7678" max="7678" width="4.85546875" style="86" customWidth="1"/>
    <col min="7679" max="7679" width="6.85546875" style="86" customWidth="1"/>
    <col min="7680" max="7680" width="13.28515625" style="86" customWidth="1"/>
    <col min="7681" max="7681" width="19.7109375" style="86" customWidth="1"/>
    <col min="7682" max="7682" width="34.42578125" style="86" customWidth="1"/>
    <col min="7683" max="7931" width="10.85546875" style="86"/>
    <col min="7932" max="7932" width="8.140625" style="86" customWidth="1"/>
    <col min="7933" max="7933" width="51.85546875" style="86" customWidth="1"/>
    <col min="7934" max="7934" width="4.85546875" style="86" customWidth="1"/>
    <col min="7935" max="7935" width="6.85546875" style="86" customWidth="1"/>
    <col min="7936" max="7936" width="13.28515625" style="86" customWidth="1"/>
    <col min="7937" max="7937" width="19.7109375" style="86" customWidth="1"/>
    <col min="7938" max="7938" width="34.42578125" style="86" customWidth="1"/>
    <col min="7939" max="8187" width="10.85546875" style="86"/>
    <col min="8188" max="8188" width="8.140625" style="86" customWidth="1"/>
    <col min="8189" max="8189" width="51.85546875" style="86" customWidth="1"/>
    <col min="8190" max="8190" width="4.85546875" style="86" customWidth="1"/>
    <col min="8191" max="8191" width="6.85546875" style="86" customWidth="1"/>
    <col min="8192" max="8192" width="13.28515625" style="86" customWidth="1"/>
    <col min="8193" max="8193" width="19.7109375" style="86" customWidth="1"/>
    <col min="8194" max="8194" width="34.42578125" style="86" customWidth="1"/>
    <col min="8195" max="8443" width="10.85546875" style="86"/>
    <col min="8444" max="8444" width="8.140625" style="86" customWidth="1"/>
    <col min="8445" max="8445" width="51.85546875" style="86" customWidth="1"/>
    <col min="8446" max="8446" width="4.85546875" style="86" customWidth="1"/>
    <col min="8447" max="8447" width="6.85546875" style="86" customWidth="1"/>
    <col min="8448" max="8448" width="13.28515625" style="86" customWidth="1"/>
    <col min="8449" max="8449" width="19.7109375" style="86" customWidth="1"/>
    <col min="8450" max="8450" width="34.42578125" style="86" customWidth="1"/>
    <col min="8451" max="8699" width="10.85546875" style="86"/>
    <col min="8700" max="8700" width="8.140625" style="86" customWidth="1"/>
    <col min="8701" max="8701" width="51.85546875" style="86" customWidth="1"/>
    <col min="8702" max="8702" width="4.85546875" style="86" customWidth="1"/>
    <col min="8703" max="8703" width="6.85546875" style="86" customWidth="1"/>
    <col min="8704" max="8704" width="13.28515625" style="86" customWidth="1"/>
    <col min="8705" max="8705" width="19.7109375" style="86" customWidth="1"/>
    <col min="8706" max="8706" width="34.42578125" style="86" customWidth="1"/>
    <col min="8707" max="8955" width="10.85546875" style="86"/>
    <col min="8956" max="8956" width="8.140625" style="86" customWidth="1"/>
    <col min="8957" max="8957" width="51.85546875" style="86" customWidth="1"/>
    <col min="8958" max="8958" width="4.85546875" style="86" customWidth="1"/>
    <col min="8959" max="8959" width="6.85546875" style="86" customWidth="1"/>
    <col min="8960" max="8960" width="13.28515625" style="86" customWidth="1"/>
    <col min="8961" max="8961" width="19.7109375" style="86" customWidth="1"/>
    <col min="8962" max="8962" width="34.42578125" style="86" customWidth="1"/>
    <col min="8963" max="9211" width="10.85546875" style="86"/>
    <col min="9212" max="9212" width="8.140625" style="86" customWidth="1"/>
    <col min="9213" max="9213" width="51.85546875" style="86" customWidth="1"/>
    <col min="9214" max="9214" width="4.85546875" style="86" customWidth="1"/>
    <col min="9215" max="9215" width="6.85546875" style="86" customWidth="1"/>
    <col min="9216" max="9216" width="13.28515625" style="86" customWidth="1"/>
    <col min="9217" max="9217" width="19.7109375" style="86" customWidth="1"/>
    <col min="9218" max="9218" width="34.42578125" style="86" customWidth="1"/>
    <col min="9219" max="9467" width="10.85546875" style="86"/>
    <col min="9468" max="9468" width="8.140625" style="86" customWidth="1"/>
    <col min="9469" max="9469" width="51.85546875" style="86" customWidth="1"/>
    <col min="9470" max="9470" width="4.85546875" style="86" customWidth="1"/>
    <col min="9471" max="9471" width="6.85546875" style="86" customWidth="1"/>
    <col min="9472" max="9472" width="13.28515625" style="86" customWidth="1"/>
    <col min="9473" max="9473" width="19.7109375" style="86" customWidth="1"/>
    <col min="9474" max="9474" width="34.42578125" style="86" customWidth="1"/>
    <col min="9475" max="9723" width="10.85546875" style="86"/>
    <col min="9724" max="9724" width="8.140625" style="86" customWidth="1"/>
    <col min="9725" max="9725" width="51.85546875" style="86" customWidth="1"/>
    <col min="9726" max="9726" width="4.85546875" style="86" customWidth="1"/>
    <col min="9727" max="9727" width="6.85546875" style="86" customWidth="1"/>
    <col min="9728" max="9728" width="13.28515625" style="86" customWidth="1"/>
    <col min="9729" max="9729" width="19.7109375" style="86" customWidth="1"/>
    <col min="9730" max="9730" width="34.42578125" style="86" customWidth="1"/>
    <col min="9731" max="9979" width="10.85546875" style="86"/>
    <col min="9980" max="9980" width="8.140625" style="86" customWidth="1"/>
    <col min="9981" max="9981" width="51.85546875" style="86" customWidth="1"/>
    <col min="9982" max="9982" width="4.85546875" style="86" customWidth="1"/>
    <col min="9983" max="9983" width="6.85546875" style="86" customWidth="1"/>
    <col min="9984" max="9984" width="13.28515625" style="86" customWidth="1"/>
    <col min="9985" max="9985" width="19.7109375" style="86" customWidth="1"/>
    <col min="9986" max="9986" width="34.42578125" style="86" customWidth="1"/>
    <col min="9987" max="10235" width="10.85546875" style="86"/>
    <col min="10236" max="10236" width="8.140625" style="86" customWidth="1"/>
    <col min="10237" max="10237" width="51.85546875" style="86" customWidth="1"/>
    <col min="10238" max="10238" width="4.85546875" style="86" customWidth="1"/>
    <col min="10239" max="10239" width="6.85546875" style="86" customWidth="1"/>
    <col min="10240" max="10240" width="13.28515625" style="86" customWidth="1"/>
    <col min="10241" max="10241" width="19.7109375" style="86" customWidth="1"/>
    <col min="10242" max="10242" width="34.42578125" style="86" customWidth="1"/>
    <col min="10243" max="10491" width="10.85546875" style="86"/>
    <col min="10492" max="10492" width="8.140625" style="86" customWidth="1"/>
    <col min="10493" max="10493" width="51.85546875" style="86" customWidth="1"/>
    <col min="10494" max="10494" width="4.85546875" style="86" customWidth="1"/>
    <col min="10495" max="10495" width="6.85546875" style="86" customWidth="1"/>
    <col min="10496" max="10496" width="13.28515625" style="86" customWidth="1"/>
    <col min="10497" max="10497" width="19.7109375" style="86" customWidth="1"/>
    <col min="10498" max="10498" width="34.42578125" style="86" customWidth="1"/>
    <col min="10499" max="10747" width="10.85546875" style="86"/>
    <col min="10748" max="10748" width="8.140625" style="86" customWidth="1"/>
    <col min="10749" max="10749" width="51.85546875" style="86" customWidth="1"/>
    <col min="10750" max="10750" width="4.85546875" style="86" customWidth="1"/>
    <col min="10751" max="10751" width="6.85546875" style="86" customWidth="1"/>
    <col min="10752" max="10752" width="13.28515625" style="86" customWidth="1"/>
    <col min="10753" max="10753" width="19.7109375" style="86" customWidth="1"/>
    <col min="10754" max="10754" width="34.42578125" style="86" customWidth="1"/>
    <col min="10755" max="11003" width="10.85546875" style="86"/>
    <col min="11004" max="11004" width="8.140625" style="86" customWidth="1"/>
    <col min="11005" max="11005" width="51.85546875" style="86" customWidth="1"/>
    <col min="11006" max="11006" width="4.85546875" style="86" customWidth="1"/>
    <col min="11007" max="11007" width="6.85546875" style="86" customWidth="1"/>
    <col min="11008" max="11008" width="13.28515625" style="86" customWidth="1"/>
    <col min="11009" max="11009" width="19.7109375" style="86" customWidth="1"/>
    <col min="11010" max="11010" width="34.42578125" style="86" customWidth="1"/>
    <col min="11011" max="11259" width="10.85546875" style="86"/>
    <col min="11260" max="11260" width="8.140625" style="86" customWidth="1"/>
    <col min="11261" max="11261" width="51.85546875" style="86" customWidth="1"/>
    <col min="11262" max="11262" width="4.85546875" style="86" customWidth="1"/>
    <col min="11263" max="11263" width="6.85546875" style="86" customWidth="1"/>
    <col min="11264" max="11264" width="13.28515625" style="86" customWidth="1"/>
    <col min="11265" max="11265" width="19.7109375" style="86" customWidth="1"/>
    <col min="11266" max="11266" width="34.42578125" style="86" customWidth="1"/>
    <col min="11267" max="11515" width="10.85546875" style="86"/>
    <col min="11516" max="11516" width="8.140625" style="86" customWidth="1"/>
    <col min="11517" max="11517" width="51.85546875" style="86" customWidth="1"/>
    <col min="11518" max="11518" width="4.85546875" style="86" customWidth="1"/>
    <col min="11519" max="11519" width="6.85546875" style="86" customWidth="1"/>
    <col min="11520" max="11520" width="13.28515625" style="86" customWidth="1"/>
    <col min="11521" max="11521" width="19.7109375" style="86" customWidth="1"/>
    <col min="11522" max="11522" width="34.42578125" style="86" customWidth="1"/>
    <col min="11523" max="11771" width="10.85546875" style="86"/>
    <col min="11772" max="11772" width="8.140625" style="86" customWidth="1"/>
    <col min="11773" max="11773" width="51.85546875" style="86" customWidth="1"/>
    <col min="11774" max="11774" width="4.85546875" style="86" customWidth="1"/>
    <col min="11775" max="11775" width="6.85546875" style="86" customWidth="1"/>
    <col min="11776" max="11776" width="13.28515625" style="86" customWidth="1"/>
    <col min="11777" max="11777" width="19.7109375" style="86" customWidth="1"/>
    <col min="11778" max="11778" width="34.42578125" style="86" customWidth="1"/>
    <col min="11779" max="12027" width="10.85546875" style="86"/>
    <col min="12028" max="12028" width="8.140625" style="86" customWidth="1"/>
    <col min="12029" max="12029" width="51.85546875" style="86" customWidth="1"/>
    <col min="12030" max="12030" width="4.85546875" style="86" customWidth="1"/>
    <col min="12031" max="12031" width="6.85546875" style="86" customWidth="1"/>
    <col min="12032" max="12032" width="13.28515625" style="86" customWidth="1"/>
    <col min="12033" max="12033" width="19.7109375" style="86" customWidth="1"/>
    <col min="12034" max="12034" width="34.42578125" style="86" customWidth="1"/>
    <col min="12035" max="12283" width="10.85546875" style="86"/>
    <col min="12284" max="12284" width="8.140625" style="86" customWidth="1"/>
    <col min="12285" max="12285" width="51.85546875" style="86" customWidth="1"/>
    <col min="12286" max="12286" width="4.85546875" style="86" customWidth="1"/>
    <col min="12287" max="12287" width="6.85546875" style="86" customWidth="1"/>
    <col min="12288" max="12288" width="13.28515625" style="86" customWidth="1"/>
    <col min="12289" max="12289" width="19.7109375" style="86" customWidth="1"/>
    <col min="12290" max="12290" width="34.42578125" style="86" customWidth="1"/>
    <col min="12291" max="12539" width="10.85546875" style="86"/>
    <col min="12540" max="12540" width="8.140625" style="86" customWidth="1"/>
    <col min="12541" max="12541" width="51.85546875" style="86" customWidth="1"/>
    <col min="12542" max="12542" width="4.85546875" style="86" customWidth="1"/>
    <col min="12543" max="12543" width="6.85546875" style="86" customWidth="1"/>
    <col min="12544" max="12544" width="13.28515625" style="86" customWidth="1"/>
    <col min="12545" max="12545" width="19.7109375" style="86" customWidth="1"/>
    <col min="12546" max="12546" width="34.42578125" style="86" customWidth="1"/>
    <col min="12547" max="12795" width="10.85546875" style="86"/>
    <col min="12796" max="12796" width="8.140625" style="86" customWidth="1"/>
    <col min="12797" max="12797" width="51.85546875" style="86" customWidth="1"/>
    <col min="12798" max="12798" width="4.85546875" style="86" customWidth="1"/>
    <col min="12799" max="12799" width="6.85546875" style="86" customWidth="1"/>
    <col min="12800" max="12800" width="13.28515625" style="86" customWidth="1"/>
    <col min="12801" max="12801" width="19.7109375" style="86" customWidth="1"/>
    <col min="12802" max="12802" width="34.42578125" style="86" customWidth="1"/>
    <col min="12803" max="13051" width="10.85546875" style="86"/>
    <col min="13052" max="13052" width="8.140625" style="86" customWidth="1"/>
    <col min="13053" max="13053" width="51.85546875" style="86" customWidth="1"/>
    <col min="13054" max="13054" width="4.85546875" style="86" customWidth="1"/>
    <col min="13055" max="13055" width="6.85546875" style="86" customWidth="1"/>
    <col min="13056" max="13056" width="13.28515625" style="86" customWidth="1"/>
    <col min="13057" max="13057" width="19.7109375" style="86" customWidth="1"/>
    <col min="13058" max="13058" width="34.42578125" style="86" customWidth="1"/>
    <col min="13059" max="13307" width="10.85546875" style="86"/>
    <col min="13308" max="13308" width="8.140625" style="86" customWidth="1"/>
    <col min="13309" max="13309" width="51.85546875" style="86" customWidth="1"/>
    <col min="13310" max="13310" width="4.85546875" style="86" customWidth="1"/>
    <col min="13311" max="13311" width="6.85546875" style="86" customWidth="1"/>
    <col min="13312" max="13312" width="13.28515625" style="86" customWidth="1"/>
    <col min="13313" max="13313" width="19.7109375" style="86" customWidth="1"/>
    <col min="13314" max="13314" width="34.42578125" style="86" customWidth="1"/>
    <col min="13315" max="13563" width="10.85546875" style="86"/>
    <col min="13564" max="13564" width="8.140625" style="86" customWidth="1"/>
    <col min="13565" max="13565" width="51.85546875" style="86" customWidth="1"/>
    <col min="13566" max="13566" width="4.85546875" style="86" customWidth="1"/>
    <col min="13567" max="13567" width="6.85546875" style="86" customWidth="1"/>
    <col min="13568" max="13568" width="13.28515625" style="86" customWidth="1"/>
    <col min="13569" max="13569" width="19.7109375" style="86" customWidth="1"/>
    <col min="13570" max="13570" width="34.42578125" style="86" customWidth="1"/>
    <col min="13571" max="13819" width="10.85546875" style="86"/>
    <col min="13820" max="13820" width="8.140625" style="86" customWidth="1"/>
    <col min="13821" max="13821" width="51.85546875" style="86" customWidth="1"/>
    <col min="13822" max="13822" width="4.85546875" style="86" customWidth="1"/>
    <col min="13823" max="13823" width="6.85546875" style="86" customWidth="1"/>
    <col min="13824" max="13824" width="13.28515625" style="86" customWidth="1"/>
    <col min="13825" max="13825" width="19.7109375" style="86" customWidth="1"/>
    <col min="13826" max="13826" width="34.42578125" style="86" customWidth="1"/>
    <col min="13827" max="14075" width="10.85546875" style="86"/>
    <col min="14076" max="14076" width="8.140625" style="86" customWidth="1"/>
    <col min="14077" max="14077" width="51.85546875" style="86" customWidth="1"/>
    <col min="14078" max="14078" width="4.85546875" style="86" customWidth="1"/>
    <col min="14079" max="14079" width="6.85546875" style="86" customWidth="1"/>
    <col min="14080" max="14080" width="13.28515625" style="86" customWidth="1"/>
    <col min="14081" max="14081" width="19.7109375" style="86" customWidth="1"/>
    <col min="14082" max="14082" width="34.42578125" style="86" customWidth="1"/>
    <col min="14083" max="14331" width="10.85546875" style="86"/>
    <col min="14332" max="14332" width="8.140625" style="86" customWidth="1"/>
    <col min="14333" max="14333" width="51.85546875" style="86" customWidth="1"/>
    <col min="14334" max="14334" width="4.85546875" style="86" customWidth="1"/>
    <col min="14335" max="14335" width="6.85546875" style="86" customWidth="1"/>
    <col min="14336" max="14336" width="13.28515625" style="86" customWidth="1"/>
    <col min="14337" max="14337" width="19.7109375" style="86" customWidth="1"/>
    <col min="14338" max="14338" width="34.42578125" style="86" customWidth="1"/>
    <col min="14339" max="14587" width="10.85546875" style="86"/>
    <col min="14588" max="14588" width="8.140625" style="86" customWidth="1"/>
    <col min="14589" max="14589" width="51.85546875" style="86" customWidth="1"/>
    <col min="14590" max="14590" width="4.85546875" style="86" customWidth="1"/>
    <col min="14591" max="14591" width="6.85546875" style="86" customWidth="1"/>
    <col min="14592" max="14592" width="13.28515625" style="86" customWidth="1"/>
    <col min="14593" max="14593" width="19.7109375" style="86" customWidth="1"/>
    <col min="14594" max="14594" width="34.42578125" style="86" customWidth="1"/>
    <col min="14595" max="14843" width="10.85546875" style="86"/>
    <col min="14844" max="14844" width="8.140625" style="86" customWidth="1"/>
    <col min="14845" max="14845" width="51.85546875" style="86" customWidth="1"/>
    <col min="14846" max="14846" width="4.85546875" style="86" customWidth="1"/>
    <col min="14847" max="14847" width="6.85546875" style="86" customWidth="1"/>
    <col min="14848" max="14848" width="13.28515625" style="86" customWidth="1"/>
    <col min="14849" max="14849" width="19.7109375" style="86" customWidth="1"/>
    <col min="14850" max="14850" width="34.42578125" style="86" customWidth="1"/>
    <col min="14851" max="15099" width="10.85546875" style="86"/>
    <col min="15100" max="15100" width="8.140625" style="86" customWidth="1"/>
    <col min="15101" max="15101" width="51.85546875" style="86" customWidth="1"/>
    <col min="15102" max="15102" width="4.85546875" style="86" customWidth="1"/>
    <col min="15103" max="15103" width="6.85546875" style="86" customWidth="1"/>
    <col min="15104" max="15104" width="13.28515625" style="86" customWidth="1"/>
    <col min="15105" max="15105" width="19.7109375" style="86" customWidth="1"/>
    <col min="15106" max="15106" width="34.42578125" style="86" customWidth="1"/>
    <col min="15107" max="15355" width="10.85546875" style="86"/>
    <col min="15356" max="15356" width="8.140625" style="86" customWidth="1"/>
    <col min="15357" max="15357" width="51.85546875" style="86" customWidth="1"/>
    <col min="15358" max="15358" width="4.85546875" style="86" customWidth="1"/>
    <col min="15359" max="15359" width="6.85546875" style="86" customWidth="1"/>
    <col min="15360" max="15360" width="13.28515625" style="86" customWidth="1"/>
    <col min="15361" max="15361" width="19.7109375" style="86" customWidth="1"/>
    <col min="15362" max="15362" width="34.42578125" style="86" customWidth="1"/>
    <col min="15363" max="15611" width="10.85546875" style="86"/>
    <col min="15612" max="15612" width="8.140625" style="86" customWidth="1"/>
    <col min="15613" max="15613" width="51.85546875" style="86" customWidth="1"/>
    <col min="15614" max="15614" width="4.85546875" style="86" customWidth="1"/>
    <col min="15615" max="15615" width="6.85546875" style="86" customWidth="1"/>
    <col min="15616" max="15616" width="13.28515625" style="86" customWidth="1"/>
    <col min="15617" max="15617" width="19.7109375" style="86" customWidth="1"/>
    <col min="15618" max="15618" width="34.42578125" style="86" customWidth="1"/>
    <col min="15619" max="15867" width="10.85546875" style="86"/>
    <col min="15868" max="15868" width="8.140625" style="86" customWidth="1"/>
    <col min="15869" max="15869" width="51.85546875" style="86" customWidth="1"/>
    <col min="15870" max="15870" width="4.85546875" style="86" customWidth="1"/>
    <col min="15871" max="15871" width="6.85546875" style="86" customWidth="1"/>
    <col min="15872" max="15872" width="13.28515625" style="86" customWidth="1"/>
    <col min="15873" max="15873" width="19.7109375" style="86" customWidth="1"/>
    <col min="15874" max="15874" width="34.42578125" style="86" customWidth="1"/>
    <col min="15875" max="16123" width="10.85546875" style="86"/>
    <col min="16124" max="16124" width="8.140625" style="86" customWidth="1"/>
    <col min="16125" max="16125" width="51.85546875" style="86" customWidth="1"/>
    <col min="16126" max="16126" width="4.85546875" style="86" customWidth="1"/>
    <col min="16127" max="16127" width="6.85546875" style="86" customWidth="1"/>
    <col min="16128" max="16128" width="13.28515625" style="86" customWidth="1"/>
    <col min="16129" max="16129" width="19.7109375" style="86" customWidth="1"/>
    <col min="16130" max="16130" width="34.42578125" style="86" customWidth="1"/>
    <col min="16131" max="16384" width="10.85546875" style="86"/>
  </cols>
  <sheetData>
    <row r="1" spans="1:6" ht="88.15" customHeight="1">
      <c r="A1" s="284" t="s">
        <v>18</v>
      </c>
      <c r="B1" s="284"/>
      <c r="C1" s="284"/>
      <c r="D1" s="284"/>
      <c r="E1" s="284"/>
      <c r="F1" s="284"/>
    </row>
    <row r="2" spans="1:6" s="87" customFormat="1" ht="36" customHeight="1">
      <c r="A2" s="285" t="s">
        <v>117</v>
      </c>
      <c r="B2" s="285"/>
      <c r="C2" s="285"/>
      <c r="D2" s="285"/>
      <c r="E2" s="285"/>
      <c r="F2" s="285"/>
    </row>
    <row r="3" spans="1:6" s="87" customFormat="1" ht="17.45" customHeight="1">
      <c r="A3" s="88"/>
      <c r="B3" s="89" t="s">
        <v>89</v>
      </c>
      <c r="C3" s="90" t="s">
        <v>29</v>
      </c>
      <c r="D3" s="11"/>
      <c r="E3" s="18"/>
      <c r="F3" s="18"/>
    </row>
    <row r="4" spans="1:6" s="87" customFormat="1" ht="15.75">
      <c r="A4" s="91"/>
      <c r="B4" s="89"/>
      <c r="C4" s="92" t="s">
        <v>68</v>
      </c>
      <c r="D4" s="11"/>
      <c r="E4" s="33">
        <f ca="1">TODAY()</f>
        <v>46302</v>
      </c>
      <c r="F4" s="18"/>
    </row>
    <row r="5" spans="1:6" s="87" customFormat="1" ht="18.75" customHeight="1">
      <c r="A5" s="288" t="s">
        <v>27</v>
      </c>
      <c r="B5" s="288"/>
      <c r="C5" s="22" t="s">
        <v>3</v>
      </c>
      <c r="D5" s="22" t="s">
        <v>16</v>
      </c>
      <c r="E5" s="22" t="s">
        <v>28</v>
      </c>
      <c r="F5" s="80" t="s">
        <v>4</v>
      </c>
    </row>
    <row r="6" spans="1:6" s="87" customFormat="1">
      <c r="A6" s="2">
        <v>1</v>
      </c>
      <c r="B6" s="286" t="s">
        <v>5</v>
      </c>
      <c r="C6" s="286"/>
      <c r="D6" s="286"/>
      <c r="E6" s="286"/>
      <c r="F6" s="286"/>
    </row>
    <row r="7" spans="1:6" s="87" customFormat="1">
      <c r="A7" s="6">
        <v>1.01</v>
      </c>
      <c r="B7" s="4" t="str">
        <f>APU´S!A7</f>
        <v>LOCALIZACION-REPLANTEO CERRAMIENTO-VARIO</v>
      </c>
      <c r="C7" s="5" t="s">
        <v>1</v>
      </c>
      <c r="D7" s="6">
        <f>'M.C.'!G23</f>
        <v>28.913999999999998</v>
      </c>
      <c r="E7" s="195">
        <f>APU´S!F31</f>
        <v>3044</v>
      </c>
      <c r="F7" s="198">
        <f t="shared" ref="F7:F12" si="0">ROUND(D7*E7,0)</f>
        <v>88014</v>
      </c>
    </row>
    <row r="8" spans="1:6" s="87" customFormat="1">
      <c r="A8" s="6">
        <v>1.02</v>
      </c>
      <c r="B8" s="4" t="str">
        <f>APU´S!A34</f>
        <v>DEMOLICION PISO ENCHAPE-BALDOSA+MORTERO</v>
      </c>
      <c r="C8" s="5" t="s">
        <v>1</v>
      </c>
      <c r="D8" s="6">
        <f>'M.C.'!G51</f>
        <v>19.671000000000003</v>
      </c>
      <c r="E8" s="195">
        <f>APU´S!F57</f>
        <v>11070</v>
      </c>
      <c r="F8" s="198">
        <f t="shared" si="0"/>
        <v>217758</v>
      </c>
    </row>
    <row r="9" spans="1:6" s="87" customFormat="1">
      <c r="A9" s="6">
        <v>1.03</v>
      </c>
      <c r="B9" s="4" t="str">
        <f>APU´S!A60</f>
        <v>DESMONTE APARATO SANITARIO</v>
      </c>
      <c r="C9" s="5" t="s">
        <v>3</v>
      </c>
      <c r="D9" s="6">
        <f>'M.C.'!G78</f>
        <v>10</v>
      </c>
      <c r="E9" s="195">
        <f>APU´S!F83</f>
        <v>53312</v>
      </c>
      <c r="F9" s="198">
        <f t="shared" si="0"/>
        <v>533120</v>
      </c>
    </row>
    <row r="10" spans="1:6" s="87" customFormat="1">
      <c r="A10" s="6">
        <v>1.04</v>
      </c>
      <c r="B10" s="4" t="str">
        <f>APU´S!A86</f>
        <v>DESMONTE CUBIERTA TEJA BARRO</v>
      </c>
      <c r="C10" s="5" t="str">
        <f>APU´S!E86</f>
        <v>M2</v>
      </c>
      <c r="D10" s="6">
        <f>'M.C.'!I90</f>
        <v>15.299999999999999</v>
      </c>
      <c r="E10" s="195">
        <f>APU´S!F109</f>
        <v>24997</v>
      </c>
      <c r="F10" s="198">
        <f t="shared" si="0"/>
        <v>382454</v>
      </c>
    </row>
    <row r="11" spans="1:6" s="87" customFormat="1">
      <c r="A11" s="6">
        <v>1.05</v>
      </c>
      <c r="B11" s="4" t="str">
        <f>APU´S!A112</f>
        <v>DESMONTE TUBERIA DESAGUE PVC-HF-XX D=2-4</v>
      </c>
      <c r="C11" s="5" t="str">
        <f>APU´S!E112</f>
        <v>M</v>
      </c>
      <c r="D11" s="6">
        <f>'M.C.'!I113</f>
        <v>15.2</v>
      </c>
      <c r="E11" s="195">
        <f>APU´S!F135</f>
        <v>13261</v>
      </c>
      <c r="F11" s="198">
        <f t="shared" si="0"/>
        <v>201567</v>
      </c>
    </row>
    <row r="12" spans="1:6" s="87" customFormat="1">
      <c r="A12" s="6">
        <v>1.06</v>
      </c>
      <c r="B12" s="4" t="str">
        <f>APU´S!A138</f>
        <v>CARGUE Y RETIRO MATERIAL VOLQUETA &lt;= 10 KM.</v>
      </c>
      <c r="C12" s="5" t="str">
        <f>APU´S!E138</f>
        <v>M3</v>
      </c>
      <c r="D12" s="6">
        <f>'M.C.'!I136</f>
        <v>1.8685500000000004</v>
      </c>
      <c r="E12" s="195">
        <f>APU´S!F161</f>
        <v>32617</v>
      </c>
      <c r="F12" s="198">
        <f t="shared" si="0"/>
        <v>60946</v>
      </c>
    </row>
    <row r="13" spans="1:6" s="87" customFormat="1">
      <c r="A13" s="6"/>
      <c r="B13" s="287" t="s">
        <v>6</v>
      </c>
      <c r="C13" s="287"/>
      <c r="D13" s="287"/>
      <c r="E13" s="287"/>
      <c r="F13" s="199">
        <f>SUM(F7:F12)</f>
        <v>1483859</v>
      </c>
    </row>
    <row r="14" spans="1:6" s="87" customFormat="1">
      <c r="A14" s="2">
        <v>2</v>
      </c>
      <c r="B14" s="286" t="s">
        <v>135</v>
      </c>
      <c r="C14" s="286"/>
      <c r="D14" s="286"/>
      <c r="E14" s="286"/>
      <c r="F14" s="286"/>
    </row>
    <row r="15" spans="1:6" s="87" customFormat="1">
      <c r="A15" s="6">
        <v>2.0099999999999998</v>
      </c>
      <c r="B15" s="95" t="str">
        <f>APU´S!A164</f>
        <v>TUBERIA PVC 6" SANITARIA</v>
      </c>
      <c r="C15" s="5" t="str">
        <f>APU´S!E164</f>
        <v>M</v>
      </c>
      <c r="D15" s="6">
        <f>'M.C.'!G174</f>
        <v>14</v>
      </c>
      <c r="E15" s="195">
        <f>APU´S!F188</f>
        <v>91350</v>
      </c>
      <c r="F15" s="198">
        <f>ROUND((D15*E15),0)</f>
        <v>1278900</v>
      </c>
    </row>
    <row r="16" spans="1:6" s="87" customFormat="1">
      <c r="A16" s="73">
        <v>2.02</v>
      </c>
      <c r="B16" s="189" t="str">
        <f>APU´S!A217</f>
        <v>PUNTO SANITARIO PVC 4"</v>
      </c>
      <c r="C16" s="181" t="str">
        <f>APU´S!E217</f>
        <v>PUNTO</v>
      </c>
      <c r="D16" s="6">
        <f>'M.C.'!G201</f>
        <v>4</v>
      </c>
      <c r="E16" s="211">
        <f>APU´S!F242</f>
        <v>114071</v>
      </c>
      <c r="F16" s="198">
        <f>ROUND((D16*E16),0)</f>
        <v>456284</v>
      </c>
    </row>
    <row r="17" spans="1:6" s="87" customFormat="1">
      <c r="A17" s="6">
        <v>2.0299999999999998</v>
      </c>
      <c r="B17" s="189" t="str">
        <f>APU´S!A245</f>
        <v>PUNTO SANITARIO PVC 2" [L]"</v>
      </c>
      <c r="C17" s="181" t="str">
        <f>APU´S!E245</f>
        <v>PUNTO</v>
      </c>
      <c r="D17" s="6">
        <f>'M.C.'!I213</f>
        <v>6</v>
      </c>
      <c r="E17" s="211">
        <f>APU´S!F271</f>
        <v>64783</v>
      </c>
      <c r="F17" s="198">
        <f>ROUND((D17*E17),0)</f>
        <v>388698</v>
      </c>
    </row>
    <row r="18" spans="1:6" s="87" customFormat="1">
      <c r="A18" s="73">
        <v>2.04</v>
      </c>
      <c r="B18" s="189" t="str">
        <f>APU´S!A274</f>
        <v>TUBERIA PVC 4" SANITARIA</v>
      </c>
      <c r="C18" s="181" t="str">
        <f>APU´S!E274</f>
        <v>M</v>
      </c>
      <c r="D18" s="6">
        <f>'M.C.'!I239</f>
        <v>6</v>
      </c>
      <c r="E18" s="211">
        <f>APU´S!F298</f>
        <v>48029</v>
      </c>
      <c r="F18" s="198">
        <f t="shared" ref="F18:F21" si="1">ROUND((D18*E18),0)</f>
        <v>288174</v>
      </c>
    </row>
    <row r="19" spans="1:6" s="87" customFormat="1">
      <c r="A19" s="6">
        <v>2.0499999999999998</v>
      </c>
      <c r="B19" s="189" t="str">
        <f>APU´S!A301</f>
        <v>TUBERIA PVC 2" SANITARIA</v>
      </c>
      <c r="C19" s="181" t="str">
        <f>APU´S!E301</f>
        <v>M</v>
      </c>
      <c r="D19" s="6">
        <f>'M.C.'!I265</f>
        <v>6</v>
      </c>
      <c r="E19" s="211">
        <f>APU´S!F325</f>
        <v>29013</v>
      </c>
      <c r="F19" s="198">
        <f t="shared" si="1"/>
        <v>174078</v>
      </c>
    </row>
    <row r="20" spans="1:6" s="87" customFormat="1">
      <c r="A20" s="73">
        <v>2.06</v>
      </c>
      <c r="B20" s="189" t="str">
        <f>APU´S!A328</f>
        <v>TUBERIA PVC ,1/2"</v>
      </c>
      <c r="C20" s="181" t="str">
        <f>APU´S!E328</f>
        <v>M</v>
      </c>
      <c r="D20" s="6">
        <f>'M.C.'!I287</f>
        <v>21.200000000000003</v>
      </c>
      <c r="E20" s="211">
        <f>APU´S!F352</f>
        <v>8223</v>
      </c>
      <c r="F20" s="198">
        <f t="shared" si="1"/>
        <v>174328</v>
      </c>
    </row>
    <row r="21" spans="1:6" s="87" customFormat="1">
      <c r="A21" s="6">
        <v>2.0699999999999998</v>
      </c>
      <c r="B21" s="189" t="str">
        <f>APU´S!A355</f>
        <v>PUNTO AGUA FRIA PVC 1/2"</v>
      </c>
      <c r="C21" s="181" t="str">
        <f>APU´S!E355</f>
        <v xml:space="preserve">PUNTO </v>
      </c>
      <c r="D21" s="6">
        <f>'M.C.'!I314</f>
        <v>14</v>
      </c>
      <c r="E21" s="211">
        <f>APU´S!F384</f>
        <v>75054</v>
      </c>
      <c r="F21" s="198">
        <f t="shared" si="1"/>
        <v>1050756</v>
      </c>
    </row>
    <row r="22" spans="1:6" s="87" customFormat="1">
      <c r="A22" s="6">
        <v>2.09</v>
      </c>
      <c r="B22" s="3" t="str">
        <f>APU´S!A519</f>
        <v>SANITARIO LINEA ECONOMICA</v>
      </c>
      <c r="C22" s="5" t="str">
        <f>APU´S!E519</f>
        <v>JUEGO</v>
      </c>
      <c r="D22" s="6">
        <f>'M.C.'!I340</f>
        <v>2</v>
      </c>
      <c r="E22" s="195">
        <f>APU´S!F543</f>
        <v>425529</v>
      </c>
      <c r="F22" s="198">
        <f t="shared" ref="F22:F24" si="2">ROUND((D22*E22),0)</f>
        <v>851058</v>
      </c>
    </row>
    <row r="23" spans="1:6" s="87" customFormat="1">
      <c r="A23" s="73">
        <v>2.1</v>
      </c>
      <c r="B23" s="3" t="str">
        <f>APU´S!A546</f>
        <v>LAVAMANOS SOBREPONER MEZC.LINEA MEDIA</v>
      </c>
      <c r="C23" s="5" t="str">
        <f>APU´S!E546</f>
        <v>UND</v>
      </c>
      <c r="D23" s="6">
        <f>'M.C.'!I364</f>
        <v>3</v>
      </c>
      <c r="E23" s="195">
        <f>APU´S!F570</f>
        <v>324097</v>
      </c>
      <c r="F23" s="198">
        <f t="shared" si="2"/>
        <v>972291</v>
      </c>
    </row>
    <row r="24" spans="1:6" s="87" customFormat="1">
      <c r="A24" s="6">
        <v>2.11</v>
      </c>
      <c r="B24" s="3" t="str">
        <f>APU´S!A573</f>
        <v>ORINAL MEDIANO PARA FLUXOMETRO</v>
      </c>
      <c r="C24" s="5" t="str">
        <f>APU´S!E573</f>
        <v>UND</v>
      </c>
      <c r="D24" s="6">
        <f>'M.C.'!I388</f>
        <v>2</v>
      </c>
      <c r="E24" s="195">
        <f>APU´S!F597</f>
        <v>415455</v>
      </c>
      <c r="F24" s="198">
        <f t="shared" si="2"/>
        <v>830910</v>
      </c>
    </row>
    <row r="25" spans="1:6" s="87" customFormat="1">
      <c r="A25" s="73"/>
      <c r="B25" s="289" t="s">
        <v>140</v>
      </c>
      <c r="C25" s="289"/>
      <c r="D25" s="289"/>
      <c r="E25" s="289"/>
      <c r="F25" s="199">
        <f>SUM(F15:F24)</f>
        <v>6465477</v>
      </c>
    </row>
    <row r="26" spans="1:6" s="87" customFormat="1">
      <c r="A26" s="74">
        <v>3</v>
      </c>
      <c r="B26" s="290" t="s">
        <v>134</v>
      </c>
      <c r="C26" s="291"/>
      <c r="D26" s="291"/>
      <c r="E26" s="291"/>
      <c r="F26" s="292"/>
    </row>
    <row r="27" spans="1:6" s="87" customFormat="1">
      <c r="A27" s="73">
        <v>3.01</v>
      </c>
      <c r="B27" s="24" t="str">
        <f>APU´S!A600</f>
        <v>BALA PANEL LED 18W</v>
      </c>
      <c r="C27" s="69" t="str">
        <f>APU´S!E600</f>
        <v>UND</v>
      </c>
      <c r="D27" s="72">
        <f>'M.C.'!G427</f>
        <v>13</v>
      </c>
      <c r="E27" s="196">
        <f>APU´S!F623</f>
        <v>51973</v>
      </c>
      <c r="F27" s="198">
        <f>ROUND((D27*E27),0)</f>
        <v>675649</v>
      </c>
    </row>
    <row r="28" spans="1:6" s="87" customFormat="1">
      <c r="A28" s="73">
        <v>3.02</v>
      </c>
      <c r="B28" s="24" t="str">
        <f>APU´S!A626</f>
        <v>TUBERIA EMT 3/4"</v>
      </c>
      <c r="C28" s="69" t="s">
        <v>1</v>
      </c>
      <c r="D28" s="72">
        <f>'M.C.'!I439</f>
        <v>13</v>
      </c>
      <c r="E28" s="197">
        <f>APU´S!F650</f>
        <v>37266</v>
      </c>
      <c r="F28" s="198">
        <f>ROUND((D28*E28),0)</f>
        <v>484458</v>
      </c>
    </row>
    <row r="29" spans="1:6" s="87" customFormat="1">
      <c r="A29" s="73">
        <v>3.03</v>
      </c>
      <c r="B29" s="24" t="str">
        <f>APU´S!A653</f>
        <v>CABLE COBRE HF-ZH# 12</v>
      </c>
      <c r="C29" s="69" t="s">
        <v>3</v>
      </c>
      <c r="D29" s="72">
        <f>'M.C.'!I463</f>
        <v>150</v>
      </c>
      <c r="E29" s="197">
        <f>APU´S!F677</f>
        <v>5320</v>
      </c>
      <c r="F29" s="198">
        <f>ROUND((D29*E29),0)</f>
        <v>798000</v>
      </c>
    </row>
    <row r="30" spans="1:6" s="87" customFormat="1">
      <c r="A30" s="73"/>
      <c r="B30" s="289" t="s">
        <v>114</v>
      </c>
      <c r="C30" s="289"/>
      <c r="D30" s="289"/>
      <c r="E30" s="289"/>
      <c r="F30" s="199">
        <f>SUM(F27:F29)</f>
        <v>1958107</v>
      </c>
    </row>
    <row r="31" spans="1:6" s="87" customFormat="1">
      <c r="A31" s="74">
        <v>4</v>
      </c>
      <c r="B31" s="290" t="s">
        <v>231</v>
      </c>
      <c r="C31" s="291"/>
      <c r="D31" s="291"/>
      <c r="E31" s="291"/>
      <c r="F31" s="292"/>
    </row>
    <row r="32" spans="1:6" s="87" customFormat="1">
      <c r="A32" s="73">
        <v>4.01</v>
      </c>
      <c r="B32" s="24" t="str">
        <f>APU´S!A681</f>
        <v xml:space="preserve">ENCHAPE CERAMICA 20.1-25.0X40.0-45.0CM </v>
      </c>
      <c r="C32" s="69" t="str">
        <f>APU´S!E681</f>
        <v>M2</v>
      </c>
      <c r="D32" s="72">
        <f>'M.C.'!I488</f>
        <v>23.639000000000003</v>
      </c>
      <c r="E32" s="197">
        <f>APU´S!F707</f>
        <v>101760</v>
      </c>
      <c r="F32" s="198">
        <f>ROUND((D32*E32),0)</f>
        <v>2405505</v>
      </c>
    </row>
    <row r="33" spans="1:6" s="87" customFormat="1">
      <c r="A33" s="73">
        <v>4.0199999999999996</v>
      </c>
      <c r="B33" s="24" t="str">
        <f>APU´S!A710</f>
        <v>PERFIL ABIERTO AG C120x 60mm -1.2MM C.18</v>
      </c>
      <c r="C33" s="69" t="str">
        <f>APU´S!E710</f>
        <v>M</v>
      </c>
      <c r="D33" s="72">
        <f>'M.C.'!I514</f>
        <v>17.850000000000001</v>
      </c>
      <c r="E33" s="197">
        <f>APU´S!F739</f>
        <v>53992.117450000005</v>
      </c>
      <c r="F33" s="198">
        <f>ROUND((D33*E33),0)</f>
        <v>963759</v>
      </c>
    </row>
    <row r="34" spans="1:6" s="87" customFormat="1">
      <c r="A34" s="73">
        <v>4.03</v>
      </c>
      <c r="B34" s="24" t="str">
        <f>APU´S!A742</f>
        <v>TEJA AJOVER TRAPEZOIDAL COLOR .27MM</v>
      </c>
      <c r="C34" s="69" t="str">
        <f>APU´S!E742</f>
        <v>M2</v>
      </c>
      <c r="D34" s="72">
        <f>'M.C.'!I537</f>
        <v>15.299999999999999</v>
      </c>
      <c r="E34" s="197">
        <f>APU´S!F768</f>
        <v>75701</v>
      </c>
      <c r="F34" s="198">
        <f t="shared" ref="F34:F40" si="3">ROUND((D34*E34),0)</f>
        <v>1158225</v>
      </c>
    </row>
    <row r="35" spans="1:6" s="87" customFormat="1">
      <c r="A35" s="73">
        <v>4.04</v>
      </c>
      <c r="B35" s="24" t="str">
        <f>APU´S!A771</f>
        <v>CANAL RAINGO PVC AGUAS LLUVIAS</v>
      </c>
      <c r="C35" s="69" t="str">
        <f>APU´S!E771</f>
        <v>M</v>
      </c>
      <c r="D35" s="72">
        <f>'M.C.'!I560</f>
        <v>2.5499999999999998</v>
      </c>
      <c r="E35" s="197">
        <f>APU´S!F797</f>
        <v>47396</v>
      </c>
      <c r="F35" s="198">
        <f t="shared" si="3"/>
        <v>120860</v>
      </c>
    </row>
    <row r="36" spans="1:6" s="87" customFormat="1">
      <c r="A36" s="73">
        <v>4.05</v>
      </c>
      <c r="B36" s="24" t="str">
        <f>APU´S!A800</f>
        <v>BAJANTE AGUAS LLUVIAS PVC 3"</v>
      </c>
      <c r="C36" s="69" t="str">
        <f>APU´S!E800</f>
        <v>M</v>
      </c>
      <c r="D36" s="72">
        <f>'M.C.'!I583</f>
        <v>3.9039999999999999</v>
      </c>
      <c r="E36" s="197">
        <f>APU´S!F826</f>
        <v>25103</v>
      </c>
      <c r="F36" s="198">
        <f t="shared" si="3"/>
        <v>98002</v>
      </c>
    </row>
    <row r="37" spans="1:6" s="87" customFormat="1">
      <c r="A37" s="73">
        <v>4.0599999999999996</v>
      </c>
      <c r="B37" s="24" t="str">
        <f>APU´S!A829</f>
        <v>ESTUCO PLASTICO MURO [PASTA]</v>
      </c>
      <c r="C37" s="69" t="str">
        <f>APU´S!E829</f>
        <v>M2</v>
      </c>
      <c r="D37" s="72">
        <f>'M.C.'!I606</f>
        <v>28.073</v>
      </c>
      <c r="E37" s="197">
        <f>APU´S!F854</f>
        <v>18994</v>
      </c>
      <c r="F37" s="198">
        <f t="shared" si="3"/>
        <v>533219</v>
      </c>
    </row>
    <row r="38" spans="1:6" s="87" customFormat="1">
      <c r="A38" s="73">
        <v>4.07</v>
      </c>
      <c r="B38" s="24" t="str">
        <f>APU´S!A857</f>
        <v>VINILO MURO TIPO 1 [3M]</v>
      </c>
      <c r="C38" s="69" t="str">
        <f>APU´S!E857</f>
        <v>M2</v>
      </c>
      <c r="D38" s="72">
        <f>'M.C.'!I625</f>
        <v>78.849999999999994</v>
      </c>
      <c r="E38" s="279">
        <f>APU´S!F883</f>
        <v>17816</v>
      </c>
      <c r="F38" s="280">
        <f t="shared" si="3"/>
        <v>1404792</v>
      </c>
    </row>
    <row r="39" spans="1:6" s="87" customFormat="1">
      <c r="A39" s="73">
        <v>4.08</v>
      </c>
      <c r="B39" s="24" t="str">
        <f>APU´S!A914</f>
        <v>MARCO LAMINA 0.70-1.0 M CAL.20 LISO S/LUCE</v>
      </c>
      <c r="C39" s="69" t="str">
        <f>APU´S!E914</f>
        <v>UND</v>
      </c>
      <c r="D39" s="72">
        <f>'M.C.'!I648</f>
        <v>1</v>
      </c>
      <c r="E39" s="197">
        <f>APU´S!F941</f>
        <v>156108</v>
      </c>
      <c r="F39" s="198">
        <f t="shared" si="3"/>
        <v>156108</v>
      </c>
    </row>
    <row r="40" spans="1:6" s="87" customFormat="1">
      <c r="A40" s="73">
        <v>4.09</v>
      </c>
      <c r="B40" s="24" t="str">
        <f>APU´S!A886</f>
        <v>NAVE LAMINA ENTAMBORADA CAL.20 BAT.</v>
      </c>
      <c r="C40" s="69" t="str">
        <f>APU´S!E886</f>
        <v>M2</v>
      </c>
      <c r="D40" s="72">
        <f>'M.C.'!I671</f>
        <v>2.2000000000000002</v>
      </c>
      <c r="E40" s="197">
        <f>APU´S!F911</f>
        <v>350148</v>
      </c>
      <c r="F40" s="198">
        <f t="shared" si="3"/>
        <v>770326</v>
      </c>
    </row>
    <row r="41" spans="1:6" s="87" customFormat="1">
      <c r="A41" s="73"/>
      <c r="B41" s="289" t="s">
        <v>232</v>
      </c>
      <c r="C41" s="289"/>
      <c r="D41" s="289"/>
      <c r="E41" s="289"/>
      <c r="F41" s="199">
        <f>SUM(F32:F40)</f>
        <v>7610796</v>
      </c>
    </row>
    <row r="42" spans="1:6" s="87" customFormat="1">
      <c r="A42" s="190"/>
      <c r="B42" s="204"/>
      <c r="C42" s="205"/>
      <c r="D42" s="191"/>
      <c r="E42" s="192"/>
      <c r="F42" s="19"/>
    </row>
    <row r="43" spans="1:6" s="87" customFormat="1" ht="14.45" customHeight="1">
      <c r="A43" s="281" t="s">
        <v>19</v>
      </c>
      <c r="B43" s="282"/>
      <c r="C43" s="282"/>
      <c r="D43" s="282"/>
      <c r="E43" s="283"/>
      <c r="F43" s="200">
        <f>+F13+F25+F30+F41</f>
        <v>17518239</v>
      </c>
    </row>
    <row r="44" spans="1:6" ht="14.45" customHeight="1">
      <c r="A44" s="295" t="s">
        <v>20</v>
      </c>
      <c r="B44" s="296"/>
      <c r="C44" s="297"/>
      <c r="D44" s="181" t="s">
        <v>21</v>
      </c>
      <c r="E44" s="8">
        <v>0.3</v>
      </c>
      <c r="F44" s="201">
        <f>ROUND(F43*E44,0)</f>
        <v>5255472</v>
      </c>
    </row>
    <row r="45" spans="1:6" ht="14.45" customHeight="1">
      <c r="A45" s="295" t="s">
        <v>22</v>
      </c>
      <c r="B45" s="296"/>
      <c r="C45" s="297"/>
      <c r="D45" s="181" t="s">
        <v>21</v>
      </c>
      <c r="E45" s="8">
        <v>0.01</v>
      </c>
      <c r="F45" s="201">
        <f>ROUND(F43*E45,0)</f>
        <v>175182</v>
      </c>
    </row>
    <row r="46" spans="1:6" ht="14.45" customHeight="1">
      <c r="A46" s="295" t="s">
        <v>23</v>
      </c>
      <c r="B46" s="296"/>
      <c r="C46" s="297"/>
      <c r="D46" s="181" t="s">
        <v>21</v>
      </c>
      <c r="E46" s="8">
        <v>0.06</v>
      </c>
      <c r="F46" s="201">
        <f>ROUND(F43*E46,0)</f>
        <v>1051094</v>
      </c>
    </row>
    <row r="47" spans="1:6" ht="14.45" customHeight="1">
      <c r="A47" s="295" t="s">
        <v>24</v>
      </c>
      <c r="B47" s="296"/>
      <c r="C47" s="297"/>
      <c r="D47" s="181" t="s">
        <v>21</v>
      </c>
      <c r="E47" s="8">
        <v>0</v>
      </c>
      <c r="F47" s="201">
        <v>0</v>
      </c>
    </row>
    <row r="48" spans="1:6" ht="14.45" customHeight="1">
      <c r="A48" s="281" t="s">
        <v>25</v>
      </c>
      <c r="B48" s="282"/>
      <c r="C48" s="282"/>
      <c r="D48" s="282"/>
      <c r="E48" s="283"/>
      <c r="F48" s="200">
        <f>SUM(F44:F47)</f>
        <v>6481748</v>
      </c>
    </row>
    <row r="49" spans="1:6">
      <c r="A49" s="298"/>
      <c r="B49" s="299"/>
      <c r="C49" s="299"/>
      <c r="D49" s="299"/>
      <c r="E49" s="299"/>
      <c r="F49" s="300"/>
    </row>
    <row r="50" spans="1:6" ht="14.45" customHeight="1">
      <c r="A50" s="281" t="s">
        <v>26</v>
      </c>
      <c r="B50" s="282"/>
      <c r="C50" s="282"/>
      <c r="D50" s="282"/>
      <c r="E50" s="283"/>
      <c r="F50" s="202">
        <f>ROUND((F43+F48),2)</f>
        <v>23999987</v>
      </c>
    </row>
    <row r="51" spans="1:6" ht="15.75" thickBot="1">
      <c r="A51" s="9"/>
      <c r="B51" s="10"/>
      <c r="C51" s="13"/>
      <c r="D51" s="11"/>
      <c r="E51" s="21"/>
      <c r="F51" s="15"/>
    </row>
    <row r="52" spans="1:6" ht="16.5" thickBot="1">
      <c r="A52" s="293" t="s">
        <v>4</v>
      </c>
      <c r="B52" s="294"/>
      <c r="C52" s="294"/>
      <c r="D52" s="294"/>
      <c r="E52" s="294"/>
      <c r="F52" s="194">
        <f>SUM(F50:F51)</f>
        <v>23999987</v>
      </c>
    </row>
    <row r="53" spans="1:6" ht="15.75">
      <c r="A53" s="9"/>
      <c r="B53" s="12"/>
      <c r="C53" s="13"/>
      <c r="D53" s="11"/>
      <c r="E53" s="21"/>
      <c r="F53" s="23"/>
    </row>
    <row r="54" spans="1:6" ht="15.75">
      <c r="A54" s="9"/>
      <c r="B54" s="12"/>
      <c r="C54" s="13"/>
      <c r="D54" s="11"/>
      <c r="E54" s="21"/>
      <c r="F54" s="23"/>
    </row>
    <row r="55" spans="1:6" ht="15.75">
      <c r="A55" s="9"/>
      <c r="B55" s="12"/>
      <c r="C55" s="13"/>
      <c r="D55" s="11"/>
      <c r="E55" s="21"/>
      <c r="F55" s="23"/>
    </row>
    <row r="56" spans="1:6" ht="15.75">
      <c r="A56" s="9"/>
      <c r="B56" s="12"/>
      <c r="C56" s="13"/>
      <c r="D56" s="11"/>
      <c r="E56" s="21"/>
      <c r="F56" s="23"/>
    </row>
    <row r="57" spans="1:6">
      <c r="A57" s="9"/>
      <c r="B57" s="10"/>
      <c r="C57" s="13"/>
      <c r="D57" s="11"/>
      <c r="E57" s="21"/>
      <c r="F57" s="15"/>
    </row>
    <row r="58" spans="1:6">
      <c r="A58" s="9"/>
      <c r="B58" s="10"/>
      <c r="C58" s="13"/>
      <c r="D58" s="11"/>
      <c r="E58" s="21"/>
      <c r="F58" s="15"/>
    </row>
    <row r="59" spans="1:6" ht="15.75">
      <c r="A59" s="93"/>
      <c r="B59" s="82" t="s">
        <v>88</v>
      </c>
      <c r="C59" s="82"/>
      <c r="D59" s="14"/>
      <c r="E59" s="16"/>
      <c r="F59" s="16"/>
    </row>
    <row r="60" spans="1:6">
      <c r="A60" s="93"/>
      <c r="B60" s="81" t="s">
        <v>67</v>
      </c>
      <c r="C60" s="81"/>
      <c r="D60" s="7"/>
      <c r="E60" s="16"/>
      <c r="F60" s="16"/>
    </row>
    <row r="61" spans="1:6">
      <c r="A61" s="93"/>
      <c r="B61" s="81"/>
      <c r="C61" s="81"/>
      <c r="D61" s="7"/>
      <c r="E61" s="16"/>
      <c r="F61" s="16"/>
    </row>
  </sheetData>
  <mergeCells count="20">
    <mergeCell ref="A52:E52"/>
    <mergeCell ref="A44:C44"/>
    <mergeCell ref="A45:C45"/>
    <mergeCell ref="A46:C46"/>
    <mergeCell ref="A47:C47"/>
    <mergeCell ref="A49:F49"/>
    <mergeCell ref="A43:E43"/>
    <mergeCell ref="A50:E50"/>
    <mergeCell ref="A1:F1"/>
    <mergeCell ref="A2:F2"/>
    <mergeCell ref="B6:F6"/>
    <mergeCell ref="B13:E13"/>
    <mergeCell ref="B14:F14"/>
    <mergeCell ref="A5:B5"/>
    <mergeCell ref="B25:E25"/>
    <mergeCell ref="B26:F26"/>
    <mergeCell ref="B30:E30"/>
    <mergeCell ref="B31:F31"/>
    <mergeCell ref="A48:E48"/>
    <mergeCell ref="B41:E41"/>
  </mergeCells>
  <phoneticPr fontId="20" type="noConversion"/>
  <printOptions horizontalCentered="1"/>
  <pageMargins left="0.25" right="0.25" top="1.2650000000000001" bottom="0.75" header="0.3" footer="0.3"/>
  <pageSetup paperSize="9"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54"/>
  <sheetViews>
    <sheetView view="pageBreakPreview" topLeftCell="A375" zoomScaleNormal="100" zoomScaleSheetLayoutView="100" workbookViewId="0">
      <selection activeCell="B899" sqref="B899"/>
    </sheetView>
  </sheetViews>
  <sheetFormatPr baseColWidth="10" defaultColWidth="10.85546875" defaultRowHeight="15"/>
  <cols>
    <col min="1" max="1" width="37.5703125" style="86" customWidth="1"/>
    <col min="2" max="2" width="14.140625" style="86" customWidth="1"/>
    <col min="3" max="3" width="20.7109375" style="86" customWidth="1"/>
    <col min="4" max="4" width="17.85546875" style="86" customWidth="1"/>
    <col min="5" max="5" width="21.28515625" style="86" customWidth="1"/>
    <col min="6" max="6" width="23.42578125" style="86" customWidth="1"/>
    <col min="7" max="7" width="2.7109375" style="86" customWidth="1"/>
    <col min="8" max="8" width="10.85546875" style="86"/>
    <col min="9" max="9" width="13.85546875" style="86" bestFit="1" customWidth="1"/>
    <col min="10" max="10" width="17.5703125" style="86" customWidth="1"/>
    <col min="11" max="16384" width="10.85546875" style="86"/>
  </cols>
  <sheetData>
    <row r="1" spans="1:6" ht="87.75" customHeight="1">
      <c r="A1" s="284" t="s">
        <v>18</v>
      </c>
      <c r="B1" s="284"/>
      <c r="C1" s="284"/>
      <c r="D1" s="284"/>
      <c r="E1" s="284"/>
      <c r="F1" s="284"/>
    </row>
    <row r="2" spans="1:6" ht="48.75" customHeight="1">
      <c r="A2" s="311" t="str">
        <f>PRESUPUESTO!A2</f>
        <v>PROYECTO: ADECUACION DE BAÑOS EN CENTRO EDUCATIVO INTEGRAL DEL MUNICIPIO DE FLORIDA, VALLE DEL CAUCA.</v>
      </c>
      <c r="B2" s="311"/>
      <c r="C2" s="311"/>
      <c r="D2" s="311"/>
      <c r="E2" s="311"/>
      <c r="F2" s="311"/>
    </row>
    <row r="3" spans="1:6">
      <c r="A3" s="25"/>
      <c r="B3" s="25"/>
      <c r="C3" s="312" t="s">
        <v>30</v>
      </c>
      <c r="D3" s="312"/>
      <c r="E3" s="35"/>
      <c r="F3" s="35"/>
    </row>
    <row r="4" spans="1:6">
      <c r="A4" s="25"/>
      <c r="B4" s="25"/>
      <c r="C4" s="313" t="str">
        <f>PRESUPUESTO!C4</f>
        <v xml:space="preserve">FECHA: </v>
      </c>
      <c r="D4" s="313"/>
      <c r="E4" s="36">
        <f ca="1">PRESUPUESTO!E4</f>
        <v>46302</v>
      </c>
      <c r="F4" s="34"/>
    </row>
    <row r="5" spans="1:6" ht="15.75" thickBot="1">
      <c r="A5" s="311"/>
      <c r="B5" s="311"/>
      <c r="C5" s="311"/>
      <c r="D5" s="311"/>
      <c r="E5" s="311"/>
      <c r="F5" s="311"/>
    </row>
    <row r="6" spans="1:6">
      <c r="A6" s="67" t="s">
        <v>10</v>
      </c>
      <c r="B6" s="304"/>
      <c r="C6" s="304"/>
      <c r="D6" s="27" t="s">
        <v>2</v>
      </c>
      <c r="E6" s="68" t="s">
        <v>31</v>
      </c>
      <c r="F6" s="29" t="s">
        <v>32</v>
      </c>
    </row>
    <row r="7" spans="1:6" ht="15" customHeight="1">
      <c r="A7" s="301" t="s">
        <v>133</v>
      </c>
      <c r="B7" s="302"/>
      <c r="C7" s="303"/>
      <c r="D7" s="30"/>
      <c r="E7" s="31" t="s">
        <v>1</v>
      </c>
      <c r="F7" s="32"/>
    </row>
    <row r="8" spans="1:6">
      <c r="A8" s="97"/>
      <c r="B8" s="98"/>
      <c r="C8" s="99"/>
      <c r="D8" s="100"/>
      <c r="E8" s="101"/>
      <c r="F8" s="102"/>
    </row>
    <row r="9" spans="1:6">
      <c r="A9" s="103" t="s">
        <v>54</v>
      </c>
      <c r="B9" s="104" t="s">
        <v>41</v>
      </c>
      <c r="C9" s="104" t="s">
        <v>55</v>
      </c>
      <c r="D9" s="105" t="s">
        <v>56</v>
      </c>
      <c r="E9" s="106" t="s">
        <v>57</v>
      </c>
      <c r="F9" s="107" t="s">
        <v>44</v>
      </c>
    </row>
    <row r="10" spans="1:6" ht="15" customHeight="1">
      <c r="A10" s="108" t="s">
        <v>96</v>
      </c>
      <c r="B10" s="109" t="s">
        <v>95</v>
      </c>
      <c r="C10" s="110">
        <v>0.01</v>
      </c>
      <c r="D10" s="111">
        <v>0</v>
      </c>
      <c r="E10" s="112">
        <v>3679</v>
      </c>
      <c r="F10" s="113">
        <f>C10*E10</f>
        <v>36.79</v>
      </c>
    </row>
    <row r="11" spans="1:6" ht="15" customHeight="1">
      <c r="A11" s="108" t="s">
        <v>98</v>
      </c>
      <c r="B11" s="109" t="s">
        <v>14</v>
      </c>
      <c r="C11" s="110">
        <v>0.01</v>
      </c>
      <c r="D11" s="111">
        <v>0</v>
      </c>
      <c r="E11" s="112">
        <v>5191</v>
      </c>
      <c r="F11" s="113">
        <f>C11*E11</f>
        <v>51.910000000000004</v>
      </c>
    </row>
    <row r="12" spans="1:6" ht="24" customHeight="1">
      <c r="A12" s="108" t="s">
        <v>99</v>
      </c>
      <c r="B12" s="109" t="s">
        <v>3</v>
      </c>
      <c r="C12" s="110">
        <v>0.05</v>
      </c>
      <c r="D12" s="111">
        <v>0</v>
      </c>
      <c r="E12" s="112">
        <v>7951</v>
      </c>
      <c r="F12" s="113">
        <f t="shared" ref="F12:F13" si="0">C12*E12</f>
        <v>397.55</v>
      </c>
    </row>
    <row r="13" spans="1:6">
      <c r="A13" s="108"/>
      <c r="B13" s="109"/>
      <c r="C13" s="110"/>
      <c r="D13" s="111"/>
      <c r="E13" s="112"/>
      <c r="F13" s="113">
        <f t="shared" si="0"/>
        <v>0</v>
      </c>
    </row>
    <row r="14" spans="1:6">
      <c r="A14" s="114"/>
      <c r="B14" s="115"/>
      <c r="C14" s="116"/>
      <c r="D14" s="117"/>
      <c r="E14" s="118"/>
      <c r="F14" s="119"/>
    </row>
    <row r="15" spans="1:6">
      <c r="A15" s="97"/>
      <c r="B15" s="98"/>
      <c r="C15" s="99"/>
      <c r="D15" s="120"/>
      <c r="E15" s="121" t="s">
        <v>58</v>
      </c>
      <c r="F15" s="122">
        <f>SUM(F10:F13)</f>
        <v>486.25</v>
      </c>
    </row>
    <row r="16" spans="1:6">
      <c r="A16" s="97"/>
      <c r="B16" s="98"/>
      <c r="C16" s="99"/>
      <c r="D16" s="100"/>
      <c r="E16" s="101"/>
      <c r="F16" s="123"/>
    </row>
    <row r="17" spans="1:6">
      <c r="A17" s="103" t="s">
        <v>33</v>
      </c>
      <c r="B17" s="124" t="s">
        <v>11</v>
      </c>
      <c r="C17" s="124" t="s">
        <v>34</v>
      </c>
      <c r="D17" s="125" t="s">
        <v>35</v>
      </c>
      <c r="E17" s="126" t="s">
        <v>59</v>
      </c>
      <c r="F17" s="127" t="s">
        <v>37</v>
      </c>
    </row>
    <row r="18" spans="1:6" ht="24" customHeight="1">
      <c r="A18" s="108" t="s">
        <v>61</v>
      </c>
      <c r="B18" s="128">
        <v>526060</v>
      </c>
      <c r="C18" s="129">
        <v>1.8</v>
      </c>
      <c r="D18" s="130">
        <f>B18</f>
        <v>526060</v>
      </c>
      <c r="E18" s="131">
        <v>533.33000000000004</v>
      </c>
      <c r="F18" s="132">
        <f>D18/E18</f>
        <v>986.36866480415495</v>
      </c>
    </row>
    <row r="19" spans="1:6" ht="24">
      <c r="A19" s="114" t="s">
        <v>100</v>
      </c>
      <c r="B19" s="128">
        <v>760641</v>
      </c>
      <c r="C19" s="129">
        <v>1.58</v>
      </c>
      <c r="D19" s="130">
        <f>B19</f>
        <v>760641</v>
      </c>
      <c r="E19" s="131">
        <v>533.33000000000004</v>
      </c>
      <c r="F19" s="132">
        <f>D19/E19</f>
        <v>1426.2107888174301</v>
      </c>
    </row>
    <row r="20" spans="1:6">
      <c r="A20" s="97"/>
      <c r="B20" s="98"/>
      <c r="C20" s="99"/>
      <c r="D20" s="133"/>
      <c r="E20" s="121" t="s">
        <v>38</v>
      </c>
      <c r="F20" s="122">
        <f>SUM(F18:F19)</f>
        <v>2412.5794536215849</v>
      </c>
    </row>
    <row r="21" spans="1:6">
      <c r="A21" s="97"/>
      <c r="B21" s="98"/>
      <c r="C21" s="99"/>
      <c r="D21" s="100"/>
      <c r="E21" s="101"/>
      <c r="F21" s="123"/>
    </row>
    <row r="22" spans="1:6">
      <c r="A22" s="134" t="s">
        <v>39</v>
      </c>
      <c r="B22" s="104" t="s">
        <v>40</v>
      </c>
      <c r="C22" s="104" t="s">
        <v>41</v>
      </c>
      <c r="D22" s="105" t="s">
        <v>42</v>
      </c>
      <c r="E22" s="106" t="s">
        <v>43</v>
      </c>
      <c r="F22" s="107" t="s">
        <v>44</v>
      </c>
    </row>
    <row r="23" spans="1:6">
      <c r="A23" s="114" t="s">
        <v>45</v>
      </c>
      <c r="B23" s="115"/>
      <c r="C23" s="116" t="s">
        <v>92</v>
      </c>
      <c r="D23" s="137">
        <v>0.06</v>
      </c>
      <c r="E23" s="118">
        <f>F20</f>
        <v>2412.5794536215849</v>
      </c>
      <c r="F23" s="136">
        <f>D23*E23</f>
        <v>144.7547672172951</v>
      </c>
    </row>
    <row r="24" spans="1:6">
      <c r="A24" s="114"/>
      <c r="B24" s="115"/>
      <c r="C24" s="116"/>
      <c r="D24" s="137"/>
      <c r="E24" s="118"/>
      <c r="F24" s="136"/>
    </row>
    <row r="25" spans="1:6">
      <c r="A25" s="97"/>
      <c r="B25" s="98"/>
      <c r="C25" s="99"/>
      <c r="D25" s="138"/>
      <c r="E25" s="121" t="s">
        <v>46</v>
      </c>
      <c r="F25" s="122">
        <f>SUM(F23:F24)</f>
        <v>144.7547672172951</v>
      </c>
    </row>
    <row r="26" spans="1:6">
      <c r="A26" s="97"/>
      <c r="B26" s="98"/>
      <c r="C26" s="99"/>
      <c r="D26" s="100"/>
      <c r="E26" s="101"/>
      <c r="F26" s="123"/>
    </row>
    <row r="27" spans="1:6">
      <c r="A27" s="103" t="s">
        <v>47</v>
      </c>
      <c r="B27" s="104" t="s">
        <v>0</v>
      </c>
      <c r="C27" s="104" t="s">
        <v>48</v>
      </c>
      <c r="D27" s="139" t="s">
        <v>49</v>
      </c>
      <c r="E27" s="106" t="s">
        <v>43</v>
      </c>
      <c r="F27" s="107" t="s">
        <v>44</v>
      </c>
    </row>
    <row r="28" spans="1:6">
      <c r="A28" s="108"/>
      <c r="B28" s="109"/>
      <c r="C28" s="110"/>
      <c r="D28" s="111"/>
      <c r="E28" s="112"/>
      <c r="F28" s="113"/>
    </row>
    <row r="29" spans="1:6">
      <c r="A29" s="97"/>
      <c r="B29" s="98"/>
      <c r="C29" s="99"/>
      <c r="D29" s="138"/>
      <c r="E29" s="121" t="s">
        <v>50</v>
      </c>
      <c r="F29" s="113">
        <v>0</v>
      </c>
    </row>
    <row r="30" spans="1:6">
      <c r="A30" s="97"/>
      <c r="B30" s="98"/>
      <c r="C30" s="99"/>
      <c r="D30" s="100"/>
      <c r="E30" s="101"/>
      <c r="F30" s="102"/>
    </row>
    <row r="31" spans="1:6" ht="15.75" thickBot="1">
      <c r="A31" s="140"/>
      <c r="B31" s="141"/>
      <c r="C31" s="142"/>
      <c r="D31" s="143" t="s">
        <v>51</v>
      </c>
      <c r="E31" s="144"/>
      <c r="F31" s="145">
        <f>ROUND(F15+F20+F25,0)</f>
        <v>3044</v>
      </c>
    </row>
    <row r="32" spans="1:6" ht="15.75" thickBot="1"/>
    <row r="33" spans="1:6">
      <c r="A33" s="26" t="s">
        <v>10</v>
      </c>
      <c r="B33" s="304"/>
      <c r="C33" s="304"/>
      <c r="D33" s="27" t="s">
        <v>2</v>
      </c>
      <c r="E33" s="28" t="s">
        <v>31</v>
      </c>
      <c r="F33" s="29" t="s">
        <v>32</v>
      </c>
    </row>
    <row r="34" spans="1:6">
      <c r="A34" s="301" t="s">
        <v>118</v>
      </c>
      <c r="B34" s="302"/>
      <c r="C34" s="303"/>
      <c r="D34" s="30"/>
      <c r="E34" s="31" t="s">
        <v>1</v>
      </c>
      <c r="F34" s="32"/>
    </row>
    <row r="35" spans="1:6">
      <c r="A35" s="97"/>
      <c r="B35" s="98"/>
      <c r="C35" s="99"/>
      <c r="D35" s="100"/>
      <c r="E35" s="101"/>
      <c r="F35" s="102"/>
    </row>
    <row r="36" spans="1:6">
      <c r="A36" s="103" t="s">
        <v>54</v>
      </c>
      <c r="B36" s="104" t="s">
        <v>41</v>
      </c>
      <c r="C36" s="104" t="s">
        <v>60</v>
      </c>
      <c r="D36" s="105" t="s">
        <v>56</v>
      </c>
      <c r="E36" s="106" t="s">
        <v>57</v>
      </c>
      <c r="F36" s="107" t="s">
        <v>44</v>
      </c>
    </row>
    <row r="37" spans="1:6">
      <c r="A37" s="108"/>
      <c r="B37" s="109"/>
      <c r="C37" s="110"/>
      <c r="D37" s="111"/>
      <c r="E37" s="112"/>
      <c r="F37" s="113">
        <f>C37*E37</f>
        <v>0</v>
      </c>
    </row>
    <row r="38" spans="1:6">
      <c r="A38" s="108"/>
      <c r="B38" s="109"/>
      <c r="C38" s="110"/>
      <c r="D38" s="111"/>
      <c r="E38" s="112"/>
      <c r="F38" s="113">
        <f t="shared" ref="F38" si="1">C38*E38</f>
        <v>0</v>
      </c>
    </row>
    <row r="39" spans="1:6">
      <c r="A39" s="114"/>
      <c r="B39" s="115"/>
      <c r="C39" s="116"/>
      <c r="D39" s="117"/>
      <c r="E39" s="118"/>
      <c r="F39" s="119"/>
    </row>
    <row r="40" spans="1:6">
      <c r="A40" s="97"/>
      <c r="B40" s="98"/>
      <c r="C40" s="99"/>
      <c r="D40" s="120"/>
      <c r="E40" s="146" t="s">
        <v>58</v>
      </c>
      <c r="F40" s="122">
        <f>SUM(F37:F39)</f>
        <v>0</v>
      </c>
    </row>
    <row r="41" spans="1:6">
      <c r="A41" s="97"/>
      <c r="B41" s="98"/>
      <c r="C41" s="99"/>
      <c r="D41" s="100"/>
      <c r="E41" s="101"/>
      <c r="F41" s="123"/>
    </row>
    <row r="42" spans="1:6">
      <c r="A42" s="103" t="s">
        <v>33</v>
      </c>
      <c r="B42" s="124" t="s">
        <v>11</v>
      </c>
      <c r="C42" s="124" t="s">
        <v>34</v>
      </c>
      <c r="D42" s="125" t="s">
        <v>35</v>
      </c>
      <c r="E42" s="126" t="s">
        <v>36</v>
      </c>
      <c r="F42" s="127" t="s">
        <v>37</v>
      </c>
    </row>
    <row r="43" spans="1:6">
      <c r="A43" s="108" t="s">
        <v>103</v>
      </c>
      <c r="B43" s="128">
        <v>142178</v>
      </c>
      <c r="C43" s="147">
        <v>1.8</v>
      </c>
      <c r="D43" s="148">
        <f>B43</f>
        <v>142178</v>
      </c>
      <c r="E43" s="112">
        <v>14.54</v>
      </c>
      <c r="F43" s="149">
        <f>D43/E43</f>
        <v>9778.4044016506195</v>
      </c>
    </row>
    <row r="44" spans="1:6">
      <c r="A44" s="108"/>
      <c r="B44" s="128"/>
      <c r="C44" s="147"/>
      <c r="D44" s="148"/>
      <c r="E44" s="112"/>
      <c r="F44" s="149"/>
    </row>
    <row r="45" spans="1:6">
      <c r="A45" s="114"/>
      <c r="B45" s="115"/>
      <c r="C45" s="116"/>
      <c r="D45" s="117"/>
      <c r="E45" s="118"/>
      <c r="F45" s="119"/>
    </row>
    <row r="46" spans="1:6">
      <c r="A46" s="97"/>
      <c r="B46" s="98"/>
      <c r="C46" s="99"/>
      <c r="D46" s="133"/>
      <c r="E46" s="146" t="s">
        <v>38</v>
      </c>
      <c r="F46" s="122">
        <f>SUM(F43:F45)</f>
        <v>9778.4044016506195</v>
      </c>
    </row>
    <row r="47" spans="1:6">
      <c r="A47" s="97"/>
      <c r="B47" s="98"/>
      <c r="C47" s="99"/>
      <c r="D47" s="100"/>
      <c r="E47" s="101"/>
      <c r="F47" s="123"/>
    </row>
    <row r="48" spans="1:6">
      <c r="A48" s="134" t="s">
        <v>39</v>
      </c>
      <c r="B48" s="104" t="s">
        <v>40</v>
      </c>
      <c r="C48" s="104" t="s">
        <v>41</v>
      </c>
      <c r="D48" s="105" t="s">
        <v>42</v>
      </c>
      <c r="E48" s="106" t="s">
        <v>43</v>
      </c>
      <c r="F48" s="107" t="s">
        <v>44</v>
      </c>
    </row>
    <row r="49" spans="1:6">
      <c r="A49" s="108" t="s">
        <v>45</v>
      </c>
      <c r="B49" s="109"/>
      <c r="C49" s="109" t="s">
        <v>92</v>
      </c>
      <c r="D49" s="137">
        <v>7.0000000000000007E-2</v>
      </c>
      <c r="E49" s="112">
        <f>F46</f>
        <v>9778.4044016506195</v>
      </c>
      <c r="F49" s="150">
        <f>D49*E49</f>
        <v>684.48830811554342</v>
      </c>
    </row>
    <row r="50" spans="1:6">
      <c r="A50" s="114" t="s">
        <v>119</v>
      </c>
      <c r="B50" s="115"/>
      <c r="C50" s="115" t="s">
        <v>120</v>
      </c>
      <c r="D50" s="206">
        <v>0.01</v>
      </c>
      <c r="E50" s="118">
        <v>60701</v>
      </c>
      <c r="F50" s="150">
        <f>D50*E50</f>
        <v>607.01</v>
      </c>
    </row>
    <row r="51" spans="1:6">
      <c r="A51" s="97"/>
      <c r="B51" s="98"/>
      <c r="C51" s="99"/>
      <c r="D51" s="138"/>
      <c r="E51" s="146" t="s">
        <v>46</v>
      </c>
      <c r="F51" s="122">
        <f>SUM(F49:F50)</f>
        <v>1291.4983081155433</v>
      </c>
    </row>
    <row r="52" spans="1:6">
      <c r="A52" s="97"/>
      <c r="B52" s="98"/>
      <c r="C52" s="99"/>
      <c r="D52" s="100"/>
      <c r="E52" s="101"/>
      <c r="F52" s="123"/>
    </row>
    <row r="53" spans="1:6">
      <c r="A53" s="103" t="s">
        <v>47</v>
      </c>
      <c r="B53" s="104" t="s">
        <v>0</v>
      </c>
      <c r="C53" s="104" t="s">
        <v>48</v>
      </c>
      <c r="D53" s="139" t="s">
        <v>49</v>
      </c>
      <c r="E53" s="106" t="s">
        <v>43</v>
      </c>
      <c r="F53" s="107" t="s">
        <v>44</v>
      </c>
    </row>
    <row r="54" spans="1:6">
      <c r="A54" s="108"/>
      <c r="B54" s="109"/>
      <c r="C54" s="110"/>
      <c r="D54" s="111"/>
      <c r="E54" s="112"/>
      <c r="F54" s="113"/>
    </row>
    <row r="55" spans="1:6">
      <c r="A55" s="97"/>
      <c r="B55" s="98"/>
      <c r="C55" s="99"/>
      <c r="D55" s="138"/>
      <c r="E55" s="146" t="s">
        <v>50</v>
      </c>
      <c r="F55" s="113">
        <v>0</v>
      </c>
    </row>
    <row r="56" spans="1:6">
      <c r="A56" s="97"/>
      <c r="B56" s="98"/>
      <c r="C56" s="99"/>
      <c r="D56" s="100"/>
      <c r="E56" s="101"/>
      <c r="F56" s="102"/>
    </row>
    <row r="57" spans="1:6" ht="15.75" thickBot="1">
      <c r="A57" s="140"/>
      <c r="B57" s="141"/>
      <c r="C57" s="142"/>
      <c r="D57" s="143" t="s">
        <v>51</v>
      </c>
      <c r="E57" s="144"/>
      <c r="F57" s="145">
        <f>ROUND(F46+F51,0)</f>
        <v>11070</v>
      </c>
    </row>
    <row r="58" spans="1:6" ht="15.75" thickBot="1">
      <c r="A58" s="151"/>
      <c r="B58" s="98"/>
      <c r="C58" s="99"/>
      <c r="D58" s="152"/>
      <c r="E58" s="153"/>
      <c r="F58" s="154"/>
    </row>
    <row r="59" spans="1:6">
      <c r="A59" s="26" t="s">
        <v>10</v>
      </c>
      <c r="B59" s="304"/>
      <c r="C59" s="304"/>
      <c r="D59" s="27" t="s">
        <v>2</v>
      </c>
      <c r="E59" s="28" t="s">
        <v>31</v>
      </c>
      <c r="F59" s="29" t="s">
        <v>32</v>
      </c>
    </row>
    <row r="60" spans="1:6">
      <c r="A60" s="301" t="s">
        <v>122</v>
      </c>
      <c r="B60" s="302"/>
      <c r="C60" s="303"/>
      <c r="D60" s="30"/>
      <c r="E60" s="31" t="s">
        <v>31</v>
      </c>
      <c r="F60" s="32"/>
    </row>
    <row r="61" spans="1:6">
      <c r="A61" s="97"/>
      <c r="B61" s="98"/>
      <c r="C61" s="99"/>
      <c r="D61" s="100"/>
      <c r="E61" s="101"/>
      <c r="F61" s="102"/>
    </row>
    <row r="62" spans="1:6">
      <c r="A62" s="103" t="s">
        <v>54</v>
      </c>
      <c r="B62" s="104" t="s">
        <v>41</v>
      </c>
      <c r="C62" s="104" t="s">
        <v>60</v>
      </c>
      <c r="D62" s="105" t="s">
        <v>56</v>
      </c>
      <c r="E62" s="106" t="s">
        <v>57</v>
      </c>
      <c r="F62" s="107" t="s">
        <v>44</v>
      </c>
    </row>
    <row r="63" spans="1:6">
      <c r="A63" s="108"/>
      <c r="B63" s="109"/>
      <c r="C63" s="110"/>
      <c r="D63" s="111"/>
      <c r="E63" s="112"/>
      <c r="F63" s="113">
        <f>C63*E63</f>
        <v>0</v>
      </c>
    </row>
    <row r="64" spans="1:6">
      <c r="A64" s="108"/>
      <c r="B64" s="109"/>
      <c r="C64" s="110"/>
      <c r="D64" s="111"/>
      <c r="E64" s="112"/>
      <c r="F64" s="113">
        <f t="shared" ref="F64" si="2">C64*E64</f>
        <v>0</v>
      </c>
    </row>
    <row r="65" spans="1:6">
      <c r="A65" s="114"/>
      <c r="B65" s="115"/>
      <c r="C65" s="116"/>
      <c r="D65" s="117"/>
      <c r="E65" s="118"/>
      <c r="F65" s="119"/>
    </row>
    <row r="66" spans="1:6">
      <c r="A66" s="97"/>
      <c r="B66" s="98"/>
      <c r="C66" s="99"/>
      <c r="D66" s="120"/>
      <c r="E66" s="146" t="s">
        <v>58</v>
      </c>
      <c r="F66" s="122">
        <f>SUM(F63:F65)</f>
        <v>0</v>
      </c>
    </row>
    <row r="67" spans="1:6">
      <c r="A67" s="97"/>
      <c r="B67" s="98"/>
      <c r="C67" s="99"/>
      <c r="D67" s="100"/>
      <c r="E67" s="101"/>
      <c r="F67" s="123"/>
    </row>
    <row r="68" spans="1:6">
      <c r="A68" s="103" t="s">
        <v>33</v>
      </c>
      <c r="B68" s="124" t="s">
        <v>11</v>
      </c>
      <c r="C68" s="124" t="s">
        <v>34</v>
      </c>
      <c r="D68" s="125" t="s">
        <v>35</v>
      </c>
      <c r="E68" s="126" t="s">
        <v>36</v>
      </c>
      <c r="F68" s="127" t="s">
        <v>37</v>
      </c>
    </row>
    <row r="69" spans="1:6">
      <c r="A69" s="108" t="s">
        <v>123</v>
      </c>
      <c r="B69" s="128">
        <v>422271</v>
      </c>
      <c r="C69" s="147">
        <v>1.8</v>
      </c>
      <c r="D69" s="148">
        <f>B69</f>
        <v>422271</v>
      </c>
      <c r="E69" s="112">
        <v>8</v>
      </c>
      <c r="F69" s="149">
        <f>D69/E69</f>
        <v>52783.875</v>
      </c>
    </row>
    <row r="70" spans="1:6">
      <c r="A70" s="108"/>
      <c r="B70" s="128"/>
      <c r="C70" s="147"/>
      <c r="D70" s="148"/>
      <c r="E70" s="112"/>
      <c r="F70" s="149"/>
    </row>
    <row r="71" spans="1:6">
      <c r="A71" s="114"/>
      <c r="B71" s="115"/>
      <c r="C71" s="116"/>
      <c r="D71" s="117"/>
      <c r="E71" s="118"/>
      <c r="F71" s="119"/>
    </row>
    <row r="72" spans="1:6">
      <c r="A72" s="97"/>
      <c r="B72" s="98"/>
      <c r="C72" s="99"/>
      <c r="D72" s="133"/>
      <c r="E72" s="146" t="s">
        <v>38</v>
      </c>
      <c r="F72" s="122">
        <f>SUM(F69:F71)</f>
        <v>52783.875</v>
      </c>
    </row>
    <row r="73" spans="1:6">
      <c r="A73" s="97"/>
      <c r="B73" s="98"/>
      <c r="C73" s="99"/>
      <c r="D73" s="100"/>
      <c r="E73" s="101"/>
      <c r="F73" s="123"/>
    </row>
    <row r="74" spans="1:6">
      <c r="A74" s="134" t="s">
        <v>39</v>
      </c>
      <c r="B74" s="104" t="s">
        <v>40</v>
      </c>
      <c r="C74" s="104" t="s">
        <v>41</v>
      </c>
      <c r="D74" s="105" t="s">
        <v>42</v>
      </c>
      <c r="E74" s="106" t="s">
        <v>43</v>
      </c>
      <c r="F74" s="107" t="s">
        <v>44</v>
      </c>
    </row>
    <row r="75" spans="1:6">
      <c r="A75" s="108" t="s">
        <v>45</v>
      </c>
      <c r="B75" s="109"/>
      <c r="C75" s="109" t="s">
        <v>92</v>
      </c>
      <c r="D75" s="137">
        <v>0.01</v>
      </c>
      <c r="E75" s="112">
        <f>F72</f>
        <v>52783.875</v>
      </c>
      <c r="F75" s="150">
        <f>D75*E75</f>
        <v>527.83875</v>
      </c>
    </row>
    <row r="76" spans="1:6">
      <c r="A76" s="114"/>
      <c r="B76" s="115"/>
      <c r="C76" s="116"/>
      <c r="D76" s="117"/>
      <c r="E76" s="118"/>
      <c r="F76" s="119"/>
    </row>
    <row r="77" spans="1:6">
      <c r="A77" s="97"/>
      <c r="B77" s="98"/>
      <c r="C77" s="99"/>
      <c r="D77" s="138"/>
      <c r="E77" s="146" t="s">
        <v>46</v>
      </c>
      <c r="F77" s="122">
        <f>SUM(F75:F76)</f>
        <v>527.83875</v>
      </c>
    </row>
    <row r="78" spans="1:6">
      <c r="A78" s="97"/>
      <c r="B78" s="98"/>
      <c r="C78" s="99"/>
      <c r="D78" s="100"/>
      <c r="E78" s="101"/>
      <c r="F78" s="123"/>
    </row>
    <row r="79" spans="1:6">
      <c r="A79" s="103" t="s">
        <v>47</v>
      </c>
      <c r="B79" s="104" t="s">
        <v>0</v>
      </c>
      <c r="C79" s="104" t="s">
        <v>48</v>
      </c>
      <c r="D79" s="139" t="s">
        <v>49</v>
      </c>
      <c r="E79" s="106" t="s">
        <v>43</v>
      </c>
      <c r="F79" s="107" t="s">
        <v>44</v>
      </c>
    </row>
    <row r="80" spans="1:6">
      <c r="A80" s="108"/>
      <c r="B80" s="109"/>
      <c r="C80" s="110"/>
      <c r="D80" s="111"/>
      <c r="E80" s="112"/>
      <c r="F80" s="113"/>
    </row>
    <row r="81" spans="1:6">
      <c r="A81" s="97"/>
      <c r="B81" s="98"/>
      <c r="C81" s="99"/>
      <c r="D81" s="138"/>
      <c r="E81" s="146" t="s">
        <v>50</v>
      </c>
      <c r="F81" s="113">
        <v>0</v>
      </c>
    </row>
    <row r="82" spans="1:6">
      <c r="A82" s="97"/>
      <c r="B82" s="98"/>
      <c r="C82" s="99"/>
      <c r="D82" s="100"/>
      <c r="E82" s="101"/>
      <c r="F82" s="102"/>
    </row>
    <row r="83" spans="1:6" ht="15.75" thickBot="1">
      <c r="A83" s="140"/>
      <c r="B83" s="141"/>
      <c r="C83" s="142"/>
      <c r="D83" s="143" t="s">
        <v>51</v>
      </c>
      <c r="E83" s="144"/>
      <c r="F83" s="145">
        <f>ROUND(F72+F77,0)</f>
        <v>53312</v>
      </c>
    </row>
    <row r="84" spans="1:6" ht="15.75" thickBot="1">
      <c r="A84" s="151"/>
      <c r="B84" s="98"/>
      <c r="C84" s="99"/>
      <c r="D84" s="152"/>
      <c r="E84" s="153"/>
      <c r="F84" s="154"/>
    </row>
    <row r="85" spans="1:6">
      <c r="A85" s="26" t="s">
        <v>10</v>
      </c>
      <c r="B85" s="304"/>
      <c r="C85" s="304"/>
      <c r="D85" s="27" t="s">
        <v>2</v>
      </c>
      <c r="E85" s="28" t="s">
        <v>31</v>
      </c>
      <c r="F85" s="29" t="s">
        <v>32</v>
      </c>
    </row>
    <row r="86" spans="1:6">
      <c r="A86" s="301" t="s">
        <v>129</v>
      </c>
      <c r="B86" s="302"/>
      <c r="C86" s="303"/>
      <c r="D86" s="30"/>
      <c r="E86" s="31" t="s">
        <v>1</v>
      </c>
      <c r="F86" s="32"/>
    </row>
    <row r="87" spans="1:6">
      <c r="A87" s="97"/>
      <c r="B87" s="98"/>
      <c r="C87" s="99"/>
      <c r="D87" s="100"/>
      <c r="E87" s="101"/>
      <c r="F87" s="102"/>
    </row>
    <row r="88" spans="1:6">
      <c r="A88" s="103" t="s">
        <v>54</v>
      </c>
      <c r="B88" s="104" t="s">
        <v>41</v>
      </c>
      <c r="C88" s="104" t="s">
        <v>60</v>
      </c>
      <c r="D88" s="105" t="s">
        <v>56</v>
      </c>
      <c r="E88" s="106" t="s">
        <v>57</v>
      </c>
      <c r="F88" s="107" t="s">
        <v>44</v>
      </c>
    </row>
    <row r="89" spans="1:6">
      <c r="A89" s="108"/>
      <c r="B89" s="109"/>
      <c r="C89" s="110"/>
      <c r="D89" s="111"/>
      <c r="E89" s="112"/>
      <c r="F89" s="113">
        <f>C89*E89</f>
        <v>0</v>
      </c>
    </row>
    <row r="90" spans="1:6">
      <c r="A90" s="108"/>
      <c r="B90" s="109"/>
      <c r="C90" s="110"/>
      <c r="D90" s="111"/>
      <c r="E90" s="112"/>
      <c r="F90" s="113">
        <f t="shared" ref="F90" si="3">C90*E90</f>
        <v>0</v>
      </c>
    </row>
    <row r="91" spans="1:6">
      <c r="A91" s="114"/>
      <c r="B91" s="115"/>
      <c r="C91" s="116"/>
      <c r="D91" s="117"/>
      <c r="E91" s="118"/>
      <c r="F91" s="119"/>
    </row>
    <row r="92" spans="1:6">
      <c r="A92" s="97"/>
      <c r="B92" s="98"/>
      <c r="C92" s="99"/>
      <c r="D92" s="120"/>
      <c r="E92" s="146" t="s">
        <v>58</v>
      </c>
      <c r="F92" s="122">
        <f>SUM(F89:F91)</f>
        <v>0</v>
      </c>
    </row>
    <row r="93" spans="1:6">
      <c r="A93" s="97"/>
      <c r="B93" s="98"/>
      <c r="C93" s="99"/>
      <c r="D93" s="100"/>
      <c r="E93" s="101"/>
      <c r="F93" s="123"/>
    </row>
    <row r="94" spans="1:6">
      <c r="A94" s="103" t="s">
        <v>33</v>
      </c>
      <c r="B94" s="124" t="s">
        <v>11</v>
      </c>
      <c r="C94" s="124" t="s">
        <v>34</v>
      </c>
      <c r="D94" s="125" t="s">
        <v>35</v>
      </c>
      <c r="E94" s="126" t="s">
        <v>36</v>
      </c>
      <c r="F94" s="127" t="s">
        <v>37</v>
      </c>
    </row>
    <row r="95" spans="1:6">
      <c r="A95" s="108" t="s">
        <v>61</v>
      </c>
      <c r="B95" s="128">
        <v>526060</v>
      </c>
      <c r="C95" s="147">
        <v>1.8</v>
      </c>
      <c r="D95" s="148">
        <f>B95</f>
        <v>526060</v>
      </c>
      <c r="E95" s="112">
        <v>22.85</v>
      </c>
      <c r="F95" s="149">
        <f>D95/E95</f>
        <v>23022.319474835884</v>
      </c>
    </row>
    <row r="96" spans="1:6">
      <c r="A96" s="108"/>
      <c r="B96" s="128"/>
      <c r="C96" s="147"/>
      <c r="D96" s="148"/>
      <c r="E96" s="112"/>
      <c r="F96" s="149"/>
    </row>
    <row r="97" spans="1:6">
      <c r="A97" s="114"/>
      <c r="B97" s="115"/>
      <c r="C97" s="116"/>
      <c r="D97" s="117"/>
      <c r="E97" s="118"/>
      <c r="F97" s="119"/>
    </row>
    <row r="98" spans="1:6">
      <c r="A98" s="97"/>
      <c r="B98" s="98"/>
      <c r="C98" s="99"/>
      <c r="D98" s="133"/>
      <c r="E98" s="146" t="s">
        <v>38</v>
      </c>
      <c r="F98" s="122">
        <f>SUM(F95:F97)</f>
        <v>23022.319474835884</v>
      </c>
    </row>
    <row r="99" spans="1:6">
      <c r="A99" s="97"/>
      <c r="B99" s="98"/>
      <c r="C99" s="99"/>
      <c r="D99" s="100"/>
      <c r="E99" s="101"/>
      <c r="F99" s="123"/>
    </row>
    <row r="100" spans="1:6">
      <c r="A100" s="134" t="s">
        <v>39</v>
      </c>
      <c r="B100" s="104" t="s">
        <v>40</v>
      </c>
      <c r="C100" s="104" t="s">
        <v>41</v>
      </c>
      <c r="D100" s="105" t="s">
        <v>42</v>
      </c>
      <c r="E100" s="106" t="s">
        <v>43</v>
      </c>
      <c r="F100" s="107" t="s">
        <v>44</v>
      </c>
    </row>
    <row r="101" spans="1:6" ht="24">
      <c r="A101" s="108" t="s">
        <v>130</v>
      </c>
      <c r="B101" s="109"/>
      <c r="C101" s="109" t="s">
        <v>3</v>
      </c>
      <c r="D101" s="135">
        <v>0.1</v>
      </c>
      <c r="E101" s="112">
        <v>17441</v>
      </c>
      <c r="F101" s="150">
        <f>D101*E101</f>
        <v>1744.1000000000001</v>
      </c>
    </row>
    <row r="102" spans="1:6">
      <c r="A102" s="114" t="s">
        <v>131</v>
      </c>
      <c r="B102" s="115"/>
      <c r="C102" s="115" t="s">
        <v>92</v>
      </c>
      <c r="D102" s="186">
        <v>0.01</v>
      </c>
      <c r="E102" s="207">
        <v>23022.31</v>
      </c>
      <c r="F102" s="150">
        <f>D102*E102</f>
        <v>230.22310000000002</v>
      </c>
    </row>
    <row r="103" spans="1:6">
      <c r="A103" s="97"/>
      <c r="B103" s="98"/>
      <c r="C103" s="99"/>
      <c r="D103" s="138"/>
      <c r="E103" s="146" t="s">
        <v>46</v>
      </c>
      <c r="F103" s="122">
        <f>SUM(F101:F102)</f>
        <v>1974.3231000000001</v>
      </c>
    </row>
    <row r="104" spans="1:6">
      <c r="A104" s="97"/>
      <c r="B104" s="98"/>
      <c r="C104" s="99"/>
      <c r="D104" s="100"/>
      <c r="E104" s="101"/>
      <c r="F104" s="123"/>
    </row>
    <row r="105" spans="1:6">
      <c r="A105" s="103" t="s">
        <v>47</v>
      </c>
      <c r="B105" s="104" t="s">
        <v>0</v>
      </c>
      <c r="C105" s="104" t="s">
        <v>48</v>
      </c>
      <c r="D105" s="139" t="s">
        <v>49</v>
      </c>
      <c r="E105" s="106" t="s">
        <v>43</v>
      </c>
      <c r="F105" s="107" t="s">
        <v>44</v>
      </c>
    </row>
    <row r="106" spans="1:6">
      <c r="A106" s="108"/>
      <c r="B106" s="109"/>
      <c r="C106" s="110"/>
      <c r="D106" s="111"/>
      <c r="E106" s="112"/>
      <c r="F106" s="113"/>
    </row>
    <row r="107" spans="1:6">
      <c r="A107" s="97"/>
      <c r="B107" s="98"/>
      <c r="C107" s="99"/>
      <c r="D107" s="138"/>
      <c r="E107" s="146" t="s">
        <v>50</v>
      </c>
      <c r="F107" s="113">
        <v>0</v>
      </c>
    </row>
    <row r="108" spans="1:6">
      <c r="A108" s="97"/>
      <c r="B108" s="98"/>
      <c r="C108" s="99"/>
      <c r="D108" s="100"/>
      <c r="E108" s="101"/>
      <c r="F108" s="102"/>
    </row>
    <row r="109" spans="1:6" ht="15.75" thickBot="1">
      <c r="A109" s="140"/>
      <c r="B109" s="141"/>
      <c r="C109" s="142"/>
      <c r="D109" s="143" t="s">
        <v>51</v>
      </c>
      <c r="E109" s="144"/>
      <c r="F109" s="145">
        <f>ROUND(F98+F103,0)</f>
        <v>24997</v>
      </c>
    </row>
    <row r="110" spans="1:6" ht="15.75" thickBot="1">
      <c r="A110" s="151"/>
      <c r="B110" s="98"/>
      <c r="C110" s="99"/>
      <c r="D110" s="152"/>
      <c r="E110" s="153"/>
      <c r="F110" s="154"/>
    </row>
    <row r="111" spans="1:6">
      <c r="A111" s="26" t="s">
        <v>10</v>
      </c>
      <c r="B111" s="304"/>
      <c r="C111" s="304"/>
      <c r="D111" s="27" t="s">
        <v>2</v>
      </c>
      <c r="E111" s="28" t="s">
        <v>31</v>
      </c>
      <c r="F111" s="29" t="s">
        <v>32</v>
      </c>
    </row>
    <row r="112" spans="1:6">
      <c r="A112" s="301" t="s">
        <v>136</v>
      </c>
      <c r="B112" s="302"/>
      <c r="C112" s="303"/>
      <c r="D112" s="30"/>
      <c r="E112" s="31" t="s">
        <v>53</v>
      </c>
      <c r="F112" s="32"/>
    </row>
    <row r="113" spans="1:6">
      <c r="A113" s="97"/>
      <c r="B113" s="98"/>
      <c r="C113" s="99"/>
      <c r="D113" s="100"/>
      <c r="E113" s="101"/>
      <c r="F113" s="102"/>
    </row>
    <row r="114" spans="1:6">
      <c r="A114" s="103" t="s">
        <v>54</v>
      </c>
      <c r="B114" s="104" t="s">
        <v>41</v>
      </c>
      <c r="C114" s="104" t="s">
        <v>60</v>
      </c>
      <c r="D114" s="105" t="s">
        <v>56</v>
      </c>
      <c r="E114" s="106" t="s">
        <v>57</v>
      </c>
      <c r="F114" s="107" t="s">
        <v>44</v>
      </c>
    </row>
    <row r="115" spans="1:6">
      <c r="A115" s="108"/>
      <c r="B115" s="109"/>
      <c r="C115" s="110"/>
      <c r="D115" s="111"/>
      <c r="E115" s="112"/>
      <c r="F115" s="113">
        <f>C115*E115</f>
        <v>0</v>
      </c>
    </row>
    <row r="116" spans="1:6">
      <c r="A116" s="108"/>
      <c r="B116" s="109"/>
      <c r="C116" s="110"/>
      <c r="D116" s="111"/>
      <c r="E116" s="112"/>
      <c r="F116" s="113">
        <f t="shared" ref="F116" si="4">C116*E116</f>
        <v>0</v>
      </c>
    </row>
    <row r="117" spans="1:6">
      <c r="A117" s="114"/>
      <c r="B117" s="115"/>
      <c r="C117" s="116"/>
      <c r="D117" s="117"/>
      <c r="E117" s="118"/>
      <c r="F117" s="119"/>
    </row>
    <row r="118" spans="1:6">
      <c r="A118" s="97"/>
      <c r="B118" s="98"/>
      <c r="C118" s="99"/>
      <c r="D118" s="120"/>
      <c r="E118" s="146" t="s">
        <v>58</v>
      </c>
      <c r="F118" s="122">
        <f>SUM(F115:F117)</f>
        <v>0</v>
      </c>
    </row>
    <row r="119" spans="1:6">
      <c r="A119" s="97"/>
      <c r="B119" s="98"/>
      <c r="C119" s="99"/>
      <c r="D119" s="100"/>
      <c r="E119" s="101"/>
      <c r="F119" s="123"/>
    </row>
    <row r="120" spans="1:6">
      <c r="A120" s="103" t="s">
        <v>33</v>
      </c>
      <c r="B120" s="124" t="s">
        <v>11</v>
      </c>
      <c r="C120" s="124" t="s">
        <v>34</v>
      </c>
      <c r="D120" s="125" t="s">
        <v>35</v>
      </c>
      <c r="E120" s="126" t="s">
        <v>36</v>
      </c>
      <c r="F120" s="127" t="s">
        <v>37</v>
      </c>
    </row>
    <row r="121" spans="1:6">
      <c r="A121" s="108" t="s">
        <v>137</v>
      </c>
      <c r="B121" s="128">
        <v>284356</v>
      </c>
      <c r="C121" s="147">
        <v>1.8</v>
      </c>
      <c r="D121" s="148">
        <f>B121</f>
        <v>284356</v>
      </c>
      <c r="E121" s="112">
        <v>32</v>
      </c>
      <c r="F121" s="149">
        <f>D121/E121</f>
        <v>8886.125</v>
      </c>
    </row>
    <row r="122" spans="1:6">
      <c r="A122" s="108"/>
      <c r="B122" s="128"/>
      <c r="C122" s="147"/>
      <c r="D122" s="148"/>
      <c r="E122" s="112"/>
      <c r="F122" s="149"/>
    </row>
    <row r="123" spans="1:6">
      <c r="A123" s="114"/>
      <c r="B123" s="115"/>
      <c r="C123" s="116"/>
      <c r="D123" s="117"/>
      <c r="E123" s="118"/>
      <c r="F123" s="119"/>
    </row>
    <row r="124" spans="1:6">
      <c r="A124" s="97"/>
      <c r="B124" s="98"/>
      <c r="C124" s="99"/>
      <c r="D124" s="133"/>
      <c r="E124" s="146" t="s">
        <v>38</v>
      </c>
      <c r="F124" s="122">
        <f>SUM(F121:F123)</f>
        <v>8886.125</v>
      </c>
    </row>
    <row r="125" spans="1:6">
      <c r="A125" s="97"/>
      <c r="B125" s="98"/>
      <c r="C125" s="99"/>
      <c r="D125" s="100"/>
      <c r="E125" s="101"/>
      <c r="F125" s="123"/>
    </row>
    <row r="126" spans="1:6">
      <c r="A126" s="134" t="s">
        <v>39</v>
      </c>
      <c r="B126" s="104" t="s">
        <v>40</v>
      </c>
      <c r="C126" s="104" t="s">
        <v>41</v>
      </c>
      <c r="D126" s="105" t="s">
        <v>42</v>
      </c>
      <c r="E126" s="106" t="s">
        <v>43</v>
      </c>
      <c r="F126" s="107" t="s">
        <v>44</v>
      </c>
    </row>
    <row r="127" spans="1:6">
      <c r="A127" s="108" t="s">
        <v>131</v>
      </c>
      <c r="B127" s="109"/>
      <c r="C127" s="115" t="s">
        <v>92</v>
      </c>
      <c r="D127" s="186">
        <v>7.0000000000000007E-2</v>
      </c>
      <c r="E127" s="207">
        <v>8886.1200000000008</v>
      </c>
      <c r="F127" s="150">
        <f>D127*E127</f>
        <v>622.02840000000015</v>
      </c>
    </row>
    <row r="128" spans="1:6">
      <c r="A128" s="114" t="s">
        <v>138</v>
      </c>
      <c r="B128" s="115"/>
      <c r="C128" s="115" t="s">
        <v>13</v>
      </c>
      <c r="D128" s="208">
        <v>0.1</v>
      </c>
      <c r="E128" s="207">
        <v>37533</v>
      </c>
      <c r="F128" s="150">
        <f>D128*E128</f>
        <v>3753.3</v>
      </c>
    </row>
    <row r="129" spans="1:6">
      <c r="A129" s="97"/>
      <c r="B129" s="98"/>
      <c r="C129" s="99"/>
      <c r="D129" s="138"/>
      <c r="E129" s="146" t="s">
        <v>46</v>
      </c>
      <c r="F129" s="122">
        <f>SUM(F127:F128)</f>
        <v>4375.3284000000003</v>
      </c>
    </row>
    <row r="130" spans="1:6">
      <c r="A130" s="97"/>
      <c r="B130" s="98"/>
      <c r="C130" s="99"/>
      <c r="D130" s="100"/>
      <c r="E130" s="101"/>
      <c r="F130" s="123"/>
    </row>
    <row r="131" spans="1:6">
      <c r="A131" s="103" t="s">
        <v>47</v>
      </c>
      <c r="B131" s="104" t="s">
        <v>0</v>
      </c>
      <c r="C131" s="104" t="s">
        <v>48</v>
      </c>
      <c r="D131" s="139" t="s">
        <v>49</v>
      </c>
      <c r="E131" s="106" t="s">
        <v>43</v>
      </c>
      <c r="F131" s="107" t="s">
        <v>44</v>
      </c>
    </row>
    <row r="132" spans="1:6">
      <c r="A132" s="108"/>
      <c r="B132" s="109"/>
      <c r="C132" s="110"/>
      <c r="D132" s="111"/>
      <c r="E132" s="112"/>
      <c r="F132" s="113"/>
    </row>
    <row r="133" spans="1:6">
      <c r="A133" s="97"/>
      <c r="B133" s="98"/>
      <c r="C133" s="99"/>
      <c r="D133" s="138"/>
      <c r="E133" s="146" t="s">
        <v>50</v>
      </c>
      <c r="F133" s="113">
        <v>0</v>
      </c>
    </row>
    <row r="134" spans="1:6">
      <c r="A134" s="97"/>
      <c r="B134" s="98"/>
      <c r="C134" s="99"/>
      <c r="D134" s="100"/>
      <c r="E134" s="101"/>
      <c r="F134" s="102"/>
    </row>
    <row r="135" spans="1:6" ht="15.75" thickBot="1">
      <c r="A135" s="140"/>
      <c r="B135" s="141"/>
      <c r="C135" s="142"/>
      <c r="D135" s="143" t="s">
        <v>51</v>
      </c>
      <c r="E135" s="144"/>
      <c r="F135" s="145">
        <f>ROUND(F124+F129,0)</f>
        <v>13261</v>
      </c>
    </row>
    <row r="136" spans="1:6" ht="15.75" thickBot="1">
      <c r="A136" s="151"/>
      <c r="B136" s="98"/>
      <c r="C136" s="99"/>
      <c r="D136" s="152"/>
      <c r="E136" s="153"/>
      <c r="F136" s="154"/>
    </row>
    <row r="137" spans="1:6" ht="15" customHeight="1">
      <c r="A137" s="26" t="s">
        <v>10</v>
      </c>
      <c r="B137" s="304"/>
      <c r="C137" s="305"/>
      <c r="D137" s="27" t="s">
        <v>2</v>
      </c>
      <c r="E137" s="28" t="s">
        <v>31</v>
      </c>
      <c r="F137" s="29" t="s">
        <v>32</v>
      </c>
    </row>
    <row r="138" spans="1:6" ht="15" customHeight="1">
      <c r="A138" s="301" t="s">
        <v>281</v>
      </c>
      <c r="B138" s="302"/>
      <c r="C138" s="303"/>
      <c r="D138" s="30"/>
      <c r="E138" s="31" t="s">
        <v>8</v>
      </c>
      <c r="F138" s="32"/>
    </row>
    <row r="139" spans="1:6">
      <c r="A139" s="97"/>
      <c r="B139" s="98"/>
      <c r="C139" s="99"/>
      <c r="D139" s="100"/>
      <c r="E139" s="101"/>
      <c r="F139" s="102"/>
    </row>
    <row r="140" spans="1:6">
      <c r="A140" s="103" t="s">
        <v>54</v>
      </c>
      <c r="B140" s="104" t="s">
        <v>41</v>
      </c>
      <c r="C140" s="104" t="s">
        <v>60</v>
      </c>
      <c r="D140" s="105" t="s">
        <v>56</v>
      </c>
      <c r="E140" s="106" t="s">
        <v>57</v>
      </c>
      <c r="F140" s="107" t="s">
        <v>44</v>
      </c>
    </row>
    <row r="141" spans="1:6">
      <c r="A141" s="108"/>
      <c r="B141" s="109"/>
      <c r="C141" s="110"/>
      <c r="D141" s="111"/>
      <c r="E141" s="112"/>
      <c r="F141" s="113">
        <f>C141*E141</f>
        <v>0</v>
      </c>
    </row>
    <row r="142" spans="1:6">
      <c r="A142" s="108"/>
      <c r="B142" s="109"/>
      <c r="C142" s="110"/>
      <c r="D142" s="111"/>
      <c r="E142" s="112"/>
      <c r="F142" s="113">
        <f t="shared" ref="F142" si="5">C142*E142</f>
        <v>0</v>
      </c>
    </row>
    <row r="143" spans="1:6">
      <c r="A143" s="114"/>
      <c r="B143" s="115"/>
      <c r="C143" s="116"/>
      <c r="D143" s="117"/>
      <c r="E143" s="118"/>
      <c r="F143" s="119"/>
    </row>
    <row r="144" spans="1:6">
      <c r="A144" s="97"/>
      <c r="B144" s="98"/>
      <c r="C144" s="99"/>
      <c r="D144" s="120"/>
      <c r="E144" s="146" t="s">
        <v>58</v>
      </c>
      <c r="F144" s="122">
        <f>SUM(F141:F143)</f>
        <v>0</v>
      </c>
    </row>
    <row r="145" spans="1:6">
      <c r="A145" s="97"/>
      <c r="B145" s="98"/>
      <c r="C145" s="99"/>
      <c r="D145" s="100"/>
      <c r="E145" s="101"/>
      <c r="F145" s="123"/>
    </row>
    <row r="146" spans="1:6">
      <c r="A146" s="103" t="s">
        <v>33</v>
      </c>
      <c r="B146" s="124" t="s">
        <v>11</v>
      </c>
      <c r="C146" s="124" t="s">
        <v>34</v>
      </c>
      <c r="D146" s="125" t="s">
        <v>35</v>
      </c>
      <c r="E146" s="126" t="s">
        <v>36</v>
      </c>
      <c r="F146" s="127" t="s">
        <v>37</v>
      </c>
    </row>
    <row r="147" spans="1:6">
      <c r="A147" s="108" t="s">
        <v>282</v>
      </c>
      <c r="B147" s="128">
        <v>142178</v>
      </c>
      <c r="C147" s="147">
        <v>1.8</v>
      </c>
      <c r="D147" s="148">
        <f>B147</f>
        <v>142178</v>
      </c>
      <c r="E147" s="112">
        <v>30</v>
      </c>
      <c r="F147" s="149">
        <f>D147/E147</f>
        <v>4739.2666666666664</v>
      </c>
    </row>
    <row r="148" spans="1:6">
      <c r="A148" s="108"/>
      <c r="B148" s="128"/>
      <c r="C148" s="147"/>
      <c r="D148" s="148"/>
      <c r="E148" s="112"/>
      <c r="F148" s="149"/>
    </row>
    <row r="149" spans="1:6">
      <c r="A149" s="114"/>
      <c r="B149" s="115"/>
      <c r="C149" s="116"/>
      <c r="D149" s="117"/>
      <c r="E149" s="118"/>
      <c r="F149" s="119"/>
    </row>
    <row r="150" spans="1:6">
      <c r="A150" s="97"/>
      <c r="B150" s="98"/>
      <c r="C150" s="99"/>
      <c r="D150" s="133"/>
      <c r="E150" s="146" t="s">
        <v>38</v>
      </c>
      <c r="F150" s="122">
        <f>SUM(F147:F149)</f>
        <v>4739.2666666666664</v>
      </c>
    </row>
    <row r="151" spans="1:6">
      <c r="A151" s="97"/>
      <c r="B151" s="98"/>
      <c r="C151" s="99"/>
      <c r="D151" s="100"/>
      <c r="E151" s="101"/>
      <c r="F151" s="123"/>
    </row>
    <row r="152" spans="1:6">
      <c r="A152" s="134" t="s">
        <v>39</v>
      </c>
      <c r="B152" s="104" t="s">
        <v>40</v>
      </c>
      <c r="C152" s="104" t="s">
        <v>41</v>
      </c>
      <c r="D152" s="105" t="s">
        <v>42</v>
      </c>
      <c r="E152" s="106" t="s">
        <v>43</v>
      </c>
      <c r="F152" s="107" t="s">
        <v>44</v>
      </c>
    </row>
    <row r="153" spans="1:6">
      <c r="A153" s="108" t="s">
        <v>131</v>
      </c>
      <c r="B153" s="109"/>
      <c r="C153" s="115" t="s">
        <v>92</v>
      </c>
      <c r="D153" s="186">
        <v>0.05</v>
      </c>
      <c r="E153" s="207">
        <v>4739.26</v>
      </c>
      <c r="F153" s="150">
        <f>D153*E153</f>
        <v>236.96300000000002</v>
      </c>
    </row>
    <row r="154" spans="1:6">
      <c r="A154" s="114" t="s">
        <v>283</v>
      </c>
      <c r="B154" s="115"/>
      <c r="C154" s="115" t="s">
        <v>8</v>
      </c>
      <c r="D154" s="208">
        <v>1</v>
      </c>
      <c r="E154" s="207">
        <v>27641</v>
      </c>
      <c r="F154" s="150">
        <f>D154*E154</f>
        <v>27641</v>
      </c>
    </row>
    <row r="155" spans="1:6">
      <c r="A155" s="97"/>
      <c r="B155" s="98"/>
      <c r="C155" s="99"/>
      <c r="D155" s="138"/>
      <c r="E155" s="146" t="s">
        <v>46</v>
      </c>
      <c r="F155" s="122">
        <f>SUM(F153:F154)</f>
        <v>27877.963</v>
      </c>
    </row>
    <row r="156" spans="1:6">
      <c r="A156" s="97"/>
      <c r="B156" s="98"/>
      <c r="C156" s="99"/>
      <c r="D156" s="100"/>
      <c r="E156" s="101"/>
      <c r="F156" s="123"/>
    </row>
    <row r="157" spans="1:6">
      <c r="A157" s="103" t="s">
        <v>47</v>
      </c>
      <c r="B157" s="104" t="s">
        <v>0</v>
      </c>
      <c r="C157" s="104" t="s">
        <v>48</v>
      </c>
      <c r="D157" s="139" t="s">
        <v>49</v>
      </c>
      <c r="E157" s="106" t="s">
        <v>43</v>
      </c>
      <c r="F157" s="107" t="s">
        <v>44</v>
      </c>
    </row>
    <row r="158" spans="1:6">
      <c r="A158" s="108"/>
      <c r="B158" s="109"/>
      <c r="C158" s="110"/>
      <c r="D158" s="111"/>
      <c r="E158" s="112"/>
      <c r="F158" s="113"/>
    </row>
    <row r="159" spans="1:6">
      <c r="A159" s="97"/>
      <c r="B159" s="98"/>
      <c r="C159" s="99"/>
      <c r="D159" s="138"/>
      <c r="E159" s="146" t="s">
        <v>50</v>
      </c>
      <c r="F159" s="113">
        <v>0</v>
      </c>
    </row>
    <row r="160" spans="1:6">
      <c r="A160" s="97"/>
      <c r="B160" s="98"/>
      <c r="C160" s="99"/>
      <c r="D160" s="100"/>
      <c r="E160" s="101"/>
      <c r="F160" s="102"/>
    </row>
    <row r="161" spans="1:6" ht="15.75" thickBot="1">
      <c r="A161" s="140"/>
      <c r="B161" s="141"/>
      <c r="C161" s="142"/>
      <c r="D161" s="143" t="s">
        <v>51</v>
      </c>
      <c r="E161" s="144"/>
      <c r="F161" s="145">
        <f>ROUND(F150+F155,0)</f>
        <v>32617</v>
      </c>
    </row>
    <row r="162" spans="1:6" ht="15.75" thickBot="1">
      <c r="A162" s="151"/>
      <c r="B162" s="98"/>
      <c r="C162" s="99"/>
      <c r="D162" s="152"/>
      <c r="E162" s="153"/>
      <c r="F162" s="154"/>
    </row>
    <row r="163" spans="1:6">
      <c r="A163" s="26" t="s">
        <v>10</v>
      </c>
      <c r="B163" s="304"/>
      <c r="C163" s="304"/>
      <c r="D163" s="27" t="s">
        <v>2</v>
      </c>
      <c r="E163" s="28" t="s">
        <v>31</v>
      </c>
      <c r="F163" s="29" t="s">
        <v>32</v>
      </c>
    </row>
    <row r="164" spans="1:6">
      <c r="A164" s="301" t="s">
        <v>290</v>
      </c>
      <c r="B164" s="302"/>
      <c r="C164" s="303"/>
      <c r="D164" s="30"/>
      <c r="E164" s="31" t="s">
        <v>53</v>
      </c>
      <c r="F164" s="32"/>
    </row>
    <row r="165" spans="1:6">
      <c r="A165" s="97"/>
      <c r="B165" s="98"/>
      <c r="C165" s="99"/>
      <c r="D165" s="100"/>
      <c r="E165" s="101"/>
      <c r="F165" s="102"/>
    </row>
    <row r="166" spans="1:6">
      <c r="A166" s="103" t="s">
        <v>54</v>
      </c>
      <c r="B166" s="104" t="s">
        <v>41</v>
      </c>
      <c r="C166" s="104" t="s">
        <v>60</v>
      </c>
      <c r="D166" s="105" t="s">
        <v>56</v>
      </c>
      <c r="E166" s="106" t="s">
        <v>57</v>
      </c>
      <c r="F166" s="107" t="s">
        <v>44</v>
      </c>
    </row>
    <row r="167" spans="1:6">
      <c r="A167" s="108" t="s">
        <v>159</v>
      </c>
      <c r="B167" s="109" t="s">
        <v>3</v>
      </c>
      <c r="C167" s="110">
        <v>0.03</v>
      </c>
      <c r="D167" s="111">
        <v>5</v>
      </c>
      <c r="E167" s="112">
        <v>65554</v>
      </c>
      <c r="F167" s="113">
        <f>C167*E167*(1+D167/100)</f>
        <v>2064.951</v>
      </c>
    </row>
    <row r="168" spans="1:6">
      <c r="A168" s="114" t="s">
        <v>184</v>
      </c>
      <c r="B168" s="109" t="s">
        <v>3</v>
      </c>
      <c r="C168" s="110">
        <v>0.03</v>
      </c>
      <c r="D168" s="111">
        <v>5</v>
      </c>
      <c r="E168" s="112">
        <v>123064</v>
      </c>
      <c r="F168" s="113">
        <f t="shared" ref="F168:F169" si="6">C168*E168*(1+D168/100)</f>
        <v>3876.5160000000001</v>
      </c>
    </row>
    <row r="169" spans="1:6">
      <c r="A169" s="155" t="s">
        <v>291</v>
      </c>
      <c r="B169" s="115" t="s">
        <v>148</v>
      </c>
      <c r="C169" s="116">
        <v>1</v>
      </c>
      <c r="D169" s="117">
        <v>3</v>
      </c>
      <c r="E169" s="118">
        <v>73696</v>
      </c>
      <c r="F169" s="113">
        <f t="shared" si="6"/>
        <v>75906.880000000005</v>
      </c>
    </row>
    <row r="170" spans="1:6">
      <c r="A170" s="155"/>
      <c r="B170" s="156"/>
      <c r="C170" s="157"/>
      <c r="D170" s="158"/>
      <c r="E170" s="159"/>
      <c r="F170" s="113"/>
    </row>
    <row r="171" spans="1:6">
      <c r="A171" s="97"/>
      <c r="B171" s="98"/>
      <c r="C171" s="99"/>
      <c r="D171" s="120"/>
      <c r="E171" s="146" t="s">
        <v>58</v>
      </c>
      <c r="F171" s="122">
        <f>SUM(F167:F170)</f>
        <v>81848.347000000009</v>
      </c>
    </row>
    <row r="172" spans="1:6">
      <c r="A172" s="97"/>
      <c r="B172" s="98"/>
      <c r="C172" s="99"/>
      <c r="D172" s="100"/>
      <c r="E172" s="101"/>
      <c r="F172" s="102"/>
    </row>
    <row r="173" spans="1:6">
      <c r="A173" s="103" t="s">
        <v>33</v>
      </c>
      <c r="B173" s="124" t="s">
        <v>11</v>
      </c>
      <c r="C173" s="124" t="s">
        <v>34</v>
      </c>
      <c r="D173" s="125" t="s">
        <v>35</v>
      </c>
      <c r="E173" s="126" t="s">
        <v>62</v>
      </c>
      <c r="F173" s="127" t="s">
        <v>37</v>
      </c>
    </row>
    <row r="174" spans="1:6">
      <c r="A174" s="108" t="s">
        <v>123</v>
      </c>
      <c r="B174" s="128">
        <v>422271</v>
      </c>
      <c r="C174" s="129">
        <v>1.8</v>
      </c>
      <c r="D174" s="130">
        <f>B174</f>
        <v>422271</v>
      </c>
      <c r="E174" s="131">
        <v>44.44</v>
      </c>
      <c r="F174" s="149">
        <f>D174/E174</f>
        <v>9502.0477047704771</v>
      </c>
    </row>
    <row r="175" spans="1:6">
      <c r="A175" s="114"/>
      <c r="B175" s="128"/>
      <c r="C175" s="129"/>
      <c r="D175" s="130"/>
      <c r="E175" s="131"/>
      <c r="F175" s="149"/>
    </row>
    <row r="176" spans="1:6">
      <c r="A176" s="155"/>
      <c r="B176" s="156"/>
      <c r="C176" s="157"/>
      <c r="D176" s="158"/>
      <c r="E176" s="159"/>
      <c r="F176" s="160"/>
    </row>
    <row r="177" spans="1:6">
      <c r="A177" s="97"/>
      <c r="B177" s="98"/>
      <c r="C177" s="99"/>
      <c r="D177" s="133"/>
      <c r="E177" s="146" t="s">
        <v>38</v>
      </c>
      <c r="F177" s="122">
        <f>SUM(F174:F175)</f>
        <v>9502.0477047704771</v>
      </c>
    </row>
    <row r="178" spans="1:6">
      <c r="A178" s="97"/>
      <c r="B178" s="98"/>
      <c r="C178" s="99"/>
      <c r="D178" s="100"/>
      <c r="E178" s="101"/>
      <c r="F178" s="123"/>
    </row>
    <row r="179" spans="1:6">
      <c r="A179" s="134" t="s">
        <v>39</v>
      </c>
      <c r="B179" s="104" t="s">
        <v>40</v>
      </c>
      <c r="C179" s="104" t="s">
        <v>41</v>
      </c>
      <c r="D179" s="105" t="s">
        <v>42</v>
      </c>
      <c r="E179" s="106" t="s">
        <v>43</v>
      </c>
      <c r="F179" s="107" t="s">
        <v>44</v>
      </c>
    </row>
    <row r="180" spans="1:6">
      <c r="A180" s="108"/>
      <c r="B180" s="109"/>
      <c r="C180" s="109"/>
      <c r="D180" s="137"/>
      <c r="E180" s="112"/>
      <c r="F180" s="150"/>
    </row>
    <row r="181" spans="1:6">
      <c r="A181" s="114"/>
      <c r="B181" s="115"/>
      <c r="C181" s="116"/>
      <c r="D181" s="117"/>
      <c r="E181" s="118"/>
      <c r="F181" s="119"/>
    </row>
    <row r="182" spans="1:6">
      <c r="A182" s="97"/>
      <c r="B182" s="98"/>
      <c r="C182" s="99"/>
      <c r="D182" s="138"/>
      <c r="E182" s="146" t="s">
        <v>46</v>
      </c>
      <c r="F182" s="122">
        <f>SUM(F180:F181)</f>
        <v>0</v>
      </c>
    </row>
    <row r="183" spans="1:6">
      <c r="A183" s="97"/>
      <c r="B183" s="98"/>
      <c r="C183" s="99"/>
      <c r="D183" s="100"/>
      <c r="E183" s="101"/>
      <c r="F183" s="123"/>
    </row>
    <row r="184" spans="1:6">
      <c r="A184" s="103" t="s">
        <v>47</v>
      </c>
      <c r="B184" s="104" t="s">
        <v>0</v>
      </c>
      <c r="C184" s="104" t="s">
        <v>48</v>
      </c>
      <c r="D184" s="139" t="s">
        <v>49</v>
      </c>
      <c r="E184" s="106" t="s">
        <v>43</v>
      </c>
      <c r="F184" s="107" t="s">
        <v>44</v>
      </c>
    </row>
    <row r="185" spans="1:6">
      <c r="A185" s="108"/>
      <c r="B185" s="109"/>
      <c r="C185" s="110"/>
      <c r="D185" s="111"/>
      <c r="E185" s="112"/>
      <c r="F185" s="113"/>
    </row>
    <row r="186" spans="1:6">
      <c r="A186" s="97"/>
      <c r="B186" s="98"/>
      <c r="C186" s="99"/>
      <c r="D186" s="138"/>
      <c r="E186" s="146" t="s">
        <v>50</v>
      </c>
      <c r="F186" s="113">
        <v>0</v>
      </c>
    </row>
    <row r="187" spans="1:6">
      <c r="A187" s="97"/>
      <c r="B187" s="98"/>
      <c r="C187" s="99"/>
      <c r="D187" s="100"/>
      <c r="E187" s="101"/>
      <c r="F187" s="102"/>
    </row>
    <row r="188" spans="1:6" ht="15.75" thickBot="1">
      <c r="A188" s="140"/>
      <c r="B188" s="141"/>
      <c r="C188" s="142"/>
      <c r="D188" s="143" t="s">
        <v>51</v>
      </c>
      <c r="E188" s="144"/>
      <c r="F188" s="145">
        <f>ROUND(F171+F177+F182+F186,0)</f>
        <v>91350</v>
      </c>
    </row>
    <row r="189" spans="1:6" ht="15.75" thickBot="1">
      <c r="A189" s="151"/>
      <c r="B189" s="98"/>
      <c r="C189" s="99"/>
      <c r="D189" s="152"/>
      <c r="E189" s="153"/>
      <c r="F189" s="154"/>
    </row>
    <row r="190" spans="1:6" hidden="1">
      <c r="A190" s="26" t="s">
        <v>10</v>
      </c>
      <c r="B190" s="304"/>
      <c r="C190" s="304"/>
      <c r="D190" s="27" t="s">
        <v>2</v>
      </c>
      <c r="E190" s="28" t="s">
        <v>31</v>
      </c>
      <c r="F190" s="29" t="s">
        <v>32</v>
      </c>
    </row>
    <row r="191" spans="1:6" hidden="1">
      <c r="A191" s="301" t="s">
        <v>97</v>
      </c>
      <c r="B191" s="302"/>
      <c r="C191" s="303"/>
      <c r="D191" s="30"/>
      <c r="E191" s="31" t="s">
        <v>9</v>
      </c>
      <c r="F191" s="32"/>
    </row>
    <row r="192" spans="1:6" hidden="1">
      <c r="A192" s="97"/>
      <c r="B192" s="98"/>
      <c r="C192" s="99"/>
      <c r="D192" s="100"/>
      <c r="E192" s="101"/>
      <c r="F192" s="102"/>
    </row>
    <row r="193" spans="1:6" hidden="1">
      <c r="A193" s="103" t="s">
        <v>54</v>
      </c>
      <c r="B193" s="104" t="s">
        <v>41</v>
      </c>
      <c r="C193" s="104" t="s">
        <v>60</v>
      </c>
      <c r="D193" s="105" t="s">
        <v>56</v>
      </c>
      <c r="E193" s="106" t="s">
        <v>57</v>
      </c>
      <c r="F193" s="107" t="s">
        <v>44</v>
      </c>
    </row>
    <row r="194" spans="1:6" ht="24" hidden="1">
      <c r="A194" s="108" t="s">
        <v>64</v>
      </c>
      <c r="B194" s="109" t="s">
        <v>9</v>
      </c>
      <c r="C194" s="110">
        <v>0.04</v>
      </c>
      <c r="D194" s="111">
        <v>0</v>
      </c>
      <c r="E194" s="112">
        <v>6569</v>
      </c>
      <c r="F194" s="113">
        <f>C194*E194*(1+D194/100)</f>
        <v>262.76</v>
      </c>
    </row>
    <row r="195" spans="1:6" ht="24" hidden="1">
      <c r="A195" s="114" t="s">
        <v>101</v>
      </c>
      <c r="B195" s="109" t="s">
        <v>9</v>
      </c>
      <c r="C195" s="110">
        <v>1.03</v>
      </c>
      <c r="D195" s="111">
        <v>0</v>
      </c>
      <c r="E195" s="112">
        <v>4467</v>
      </c>
      <c r="F195" s="113">
        <f t="shared" ref="F195:F196" si="7">C195*E195*(1+D195/100)</f>
        <v>4601.01</v>
      </c>
    </row>
    <row r="196" spans="1:6" ht="24" hidden="1">
      <c r="A196" s="155" t="s">
        <v>102</v>
      </c>
      <c r="B196" s="115" t="s">
        <v>3</v>
      </c>
      <c r="C196" s="116">
        <v>0.03</v>
      </c>
      <c r="D196" s="117">
        <v>0</v>
      </c>
      <c r="E196" s="118">
        <v>7684</v>
      </c>
      <c r="F196" s="113">
        <f t="shared" si="7"/>
        <v>230.51999999999998</v>
      </c>
    </row>
    <row r="197" spans="1:6" hidden="1">
      <c r="A197" s="97"/>
      <c r="B197" s="98"/>
      <c r="C197" s="99"/>
      <c r="D197" s="120"/>
      <c r="E197" s="146" t="s">
        <v>58</v>
      </c>
      <c r="F197" s="122">
        <f>SUM(F194:F196)</f>
        <v>5094.2900000000009</v>
      </c>
    </row>
    <row r="198" spans="1:6" hidden="1">
      <c r="A198" s="97"/>
      <c r="B198" s="98"/>
      <c r="C198" s="99"/>
      <c r="D198" s="100"/>
      <c r="E198" s="101"/>
      <c r="F198" s="123"/>
    </row>
    <row r="199" spans="1:6" hidden="1">
      <c r="A199" s="103" t="s">
        <v>33</v>
      </c>
      <c r="B199" s="124" t="s">
        <v>11</v>
      </c>
      <c r="C199" s="124" t="s">
        <v>34</v>
      </c>
      <c r="D199" s="125" t="s">
        <v>35</v>
      </c>
      <c r="E199" s="126" t="s">
        <v>36</v>
      </c>
      <c r="F199" s="127" t="s">
        <v>37</v>
      </c>
    </row>
    <row r="200" spans="1:6" hidden="1">
      <c r="A200" s="108" t="s">
        <v>103</v>
      </c>
      <c r="B200" s="128">
        <v>142178</v>
      </c>
      <c r="C200" s="129">
        <v>1.8</v>
      </c>
      <c r="D200" s="130">
        <f>B200</f>
        <v>142178</v>
      </c>
      <c r="E200" s="131">
        <v>200</v>
      </c>
      <c r="F200" s="149">
        <f>D200/E200</f>
        <v>710.89</v>
      </c>
    </row>
    <row r="201" spans="1:6" hidden="1">
      <c r="A201" s="114"/>
      <c r="B201" s="115"/>
      <c r="C201" s="116"/>
      <c r="D201" s="117"/>
      <c r="E201" s="118"/>
      <c r="F201" s="119"/>
    </row>
    <row r="202" spans="1:6" hidden="1">
      <c r="A202" s="97"/>
      <c r="B202" s="98"/>
      <c r="C202" s="99"/>
      <c r="D202" s="133"/>
      <c r="E202" s="146" t="s">
        <v>38</v>
      </c>
      <c r="F202" s="122">
        <f>SUM(F200:F201)</f>
        <v>710.89</v>
      </c>
    </row>
    <row r="203" spans="1:6" hidden="1">
      <c r="A203" s="97"/>
      <c r="B203" s="98"/>
      <c r="C203" s="99"/>
      <c r="D203" s="100"/>
      <c r="E203" s="101"/>
      <c r="F203" s="123"/>
    </row>
    <row r="204" spans="1:6" hidden="1">
      <c r="A204" s="134" t="s">
        <v>39</v>
      </c>
      <c r="B204" s="104" t="s">
        <v>40</v>
      </c>
      <c r="C204" s="104" t="s">
        <v>41</v>
      </c>
      <c r="D204" s="105" t="s">
        <v>42</v>
      </c>
      <c r="E204" s="106" t="s">
        <v>43</v>
      </c>
      <c r="F204" s="107" t="s">
        <v>44</v>
      </c>
    </row>
    <row r="205" spans="1:6" hidden="1">
      <c r="A205" s="108" t="s">
        <v>45</v>
      </c>
      <c r="B205" s="109"/>
      <c r="C205" s="109" t="s">
        <v>92</v>
      </c>
      <c r="D205" s="137">
        <v>0.05</v>
      </c>
      <c r="E205" s="112">
        <f>F202</f>
        <v>710.89</v>
      </c>
      <c r="F205" s="150">
        <f>D205*E205</f>
        <v>35.544499999999999</v>
      </c>
    </row>
    <row r="206" spans="1:6" hidden="1">
      <c r="A206" s="108"/>
      <c r="B206" s="109"/>
      <c r="C206" s="109"/>
      <c r="D206" s="137"/>
      <c r="E206" s="112"/>
      <c r="F206" s="150">
        <f>D206*E206</f>
        <v>0</v>
      </c>
    </row>
    <row r="207" spans="1:6" hidden="1">
      <c r="A207" s="114"/>
      <c r="B207" s="115"/>
      <c r="C207" s="116"/>
      <c r="D207" s="117"/>
      <c r="E207" s="118"/>
      <c r="F207" s="119"/>
    </row>
    <row r="208" spans="1:6" hidden="1">
      <c r="A208" s="97"/>
      <c r="B208" s="98"/>
      <c r="C208" s="99"/>
      <c r="D208" s="138"/>
      <c r="E208" s="146" t="s">
        <v>46</v>
      </c>
      <c r="F208" s="122">
        <f>SUM(F205:F207)</f>
        <v>35.544499999999999</v>
      </c>
    </row>
    <row r="209" spans="1:6" hidden="1">
      <c r="A209" s="97"/>
      <c r="B209" s="98"/>
      <c r="C209" s="99"/>
      <c r="D209" s="100"/>
      <c r="E209" s="101"/>
      <c r="F209" s="123"/>
    </row>
    <row r="210" spans="1:6" hidden="1">
      <c r="A210" s="103" t="s">
        <v>47</v>
      </c>
      <c r="B210" s="104" t="s">
        <v>0</v>
      </c>
      <c r="C210" s="104" t="s">
        <v>48</v>
      </c>
      <c r="D210" s="139" t="s">
        <v>49</v>
      </c>
      <c r="E210" s="106" t="s">
        <v>43</v>
      </c>
      <c r="F210" s="107" t="s">
        <v>44</v>
      </c>
    </row>
    <row r="211" spans="1:6" hidden="1">
      <c r="A211" s="108"/>
      <c r="B211" s="109"/>
      <c r="C211" s="110"/>
      <c r="D211" s="111"/>
      <c r="E211" s="112"/>
      <c r="F211" s="113"/>
    </row>
    <row r="212" spans="1:6" hidden="1">
      <c r="A212" s="97"/>
      <c r="B212" s="98"/>
      <c r="C212" s="99"/>
      <c r="D212" s="138"/>
      <c r="E212" s="146" t="s">
        <v>50</v>
      </c>
      <c r="F212" s="113">
        <v>0</v>
      </c>
    </row>
    <row r="213" spans="1:6" hidden="1">
      <c r="A213" s="97"/>
      <c r="B213" s="98"/>
      <c r="C213" s="99"/>
      <c r="D213" s="100"/>
      <c r="E213" s="101"/>
      <c r="F213" s="102"/>
    </row>
    <row r="214" spans="1:6" ht="15.75" hidden="1" thickBot="1">
      <c r="A214" s="140"/>
      <c r="B214" s="141"/>
      <c r="C214" s="142"/>
      <c r="D214" s="143" t="s">
        <v>51</v>
      </c>
      <c r="E214" s="144"/>
      <c r="F214" s="145">
        <f>ROUND(F197+F203+F208+F212,0)</f>
        <v>5130</v>
      </c>
    </row>
    <row r="215" spans="1:6" ht="15.75" hidden="1" thickBot="1">
      <c r="A215" s="151"/>
      <c r="B215" s="98"/>
      <c r="C215" s="99"/>
      <c r="D215" s="152"/>
      <c r="E215" s="153"/>
      <c r="F215" s="154"/>
    </row>
    <row r="216" spans="1:6">
      <c r="A216" s="26" t="s">
        <v>10</v>
      </c>
      <c r="B216" s="304"/>
      <c r="C216" s="304"/>
      <c r="D216" s="27" t="s">
        <v>2</v>
      </c>
      <c r="E216" s="28" t="s">
        <v>31</v>
      </c>
      <c r="F216" s="29" t="s">
        <v>32</v>
      </c>
    </row>
    <row r="217" spans="1:6">
      <c r="A217" s="301" t="s">
        <v>142</v>
      </c>
      <c r="B217" s="302"/>
      <c r="C217" s="303"/>
      <c r="D217" s="30"/>
      <c r="E217" s="31" t="s">
        <v>153</v>
      </c>
      <c r="F217" s="32"/>
    </row>
    <row r="218" spans="1:6">
      <c r="A218" s="97"/>
      <c r="B218" s="98"/>
      <c r="C218" s="99"/>
      <c r="D218" s="100"/>
      <c r="E218" s="101"/>
      <c r="F218" s="102"/>
    </row>
    <row r="219" spans="1:6">
      <c r="A219" s="103" t="s">
        <v>54</v>
      </c>
      <c r="B219" s="104" t="s">
        <v>41</v>
      </c>
      <c r="C219" s="104" t="s">
        <v>63</v>
      </c>
      <c r="D219" s="105" t="s">
        <v>56</v>
      </c>
      <c r="E219" s="161" t="s">
        <v>57</v>
      </c>
      <c r="F219" s="107" t="s">
        <v>44</v>
      </c>
    </row>
    <row r="220" spans="1:6">
      <c r="A220" s="108" t="s">
        <v>143</v>
      </c>
      <c r="B220" s="109" t="s">
        <v>3</v>
      </c>
      <c r="C220" s="209">
        <v>1</v>
      </c>
      <c r="D220" s="111">
        <v>0</v>
      </c>
      <c r="E220" s="162">
        <v>18227</v>
      </c>
      <c r="F220" s="163">
        <f>+C220*E220*(1+D220/100)</f>
        <v>18227</v>
      </c>
    </row>
    <row r="221" spans="1:6">
      <c r="A221" s="108" t="s">
        <v>144</v>
      </c>
      <c r="B221" s="109" t="s">
        <v>3</v>
      </c>
      <c r="C221" s="209">
        <v>6.0000000000000001E-3</v>
      </c>
      <c r="D221" s="111">
        <v>0</v>
      </c>
      <c r="E221" s="162">
        <v>63440</v>
      </c>
      <c r="F221" s="163">
        <f t="shared" ref="F221:F224" si="8">+C221*E221*(1+D221/100)</f>
        <v>380.64</v>
      </c>
    </row>
    <row r="222" spans="1:6">
      <c r="A222" s="108" t="s">
        <v>145</v>
      </c>
      <c r="B222" s="109" t="s">
        <v>3</v>
      </c>
      <c r="C222" s="209">
        <v>6.0000000000000001E-3</v>
      </c>
      <c r="D222" s="111">
        <v>0</v>
      </c>
      <c r="E222" s="162">
        <v>123064</v>
      </c>
      <c r="F222" s="163">
        <f t="shared" si="8"/>
        <v>738.38400000000001</v>
      </c>
    </row>
    <row r="223" spans="1:6">
      <c r="A223" s="108" t="s">
        <v>146</v>
      </c>
      <c r="B223" s="109" t="s">
        <v>148</v>
      </c>
      <c r="C223" s="209">
        <v>1</v>
      </c>
      <c r="D223" s="111">
        <v>0</v>
      </c>
      <c r="E223" s="162">
        <v>35097</v>
      </c>
      <c r="F223" s="163">
        <f t="shared" si="8"/>
        <v>35097</v>
      </c>
    </row>
    <row r="224" spans="1:6">
      <c r="A224" s="114" t="s">
        <v>147</v>
      </c>
      <c r="B224" s="115" t="s">
        <v>9</v>
      </c>
      <c r="C224" s="210">
        <v>0.04</v>
      </c>
      <c r="D224" s="117">
        <v>0</v>
      </c>
      <c r="E224" s="162">
        <v>9561</v>
      </c>
      <c r="F224" s="163">
        <f t="shared" si="8"/>
        <v>382.44</v>
      </c>
    </row>
    <row r="225" spans="1:6">
      <c r="A225" s="97"/>
      <c r="B225" s="98"/>
      <c r="C225" s="99"/>
      <c r="D225" s="120"/>
      <c r="E225" s="146" t="s">
        <v>58</v>
      </c>
      <c r="F225" s="165">
        <f>SUM(F220:F224)</f>
        <v>54825.464</v>
      </c>
    </row>
    <row r="226" spans="1:6">
      <c r="A226" s="97"/>
      <c r="B226" s="98"/>
      <c r="C226" s="99"/>
      <c r="D226" s="100"/>
      <c r="E226" s="101"/>
      <c r="F226" s="102"/>
    </row>
    <row r="227" spans="1:6">
      <c r="A227" s="103" t="s">
        <v>33</v>
      </c>
      <c r="B227" s="124" t="s">
        <v>11</v>
      </c>
      <c r="C227" s="124" t="s">
        <v>34</v>
      </c>
      <c r="D227" s="125" t="s">
        <v>35</v>
      </c>
      <c r="E227" s="126" t="s">
        <v>62</v>
      </c>
      <c r="F227" s="127" t="s">
        <v>37</v>
      </c>
    </row>
    <row r="228" spans="1:6" ht="24">
      <c r="A228" s="108" t="s">
        <v>149</v>
      </c>
      <c r="B228" s="166">
        <v>422271</v>
      </c>
      <c r="C228" s="129">
        <v>1.8</v>
      </c>
      <c r="D228" s="167">
        <f>B228</f>
        <v>422271</v>
      </c>
      <c r="E228" s="131">
        <v>7.27</v>
      </c>
      <c r="F228" s="176">
        <f>D228/E228</f>
        <v>58084.044016506195</v>
      </c>
    </row>
    <row r="229" spans="1:6">
      <c r="A229" s="114"/>
      <c r="B229" s="115"/>
      <c r="C229" s="116"/>
      <c r="D229" s="117"/>
      <c r="E229" s="118"/>
      <c r="F229" s="164"/>
    </row>
    <row r="230" spans="1:6">
      <c r="A230" s="97"/>
      <c r="B230" s="98"/>
      <c r="C230" s="99"/>
      <c r="D230" s="133"/>
      <c r="E230" s="146" t="s">
        <v>38</v>
      </c>
      <c r="F230" s="165">
        <f>SUM(F227:F229)</f>
        <v>58084.044016506195</v>
      </c>
    </row>
    <row r="231" spans="1:6">
      <c r="A231" s="97"/>
      <c r="B231" s="98"/>
      <c r="C231" s="99"/>
      <c r="D231" s="100"/>
      <c r="E231" s="101"/>
      <c r="F231" s="123"/>
    </row>
    <row r="232" spans="1:6">
      <c r="A232" s="134" t="s">
        <v>39</v>
      </c>
      <c r="B232" s="104" t="s">
        <v>40</v>
      </c>
      <c r="C232" s="104" t="s">
        <v>41</v>
      </c>
      <c r="D232" s="105" t="s">
        <v>42</v>
      </c>
      <c r="E232" s="106" t="s">
        <v>43</v>
      </c>
      <c r="F232" s="107" t="s">
        <v>44</v>
      </c>
    </row>
    <row r="233" spans="1:6">
      <c r="A233" s="168" t="s">
        <v>45</v>
      </c>
      <c r="B233" s="109"/>
      <c r="C233" s="109" t="s">
        <v>92</v>
      </c>
      <c r="D233" s="169">
        <v>0.02</v>
      </c>
      <c r="E233" s="162">
        <f>F230</f>
        <v>58084.044016506195</v>
      </c>
      <c r="F233" s="164">
        <f>D233*E233</f>
        <v>1161.680880330124</v>
      </c>
    </row>
    <row r="234" spans="1:6">
      <c r="A234" s="108"/>
      <c r="B234" s="109"/>
      <c r="C234" s="109"/>
      <c r="D234" s="178"/>
      <c r="E234" s="162"/>
      <c r="F234" s="164"/>
    </row>
    <row r="235" spans="1:6">
      <c r="A235" s="114"/>
      <c r="B235" s="115"/>
      <c r="C235" s="115"/>
      <c r="D235" s="179"/>
      <c r="E235" s="118"/>
      <c r="F235" s="164"/>
    </row>
    <row r="236" spans="1:6">
      <c r="A236" s="97"/>
      <c r="B236" s="98"/>
      <c r="C236" s="99"/>
      <c r="D236" s="138"/>
      <c r="E236" s="146" t="s">
        <v>46</v>
      </c>
      <c r="F236" s="165">
        <f>SUM(F233:F235)</f>
        <v>1161.680880330124</v>
      </c>
    </row>
    <row r="237" spans="1:6">
      <c r="A237" s="97"/>
      <c r="B237" s="98"/>
      <c r="C237" s="99"/>
      <c r="D237" s="100"/>
      <c r="E237" s="101"/>
      <c r="F237" s="177"/>
    </row>
    <row r="238" spans="1:6">
      <c r="A238" s="103" t="s">
        <v>47</v>
      </c>
      <c r="B238" s="104" t="s">
        <v>0</v>
      </c>
      <c r="C238" s="104" t="s">
        <v>48</v>
      </c>
      <c r="D238" s="139" t="s">
        <v>49</v>
      </c>
      <c r="E238" s="106" t="s">
        <v>43</v>
      </c>
      <c r="F238" s="107" t="s">
        <v>44</v>
      </c>
    </row>
    <row r="239" spans="1:6">
      <c r="A239" s="108"/>
      <c r="B239" s="109"/>
      <c r="C239" s="110"/>
      <c r="D239" s="111"/>
      <c r="E239" s="112"/>
      <c r="F239" s="113"/>
    </row>
    <row r="240" spans="1:6">
      <c r="A240" s="97"/>
      <c r="B240" s="98"/>
      <c r="C240" s="99"/>
      <c r="D240" s="138"/>
      <c r="E240" s="146" t="s">
        <v>50</v>
      </c>
      <c r="F240" s="113">
        <v>0</v>
      </c>
    </row>
    <row r="241" spans="1:6">
      <c r="A241" s="97"/>
      <c r="B241" s="98"/>
      <c r="C241" s="99"/>
      <c r="D241" s="100"/>
      <c r="E241" s="101"/>
      <c r="F241" s="102"/>
    </row>
    <row r="242" spans="1:6" ht="15.75" thickBot="1">
      <c r="A242" s="140"/>
      <c r="B242" s="141"/>
      <c r="C242" s="142"/>
      <c r="D242" s="143" t="s">
        <v>51</v>
      </c>
      <c r="E242" s="144"/>
      <c r="F242" s="145">
        <f>ROUND(F225+F230+F236+F240,0)</f>
        <v>114071</v>
      </c>
    </row>
    <row r="243" spans="1:6" ht="15.75" thickBot="1"/>
    <row r="244" spans="1:6">
      <c r="A244" s="26" t="s">
        <v>10</v>
      </c>
      <c r="B244" s="304"/>
      <c r="C244" s="304"/>
      <c r="D244" s="27" t="s">
        <v>2</v>
      </c>
      <c r="E244" s="28" t="s">
        <v>31</v>
      </c>
      <c r="F244" s="29" t="s">
        <v>32</v>
      </c>
    </row>
    <row r="245" spans="1:6">
      <c r="A245" s="301" t="s">
        <v>152</v>
      </c>
      <c r="B245" s="302"/>
      <c r="C245" s="303"/>
      <c r="D245" s="30"/>
      <c r="E245" s="31" t="s">
        <v>153</v>
      </c>
      <c r="F245" s="32"/>
    </row>
    <row r="246" spans="1:6">
      <c r="A246" s="97"/>
      <c r="B246" s="98"/>
      <c r="C246" s="99"/>
      <c r="D246" s="100"/>
      <c r="E246" s="101"/>
      <c r="F246" s="102"/>
    </row>
    <row r="247" spans="1:6">
      <c r="A247" s="103" t="s">
        <v>54</v>
      </c>
      <c r="B247" s="104" t="s">
        <v>41</v>
      </c>
      <c r="C247" s="104" t="s">
        <v>63</v>
      </c>
      <c r="D247" s="105" t="s">
        <v>56</v>
      </c>
      <c r="E247" s="161" t="s">
        <v>57</v>
      </c>
      <c r="F247" s="107" t="s">
        <v>44</v>
      </c>
    </row>
    <row r="248" spans="1:6">
      <c r="A248" s="108" t="s">
        <v>144</v>
      </c>
      <c r="B248" s="109" t="s">
        <v>3</v>
      </c>
      <c r="C248" s="209">
        <v>4.0000000000000001E-3</v>
      </c>
      <c r="D248" s="111">
        <v>0</v>
      </c>
      <c r="E248" s="162">
        <v>63440</v>
      </c>
      <c r="F248" s="163">
        <f>+C248*E248*(1+D248/100)</f>
        <v>253.76000000000002</v>
      </c>
    </row>
    <row r="249" spans="1:6">
      <c r="A249" s="108" t="s">
        <v>145</v>
      </c>
      <c r="B249" s="109" t="s">
        <v>3</v>
      </c>
      <c r="C249" s="209">
        <v>4.0000000000000001E-3</v>
      </c>
      <c r="D249" s="111">
        <v>0</v>
      </c>
      <c r="E249" s="162">
        <v>123064</v>
      </c>
      <c r="F249" s="163">
        <f t="shared" ref="F249:F252" si="9">+C249*E249*(1+D249/100)</f>
        <v>492.25600000000003</v>
      </c>
    </row>
    <row r="250" spans="1:6">
      <c r="A250" s="108" t="s">
        <v>164</v>
      </c>
      <c r="B250" s="109" t="s">
        <v>148</v>
      </c>
      <c r="C250" s="209">
        <v>1</v>
      </c>
      <c r="D250" s="111">
        <v>2</v>
      </c>
      <c r="E250" s="162">
        <v>16717</v>
      </c>
      <c r="F250" s="163">
        <f t="shared" si="9"/>
        <v>17051.34</v>
      </c>
    </row>
    <row r="251" spans="1:6">
      <c r="A251" s="114" t="s">
        <v>147</v>
      </c>
      <c r="B251" s="115" t="s">
        <v>9</v>
      </c>
      <c r="C251" s="210">
        <v>0.04</v>
      </c>
      <c r="D251" s="117">
        <v>0</v>
      </c>
      <c r="E251" s="162">
        <v>9561</v>
      </c>
      <c r="F251" s="163">
        <f t="shared" si="9"/>
        <v>382.44</v>
      </c>
    </row>
    <row r="252" spans="1:6">
      <c r="A252" s="114" t="s">
        <v>151</v>
      </c>
      <c r="B252" s="115" t="s">
        <v>3</v>
      </c>
      <c r="C252" s="210">
        <v>2</v>
      </c>
      <c r="D252" s="117">
        <v>0</v>
      </c>
      <c r="E252" s="162">
        <v>4538</v>
      </c>
      <c r="F252" s="163">
        <f t="shared" si="9"/>
        <v>9076</v>
      </c>
    </row>
    <row r="253" spans="1:6">
      <c r="A253" s="155"/>
      <c r="B253" s="156"/>
      <c r="C253" s="212"/>
      <c r="D253" s="158"/>
      <c r="E253" s="213"/>
      <c r="F253" s="214"/>
    </row>
    <row r="254" spans="1:6">
      <c r="A254" s="97"/>
      <c r="B254" s="98"/>
      <c r="C254" s="99"/>
      <c r="D254" s="120"/>
      <c r="E254" s="146" t="s">
        <v>58</v>
      </c>
      <c r="F254" s="165">
        <f>SUM(F248:F252)</f>
        <v>27255.795999999998</v>
      </c>
    </row>
    <row r="255" spans="1:6">
      <c r="A255" s="97"/>
      <c r="B255" s="98"/>
      <c r="C255" s="99"/>
      <c r="D255" s="100"/>
      <c r="E255" s="101"/>
      <c r="F255" s="102"/>
    </row>
    <row r="256" spans="1:6">
      <c r="A256" s="103" t="s">
        <v>33</v>
      </c>
      <c r="B256" s="124" t="s">
        <v>11</v>
      </c>
      <c r="C256" s="124" t="s">
        <v>34</v>
      </c>
      <c r="D256" s="125" t="s">
        <v>35</v>
      </c>
      <c r="E256" s="126" t="s">
        <v>62</v>
      </c>
      <c r="F256" s="127" t="s">
        <v>37</v>
      </c>
    </row>
    <row r="257" spans="1:6" ht="24">
      <c r="A257" s="108" t="s">
        <v>149</v>
      </c>
      <c r="B257" s="166">
        <v>422271</v>
      </c>
      <c r="C257" s="129">
        <v>1.8</v>
      </c>
      <c r="D257" s="167">
        <f>B257</f>
        <v>422271</v>
      </c>
      <c r="E257" s="131">
        <v>11.59</v>
      </c>
      <c r="F257" s="176">
        <f>D257/E257</f>
        <v>36434.081104400342</v>
      </c>
    </row>
    <row r="258" spans="1:6">
      <c r="A258" s="114"/>
      <c r="B258" s="115"/>
      <c r="C258" s="116"/>
      <c r="D258" s="117"/>
      <c r="E258" s="118"/>
      <c r="F258" s="164"/>
    </row>
    <row r="259" spans="1:6">
      <c r="A259" s="97"/>
      <c r="B259" s="98"/>
      <c r="C259" s="99"/>
      <c r="D259" s="133"/>
      <c r="E259" s="146" t="s">
        <v>38</v>
      </c>
      <c r="F259" s="165">
        <f>SUM(F256:F258)</f>
        <v>36434.081104400342</v>
      </c>
    </row>
    <row r="260" spans="1:6">
      <c r="A260" s="97"/>
      <c r="B260" s="98"/>
      <c r="C260" s="99"/>
      <c r="D260" s="100"/>
      <c r="E260" s="101"/>
      <c r="F260" s="123"/>
    </row>
    <row r="261" spans="1:6">
      <c r="A261" s="134" t="s">
        <v>39</v>
      </c>
      <c r="B261" s="104" t="s">
        <v>40</v>
      </c>
      <c r="C261" s="104" t="s">
        <v>41</v>
      </c>
      <c r="D261" s="105" t="s">
        <v>42</v>
      </c>
      <c r="E261" s="106" t="s">
        <v>43</v>
      </c>
      <c r="F261" s="107" t="s">
        <v>44</v>
      </c>
    </row>
    <row r="262" spans="1:6">
      <c r="A262" s="168" t="s">
        <v>45</v>
      </c>
      <c r="B262" s="109"/>
      <c r="C262" s="109" t="s">
        <v>92</v>
      </c>
      <c r="D262" s="169">
        <v>0.03</v>
      </c>
      <c r="E262" s="162">
        <f>F259</f>
        <v>36434.081104400342</v>
      </c>
      <c r="F262" s="164">
        <f>D262*E262</f>
        <v>1093.0224331320103</v>
      </c>
    </row>
    <row r="263" spans="1:6">
      <c r="A263" s="108"/>
      <c r="B263" s="109"/>
      <c r="C263" s="109"/>
      <c r="D263" s="178"/>
      <c r="E263" s="162"/>
      <c r="F263" s="164"/>
    </row>
    <row r="264" spans="1:6">
      <c r="A264" s="114"/>
      <c r="B264" s="115"/>
      <c r="C264" s="115"/>
      <c r="D264" s="179"/>
      <c r="E264" s="118"/>
      <c r="F264" s="164"/>
    </row>
    <row r="265" spans="1:6">
      <c r="A265" s="97"/>
      <c r="B265" s="98"/>
      <c r="C265" s="99"/>
      <c r="D265" s="138"/>
      <c r="E265" s="146" t="s">
        <v>46</v>
      </c>
      <c r="F265" s="165">
        <f>SUM(F262:F264)</f>
        <v>1093.0224331320103</v>
      </c>
    </row>
    <row r="266" spans="1:6">
      <c r="A266" s="97"/>
      <c r="B266" s="98"/>
      <c r="C266" s="99"/>
      <c r="D266" s="100"/>
      <c r="E266" s="101"/>
      <c r="F266" s="177"/>
    </row>
    <row r="267" spans="1:6">
      <c r="A267" s="103" t="s">
        <v>47</v>
      </c>
      <c r="B267" s="104" t="s">
        <v>0</v>
      </c>
      <c r="C267" s="104" t="s">
        <v>48</v>
      </c>
      <c r="D267" s="139" t="s">
        <v>49</v>
      </c>
      <c r="E267" s="106" t="s">
        <v>43</v>
      </c>
      <c r="F267" s="107" t="s">
        <v>44</v>
      </c>
    </row>
    <row r="268" spans="1:6">
      <c r="A268" s="108"/>
      <c r="B268" s="109"/>
      <c r="C268" s="110"/>
      <c r="D268" s="111"/>
      <c r="E268" s="112"/>
      <c r="F268" s="113"/>
    </row>
    <row r="269" spans="1:6">
      <c r="A269" s="97"/>
      <c r="B269" s="98"/>
      <c r="C269" s="99"/>
      <c r="D269" s="138"/>
      <c r="E269" s="146" t="s">
        <v>50</v>
      </c>
      <c r="F269" s="113">
        <v>0</v>
      </c>
    </row>
    <row r="270" spans="1:6">
      <c r="A270" s="97"/>
      <c r="B270" s="98"/>
      <c r="C270" s="99"/>
      <c r="D270" s="100"/>
      <c r="E270" s="101"/>
      <c r="F270" s="102"/>
    </row>
    <row r="271" spans="1:6" ht="15.75" thickBot="1">
      <c r="A271" s="140"/>
      <c r="B271" s="141"/>
      <c r="C271" s="142"/>
      <c r="D271" s="143" t="s">
        <v>51</v>
      </c>
      <c r="E271" s="144"/>
      <c r="F271" s="145">
        <f>ROUND(F254+F259+F265+F269,0)</f>
        <v>64783</v>
      </c>
    </row>
    <row r="272" spans="1:6" ht="15.75" thickBot="1"/>
    <row r="273" spans="1:6">
      <c r="A273" s="26" t="s">
        <v>10</v>
      </c>
      <c r="B273" s="304"/>
      <c r="C273" s="304"/>
      <c r="D273" s="27" t="s">
        <v>2</v>
      </c>
      <c r="E273" s="28" t="s">
        <v>31</v>
      </c>
      <c r="F273" s="29" t="s">
        <v>32</v>
      </c>
    </row>
    <row r="274" spans="1:6">
      <c r="A274" s="301" t="s">
        <v>292</v>
      </c>
      <c r="B274" s="302"/>
      <c r="C274" s="303"/>
      <c r="D274" s="30"/>
      <c r="E274" s="31" t="s">
        <v>53</v>
      </c>
      <c r="F274" s="32"/>
    </row>
    <row r="275" spans="1:6">
      <c r="A275" s="97"/>
      <c r="B275" s="98"/>
      <c r="C275" s="99"/>
      <c r="D275" s="100"/>
      <c r="E275" s="101"/>
      <c r="F275" s="102"/>
    </row>
    <row r="276" spans="1:6">
      <c r="A276" s="103" t="s">
        <v>54</v>
      </c>
      <c r="B276" s="104" t="s">
        <v>41</v>
      </c>
      <c r="C276" s="104" t="s">
        <v>60</v>
      </c>
      <c r="D276" s="105" t="s">
        <v>56</v>
      </c>
      <c r="E276" s="106" t="s">
        <v>57</v>
      </c>
      <c r="F276" s="107" t="s">
        <v>44</v>
      </c>
    </row>
    <row r="277" spans="1:6">
      <c r="A277" s="108" t="s">
        <v>159</v>
      </c>
      <c r="B277" s="109" t="s">
        <v>3</v>
      </c>
      <c r="C277" s="110">
        <v>0.02</v>
      </c>
      <c r="D277" s="111">
        <v>5</v>
      </c>
      <c r="E277" s="112">
        <v>65554</v>
      </c>
      <c r="F277" s="113">
        <f>C277*E277*(1+D277/100)</f>
        <v>1376.634</v>
      </c>
    </row>
    <row r="278" spans="1:6">
      <c r="A278" s="114" t="s">
        <v>184</v>
      </c>
      <c r="B278" s="109" t="s">
        <v>3</v>
      </c>
      <c r="C278" s="110">
        <v>0.02</v>
      </c>
      <c r="D278" s="111">
        <v>5</v>
      </c>
      <c r="E278" s="112">
        <v>123064</v>
      </c>
      <c r="F278" s="113">
        <f t="shared" ref="F278:F279" si="10">C278*E278*(1+D278/100)</f>
        <v>2584.3440000000005</v>
      </c>
    </row>
    <row r="279" spans="1:6">
      <c r="A279" s="155" t="s">
        <v>291</v>
      </c>
      <c r="B279" s="115" t="s">
        <v>148</v>
      </c>
      <c r="C279" s="116">
        <v>1</v>
      </c>
      <c r="D279" s="117">
        <v>3</v>
      </c>
      <c r="E279" s="118">
        <v>35097</v>
      </c>
      <c r="F279" s="113">
        <f t="shared" si="10"/>
        <v>36149.910000000003</v>
      </c>
    </row>
    <row r="280" spans="1:6">
      <c r="A280" s="155"/>
      <c r="B280" s="156"/>
      <c r="C280" s="157"/>
      <c r="D280" s="158"/>
      <c r="E280" s="159"/>
      <c r="F280" s="113"/>
    </row>
    <row r="281" spans="1:6">
      <c r="A281" s="97"/>
      <c r="B281" s="98"/>
      <c r="C281" s="99"/>
      <c r="D281" s="120"/>
      <c r="E281" s="146" t="s">
        <v>58</v>
      </c>
      <c r="F281" s="122">
        <f>SUM(F277:F280)</f>
        <v>40110.888000000006</v>
      </c>
    </row>
    <row r="282" spans="1:6">
      <c r="A282" s="97"/>
      <c r="B282" s="98"/>
      <c r="C282" s="99"/>
      <c r="D282" s="100"/>
      <c r="E282" s="101"/>
      <c r="F282" s="102"/>
    </row>
    <row r="283" spans="1:6">
      <c r="A283" s="103" t="s">
        <v>33</v>
      </c>
      <c r="B283" s="124" t="s">
        <v>11</v>
      </c>
      <c r="C283" s="124" t="s">
        <v>34</v>
      </c>
      <c r="D283" s="125" t="s">
        <v>35</v>
      </c>
      <c r="E283" s="126" t="s">
        <v>62</v>
      </c>
      <c r="F283" s="127" t="s">
        <v>37</v>
      </c>
    </row>
    <row r="284" spans="1:6">
      <c r="A284" s="108" t="s">
        <v>123</v>
      </c>
      <c r="B284" s="128">
        <v>422271</v>
      </c>
      <c r="C284" s="129">
        <v>1.8</v>
      </c>
      <c r="D284" s="130">
        <f>B284</f>
        <v>422271</v>
      </c>
      <c r="E284" s="131">
        <v>53.33</v>
      </c>
      <c r="F284" s="149">
        <f>D284/E284</f>
        <v>7918.0761297581103</v>
      </c>
    </row>
    <row r="285" spans="1:6">
      <c r="A285" s="114"/>
      <c r="B285" s="128"/>
      <c r="C285" s="129"/>
      <c r="D285" s="130"/>
      <c r="E285" s="131"/>
      <c r="F285" s="149"/>
    </row>
    <row r="286" spans="1:6">
      <c r="A286" s="155"/>
      <c r="B286" s="156"/>
      <c r="C286" s="157"/>
      <c r="D286" s="158"/>
      <c r="E286" s="159"/>
      <c r="F286" s="160"/>
    </row>
    <row r="287" spans="1:6">
      <c r="A287" s="97"/>
      <c r="B287" s="98"/>
      <c r="C287" s="99"/>
      <c r="D287" s="133"/>
      <c r="E287" s="146" t="s">
        <v>38</v>
      </c>
      <c r="F287" s="122">
        <f>SUM(F284:F285)</f>
        <v>7918.0761297581103</v>
      </c>
    </row>
    <row r="288" spans="1:6">
      <c r="A288" s="97"/>
      <c r="B288" s="98"/>
      <c r="C288" s="99"/>
      <c r="D288" s="100"/>
      <c r="E288" s="101"/>
      <c r="F288" s="123"/>
    </row>
    <row r="289" spans="1:6">
      <c r="A289" s="134" t="s">
        <v>39</v>
      </c>
      <c r="B289" s="104" t="s">
        <v>40</v>
      </c>
      <c r="C289" s="104" t="s">
        <v>41</v>
      </c>
      <c r="D289" s="105" t="s">
        <v>42</v>
      </c>
      <c r="E289" s="106" t="s">
        <v>43</v>
      </c>
      <c r="F289" s="107" t="s">
        <v>44</v>
      </c>
    </row>
    <row r="290" spans="1:6">
      <c r="A290" s="108"/>
      <c r="B290" s="109"/>
      <c r="C290" s="109"/>
      <c r="D290" s="137"/>
      <c r="E290" s="112"/>
      <c r="F290" s="150"/>
    </row>
    <row r="291" spans="1:6">
      <c r="A291" s="114"/>
      <c r="B291" s="115"/>
      <c r="C291" s="116"/>
      <c r="D291" s="117"/>
      <c r="E291" s="118"/>
      <c r="F291" s="119"/>
    </row>
    <row r="292" spans="1:6">
      <c r="A292" s="97"/>
      <c r="B292" s="98"/>
      <c r="C292" s="99"/>
      <c r="D292" s="138"/>
      <c r="E292" s="146" t="s">
        <v>46</v>
      </c>
      <c r="F292" s="122">
        <f>SUM(F290:F291)</f>
        <v>0</v>
      </c>
    </row>
    <row r="293" spans="1:6">
      <c r="A293" s="97"/>
      <c r="B293" s="98"/>
      <c r="C293" s="99"/>
      <c r="D293" s="100"/>
      <c r="E293" s="101"/>
      <c r="F293" s="123"/>
    </row>
    <row r="294" spans="1:6">
      <c r="A294" s="103" t="s">
        <v>47</v>
      </c>
      <c r="B294" s="104" t="s">
        <v>0</v>
      </c>
      <c r="C294" s="104" t="s">
        <v>48</v>
      </c>
      <c r="D294" s="139" t="s">
        <v>49</v>
      </c>
      <c r="E294" s="106" t="s">
        <v>43</v>
      </c>
      <c r="F294" s="107" t="s">
        <v>44</v>
      </c>
    </row>
    <row r="295" spans="1:6">
      <c r="A295" s="108"/>
      <c r="B295" s="109"/>
      <c r="C295" s="110"/>
      <c r="D295" s="111"/>
      <c r="E295" s="112"/>
      <c r="F295" s="113"/>
    </row>
    <row r="296" spans="1:6">
      <c r="A296" s="97"/>
      <c r="B296" s="98"/>
      <c r="C296" s="99"/>
      <c r="D296" s="138"/>
      <c r="E296" s="146" t="s">
        <v>50</v>
      </c>
      <c r="F296" s="113">
        <v>0</v>
      </c>
    </row>
    <row r="297" spans="1:6">
      <c r="A297" s="97"/>
      <c r="B297" s="98"/>
      <c r="C297" s="99"/>
      <c r="D297" s="100"/>
      <c r="E297" s="101"/>
      <c r="F297" s="102"/>
    </row>
    <row r="298" spans="1:6" ht="15.75" thickBot="1">
      <c r="A298" s="140"/>
      <c r="B298" s="141"/>
      <c r="C298" s="142"/>
      <c r="D298" s="143" t="s">
        <v>51</v>
      </c>
      <c r="E298" s="144"/>
      <c r="F298" s="145">
        <f>ROUND(F281+F287+F292+F296,0)</f>
        <v>48029</v>
      </c>
    </row>
    <row r="299" spans="1:6" ht="15.75" thickBot="1"/>
    <row r="300" spans="1:6">
      <c r="A300" s="26" t="s">
        <v>10</v>
      </c>
      <c r="B300" s="304"/>
      <c r="C300" s="304"/>
      <c r="D300" s="27" t="s">
        <v>2</v>
      </c>
      <c r="E300" s="28" t="s">
        <v>31</v>
      </c>
      <c r="F300" s="29" t="s">
        <v>32</v>
      </c>
    </row>
    <row r="301" spans="1:6">
      <c r="A301" s="301" t="s">
        <v>287</v>
      </c>
      <c r="B301" s="302"/>
      <c r="C301" s="303"/>
      <c r="D301" s="30"/>
      <c r="E301" s="31" t="s">
        <v>53</v>
      </c>
      <c r="F301" s="32"/>
    </row>
    <row r="302" spans="1:6">
      <c r="A302" s="97"/>
      <c r="B302" s="98"/>
      <c r="C302" s="99"/>
      <c r="D302" s="100"/>
      <c r="E302" s="101"/>
      <c r="F302" s="102"/>
    </row>
    <row r="303" spans="1:6">
      <c r="A303" s="103" t="s">
        <v>54</v>
      </c>
      <c r="B303" s="104" t="s">
        <v>41</v>
      </c>
      <c r="C303" s="104" t="s">
        <v>60</v>
      </c>
      <c r="D303" s="105" t="s">
        <v>56</v>
      </c>
      <c r="E303" s="106" t="s">
        <v>57</v>
      </c>
      <c r="F303" s="107" t="s">
        <v>44</v>
      </c>
    </row>
    <row r="304" spans="1:6">
      <c r="A304" s="108" t="s">
        <v>184</v>
      </c>
      <c r="B304" s="109" t="s">
        <v>3</v>
      </c>
      <c r="C304" s="110">
        <v>0.03</v>
      </c>
      <c r="D304" s="111">
        <v>5</v>
      </c>
      <c r="E304" s="112">
        <v>123064</v>
      </c>
      <c r="F304" s="113">
        <f>C304*E304*(1+D304/100)</f>
        <v>3876.5160000000001</v>
      </c>
    </row>
    <row r="305" spans="1:6">
      <c r="A305" s="114" t="s">
        <v>160</v>
      </c>
      <c r="B305" s="109" t="s">
        <v>148</v>
      </c>
      <c r="C305" s="110">
        <v>1</v>
      </c>
      <c r="D305" s="111">
        <v>5</v>
      </c>
      <c r="E305" s="112">
        <v>16717</v>
      </c>
      <c r="F305" s="113">
        <f t="shared" ref="F305:F306" si="11">C305*E305*(1+D305/100)</f>
        <v>17552.850000000002</v>
      </c>
    </row>
    <row r="306" spans="1:6">
      <c r="A306" s="155" t="s">
        <v>288</v>
      </c>
      <c r="B306" s="115" t="s">
        <v>3</v>
      </c>
      <c r="C306" s="116">
        <v>0.33500000000000002</v>
      </c>
      <c r="D306" s="117">
        <v>0</v>
      </c>
      <c r="E306" s="118">
        <v>3587</v>
      </c>
      <c r="F306" s="113">
        <f t="shared" si="11"/>
        <v>1201.645</v>
      </c>
    </row>
    <row r="307" spans="1:6">
      <c r="A307" s="155"/>
      <c r="B307" s="156"/>
      <c r="C307" s="157"/>
      <c r="D307" s="158"/>
      <c r="E307" s="159"/>
      <c r="F307" s="113"/>
    </row>
    <row r="308" spans="1:6">
      <c r="A308" s="97"/>
      <c r="B308" s="98"/>
      <c r="C308" s="99"/>
      <c r="D308" s="120"/>
      <c r="E308" s="146" t="s">
        <v>58</v>
      </c>
      <c r="F308" s="122">
        <f>SUM(F304:F307)</f>
        <v>22631.011000000002</v>
      </c>
    </row>
    <row r="309" spans="1:6">
      <c r="A309" s="97"/>
      <c r="B309" s="98"/>
      <c r="C309" s="99"/>
      <c r="D309" s="100"/>
      <c r="E309" s="101"/>
      <c r="F309" s="102"/>
    </row>
    <row r="310" spans="1:6">
      <c r="A310" s="103" t="s">
        <v>33</v>
      </c>
      <c r="B310" s="124" t="s">
        <v>11</v>
      </c>
      <c r="C310" s="124" t="s">
        <v>34</v>
      </c>
      <c r="D310" s="125" t="s">
        <v>35</v>
      </c>
      <c r="E310" s="126" t="s">
        <v>62</v>
      </c>
      <c r="F310" s="127" t="s">
        <v>37</v>
      </c>
    </row>
    <row r="311" spans="1:6">
      <c r="A311" s="108" t="s">
        <v>123</v>
      </c>
      <c r="B311" s="128">
        <v>422271</v>
      </c>
      <c r="C311" s="129">
        <v>1.8</v>
      </c>
      <c r="D311" s="130">
        <f>B311</f>
        <v>422271</v>
      </c>
      <c r="E311" s="131">
        <v>66.17</v>
      </c>
      <c r="F311" s="149">
        <f>D311/E311</f>
        <v>6381.6079794468787</v>
      </c>
    </row>
    <row r="312" spans="1:6">
      <c r="A312" s="114"/>
      <c r="B312" s="128"/>
      <c r="C312" s="129"/>
      <c r="D312" s="130"/>
      <c r="E312" s="131"/>
      <c r="F312" s="149"/>
    </row>
    <row r="313" spans="1:6">
      <c r="A313" s="155"/>
      <c r="B313" s="156"/>
      <c r="C313" s="157"/>
      <c r="D313" s="158"/>
      <c r="E313" s="159"/>
      <c r="F313" s="160"/>
    </row>
    <row r="314" spans="1:6">
      <c r="A314" s="97"/>
      <c r="B314" s="98"/>
      <c r="C314" s="99"/>
      <c r="D314" s="133"/>
      <c r="E314" s="146" t="s">
        <v>38</v>
      </c>
      <c r="F314" s="122">
        <f>SUM(F311:F312)</f>
        <v>6381.6079794468787</v>
      </c>
    </row>
    <row r="315" spans="1:6">
      <c r="A315" s="97"/>
      <c r="B315" s="98"/>
      <c r="C315" s="99"/>
      <c r="D315" s="100"/>
      <c r="E315" s="101"/>
      <c r="F315" s="123"/>
    </row>
    <row r="316" spans="1:6">
      <c r="A316" s="134" t="s">
        <v>39</v>
      </c>
      <c r="B316" s="104" t="s">
        <v>40</v>
      </c>
      <c r="C316" s="104" t="s">
        <v>41</v>
      </c>
      <c r="D316" s="105" t="s">
        <v>42</v>
      </c>
      <c r="E316" s="106" t="s">
        <v>43</v>
      </c>
      <c r="F316" s="107" t="s">
        <v>44</v>
      </c>
    </row>
    <row r="317" spans="1:6">
      <c r="A317" s="108"/>
      <c r="B317" s="109"/>
      <c r="C317" s="109"/>
      <c r="D317" s="137"/>
      <c r="E317" s="112"/>
      <c r="F317" s="150"/>
    </row>
    <row r="318" spans="1:6">
      <c r="A318" s="114"/>
      <c r="B318" s="115"/>
      <c r="C318" s="116"/>
      <c r="D318" s="117"/>
      <c r="E318" s="118"/>
      <c r="F318" s="119"/>
    </row>
    <row r="319" spans="1:6">
      <c r="A319" s="97"/>
      <c r="B319" s="98"/>
      <c r="C319" s="99"/>
      <c r="D319" s="138"/>
      <c r="E319" s="146" t="s">
        <v>46</v>
      </c>
      <c r="F319" s="122">
        <f>SUM(F317:F318)</f>
        <v>0</v>
      </c>
    </row>
    <row r="320" spans="1:6">
      <c r="A320" s="97"/>
      <c r="B320" s="98"/>
      <c r="C320" s="99"/>
      <c r="D320" s="100"/>
      <c r="E320" s="101"/>
      <c r="F320" s="123"/>
    </row>
    <row r="321" spans="1:6">
      <c r="A321" s="103" t="s">
        <v>47</v>
      </c>
      <c r="B321" s="104" t="s">
        <v>0</v>
      </c>
      <c r="C321" s="104" t="s">
        <v>48</v>
      </c>
      <c r="D321" s="139" t="s">
        <v>49</v>
      </c>
      <c r="E321" s="106" t="s">
        <v>43</v>
      </c>
      <c r="F321" s="107" t="s">
        <v>44</v>
      </c>
    </row>
    <row r="322" spans="1:6">
      <c r="A322" s="108"/>
      <c r="B322" s="109"/>
      <c r="C322" s="110"/>
      <c r="D322" s="111"/>
      <c r="E322" s="112"/>
      <c r="F322" s="113"/>
    </row>
    <row r="323" spans="1:6">
      <c r="A323" s="97"/>
      <c r="B323" s="98"/>
      <c r="C323" s="99"/>
      <c r="D323" s="138"/>
      <c r="E323" s="146" t="s">
        <v>50</v>
      </c>
      <c r="F323" s="113">
        <v>0</v>
      </c>
    </row>
    <row r="324" spans="1:6">
      <c r="A324" s="97"/>
      <c r="B324" s="98"/>
      <c r="C324" s="99"/>
      <c r="D324" s="100"/>
      <c r="E324" s="101"/>
      <c r="F324" s="102"/>
    </row>
    <row r="325" spans="1:6" ht="15.75" thickBot="1">
      <c r="A325" s="140"/>
      <c r="B325" s="141"/>
      <c r="C325" s="142"/>
      <c r="D325" s="143" t="s">
        <v>51</v>
      </c>
      <c r="E325" s="144"/>
      <c r="F325" s="145">
        <f>ROUND(F308+F314+F319+F323,0)</f>
        <v>29013</v>
      </c>
    </row>
    <row r="326" spans="1:6" ht="15.75" thickBot="1">
      <c r="A326" s="215"/>
      <c r="B326" s="98"/>
      <c r="C326" s="99"/>
      <c r="D326" s="152"/>
      <c r="E326" s="153"/>
      <c r="F326" s="123"/>
    </row>
    <row r="327" spans="1:6">
      <c r="A327" s="26" t="s">
        <v>10</v>
      </c>
      <c r="B327" s="304"/>
      <c r="C327" s="304"/>
      <c r="D327" s="27" t="s">
        <v>2</v>
      </c>
      <c r="E327" s="28" t="s">
        <v>31</v>
      </c>
      <c r="F327" s="29" t="s">
        <v>32</v>
      </c>
    </row>
    <row r="328" spans="1:6">
      <c r="A328" s="301" t="s">
        <v>167</v>
      </c>
      <c r="B328" s="302"/>
      <c r="C328" s="303"/>
      <c r="D328" s="30"/>
      <c r="E328" s="31" t="s">
        <v>53</v>
      </c>
      <c r="F328" s="32"/>
    </row>
    <row r="329" spans="1:6">
      <c r="A329" s="97"/>
      <c r="B329" s="98"/>
      <c r="C329" s="99"/>
      <c r="D329" s="100"/>
      <c r="E329" s="101"/>
      <c r="F329" s="102"/>
    </row>
    <row r="330" spans="1:6">
      <c r="A330" s="103" t="s">
        <v>54</v>
      </c>
      <c r="B330" s="104" t="s">
        <v>41</v>
      </c>
      <c r="C330" s="104" t="s">
        <v>60</v>
      </c>
      <c r="D330" s="105" t="s">
        <v>56</v>
      </c>
      <c r="E330" s="106" t="s">
        <v>57</v>
      </c>
      <c r="F330" s="107" t="s">
        <v>44</v>
      </c>
    </row>
    <row r="331" spans="1:6">
      <c r="A331" s="108" t="s">
        <v>159</v>
      </c>
      <c r="B331" s="109" t="s">
        <v>3</v>
      </c>
      <c r="C331" s="110">
        <v>4.0000000000000001E-3</v>
      </c>
      <c r="D331" s="111">
        <v>0</v>
      </c>
      <c r="E331" s="112">
        <v>63440</v>
      </c>
      <c r="F331" s="113">
        <f>C331*E331*(1+D331/100)</f>
        <v>253.76000000000002</v>
      </c>
    </row>
    <row r="332" spans="1:6">
      <c r="A332" s="114" t="s">
        <v>168</v>
      </c>
      <c r="B332" s="109" t="s">
        <v>3</v>
      </c>
      <c r="C332" s="110">
        <v>4.0000000000000001E-3</v>
      </c>
      <c r="D332" s="111">
        <v>0</v>
      </c>
      <c r="E332" s="112">
        <v>123064</v>
      </c>
      <c r="F332" s="113">
        <f t="shared" ref="F332:F333" si="12">C332*E332*(1+D332/100)</f>
        <v>492.25600000000003</v>
      </c>
    </row>
    <row r="333" spans="1:6">
      <c r="A333" s="155" t="s">
        <v>169</v>
      </c>
      <c r="B333" s="115" t="s">
        <v>53</v>
      </c>
      <c r="C333" s="116">
        <v>1</v>
      </c>
      <c r="D333" s="117">
        <v>0</v>
      </c>
      <c r="E333" s="118">
        <v>5218</v>
      </c>
      <c r="F333" s="113">
        <f t="shared" si="12"/>
        <v>5218</v>
      </c>
    </row>
    <row r="334" spans="1:6">
      <c r="A334" s="155"/>
      <c r="B334" s="156"/>
      <c r="C334" s="157"/>
      <c r="D334" s="158"/>
      <c r="E334" s="159"/>
      <c r="F334" s="113"/>
    </row>
    <row r="335" spans="1:6">
      <c r="A335" s="97"/>
      <c r="B335" s="98"/>
      <c r="C335" s="99"/>
      <c r="D335" s="120"/>
      <c r="E335" s="146" t="s">
        <v>58</v>
      </c>
      <c r="F335" s="122">
        <f>SUM(F331:F334)</f>
        <v>5964.0159999999996</v>
      </c>
    </row>
    <row r="336" spans="1:6">
      <c r="A336" s="97"/>
      <c r="B336" s="98"/>
      <c r="C336" s="99"/>
      <c r="D336" s="100"/>
      <c r="E336" s="101"/>
      <c r="F336" s="102"/>
    </row>
    <row r="337" spans="1:6">
      <c r="A337" s="103" t="s">
        <v>33</v>
      </c>
      <c r="B337" s="124" t="s">
        <v>11</v>
      </c>
      <c r="C337" s="124" t="s">
        <v>34</v>
      </c>
      <c r="D337" s="125" t="s">
        <v>35</v>
      </c>
      <c r="E337" s="126" t="s">
        <v>62</v>
      </c>
      <c r="F337" s="127" t="s">
        <v>37</v>
      </c>
    </row>
    <row r="338" spans="1:6">
      <c r="A338" s="108" t="s">
        <v>123</v>
      </c>
      <c r="B338" s="128">
        <v>422271</v>
      </c>
      <c r="C338" s="129">
        <v>1.8</v>
      </c>
      <c r="D338" s="130">
        <f>B338</f>
        <v>422271</v>
      </c>
      <c r="E338" s="131">
        <v>200</v>
      </c>
      <c r="F338" s="149">
        <f>D338/E338</f>
        <v>2111.355</v>
      </c>
    </row>
    <row r="339" spans="1:6">
      <c r="A339" s="114"/>
      <c r="B339" s="128"/>
      <c r="C339" s="129"/>
      <c r="D339" s="130"/>
      <c r="E339" s="131"/>
      <c r="F339" s="149"/>
    </row>
    <row r="340" spans="1:6">
      <c r="A340" s="155"/>
      <c r="B340" s="156"/>
      <c r="C340" s="157"/>
      <c r="D340" s="158"/>
      <c r="E340" s="159"/>
      <c r="F340" s="160"/>
    </row>
    <row r="341" spans="1:6">
      <c r="A341" s="97"/>
      <c r="B341" s="98"/>
      <c r="C341" s="99"/>
      <c r="D341" s="133"/>
      <c r="E341" s="146" t="s">
        <v>38</v>
      </c>
      <c r="F341" s="122">
        <f>SUM(F338:F339)</f>
        <v>2111.355</v>
      </c>
    </row>
    <row r="342" spans="1:6">
      <c r="A342" s="97"/>
      <c r="B342" s="98"/>
      <c r="C342" s="99"/>
      <c r="D342" s="100"/>
      <c r="E342" s="101"/>
      <c r="F342" s="123"/>
    </row>
    <row r="343" spans="1:6">
      <c r="A343" s="134" t="s">
        <v>39</v>
      </c>
      <c r="B343" s="104" t="s">
        <v>40</v>
      </c>
      <c r="C343" s="104" t="s">
        <v>41</v>
      </c>
      <c r="D343" s="105" t="s">
        <v>42</v>
      </c>
      <c r="E343" s="106" t="s">
        <v>43</v>
      </c>
      <c r="F343" s="107" t="s">
        <v>44</v>
      </c>
    </row>
    <row r="344" spans="1:6">
      <c r="A344" s="108" t="s">
        <v>45</v>
      </c>
      <c r="B344" s="109"/>
      <c r="C344" s="109" t="s">
        <v>92</v>
      </c>
      <c r="D344" s="137">
        <v>7.0000000000000007E-2</v>
      </c>
      <c r="E344" s="112">
        <f>F341</f>
        <v>2111.355</v>
      </c>
      <c r="F344" s="150">
        <f>D344*E344</f>
        <v>147.79485000000003</v>
      </c>
    </row>
    <row r="345" spans="1:6">
      <c r="A345" s="114"/>
      <c r="B345" s="115"/>
      <c r="C345" s="116"/>
      <c r="D345" s="117"/>
      <c r="E345" s="118"/>
      <c r="F345" s="119"/>
    </row>
    <row r="346" spans="1:6">
      <c r="A346" s="97"/>
      <c r="B346" s="98"/>
      <c r="C346" s="99"/>
      <c r="D346" s="138"/>
      <c r="E346" s="146" t="s">
        <v>46</v>
      </c>
      <c r="F346" s="122">
        <f>SUM(F344:F345)</f>
        <v>147.79485000000003</v>
      </c>
    </row>
    <row r="347" spans="1:6">
      <c r="A347" s="97"/>
      <c r="B347" s="98"/>
      <c r="C347" s="99"/>
      <c r="D347" s="100"/>
      <c r="E347" s="101"/>
      <c r="F347" s="123"/>
    </row>
    <row r="348" spans="1:6">
      <c r="A348" s="103" t="s">
        <v>47</v>
      </c>
      <c r="B348" s="104" t="s">
        <v>0</v>
      </c>
      <c r="C348" s="104" t="s">
        <v>48</v>
      </c>
      <c r="D348" s="139" t="s">
        <v>49</v>
      </c>
      <c r="E348" s="106" t="s">
        <v>43</v>
      </c>
      <c r="F348" s="107" t="s">
        <v>44</v>
      </c>
    </row>
    <row r="349" spans="1:6">
      <c r="A349" s="108"/>
      <c r="B349" s="109"/>
      <c r="C349" s="110"/>
      <c r="D349" s="111"/>
      <c r="E349" s="112"/>
      <c r="F349" s="113"/>
    </row>
    <row r="350" spans="1:6">
      <c r="A350" s="97"/>
      <c r="B350" s="98"/>
      <c r="C350" s="99"/>
      <c r="D350" s="138"/>
      <c r="E350" s="146" t="s">
        <v>50</v>
      </c>
      <c r="F350" s="113">
        <v>0</v>
      </c>
    </row>
    <row r="351" spans="1:6">
      <c r="A351" s="97"/>
      <c r="B351" s="98"/>
      <c r="C351" s="99"/>
      <c r="D351" s="100"/>
      <c r="E351" s="101"/>
      <c r="F351" s="102"/>
    </row>
    <row r="352" spans="1:6" ht="15.75" thickBot="1">
      <c r="A352" s="140"/>
      <c r="B352" s="141"/>
      <c r="C352" s="142"/>
      <c r="D352" s="143" t="s">
        <v>51</v>
      </c>
      <c r="E352" s="144"/>
      <c r="F352" s="145">
        <f>ROUND(F335+F341+F346+F350,0)</f>
        <v>8223</v>
      </c>
    </row>
    <row r="353" spans="1:6" ht="15.75" thickBot="1"/>
    <row r="354" spans="1:6">
      <c r="A354" s="26" t="s">
        <v>10</v>
      </c>
      <c r="B354" s="304"/>
      <c r="C354" s="304"/>
      <c r="D354" s="27" t="s">
        <v>2</v>
      </c>
      <c r="E354" s="28" t="s">
        <v>31</v>
      </c>
      <c r="F354" s="29" t="s">
        <v>32</v>
      </c>
    </row>
    <row r="355" spans="1:6">
      <c r="A355" s="301" t="s">
        <v>177</v>
      </c>
      <c r="B355" s="302"/>
      <c r="C355" s="303"/>
      <c r="D355" s="30"/>
      <c r="E355" s="31" t="s">
        <v>178</v>
      </c>
      <c r="F355" s="32"/>
    </row>
    <row r="356" spans="1:6">
      <c r="A356" s="97"/>
      <c r="B356" s="98"/>
      <c r="C356" s="99"/>
      <c r="D356" s="100"/>
      <c r="E356" s="101"/>
      <c r="F356" s="102"/>
    </row>
    <row r="357" spans="1:6">
      <c r="A357" s="103" t="s">
        <v>54</v>
      </c>
      <c r="B357" s="104" t="s">
        <v>41</v>
      </c>
      <c r="C357" s="104" t="s">
        <v>60</v>
      </c>
      <c r="D357" s="105" t="s">
        <v>56</v>
      </c>
      <c r="E357" s="106" t="s">
        <v>57</v>
      </c>
      <c r="F357" s="107" t="s">
        <v>44</v>
      </c>
    </row>
    <row r="358" spans="1:6">
      <c r="A358" s="108" t="s">
        <v>179</v>
      </c>
      <c r="B358" s="109" t="s">
        <v>3</v>
      </c>
      <c r="C358" s="110">
        <v>2</v>
      </c>
      <c r="D358" s="111">
        <v>0</v>
      </c>
      <c r="E358" s="112">
        <v>605</v>
      </c>
      <c r="F358" s="113">
        <f>C358*E358*(1+D358/100)</f>
        <v>1210</v>
      </c>
    </row>
    <row r="359" spans="1:6">
      <c r="A359" s="114" t="s">
        <v>180</v>
      </c>
      <c r="B359" s="109" t="s">
        <v>3</v>
      </c>
      <c r="C359" s="110">
        <v>1</v>
      </c>
      <c r="D359" s="111">
        <v>0</v>
      </c>
      <c r="E359" s="112">
        <v>2329</v>
      </c>
      <c r="F359" s="113">
        <f t="shared" ref="F359:F366" si="13">C359*E359*(1+D359/100)</f>
        <v>2329</v>
      </c>
    </row>
    <row r="360" spans="1:6">
      <c r="A360" s="155" t="s">
        <v>181</v>
      </c>
      <c r="B360" s="109" t="s">
        <v>3</v>
      </c>
      <c r="C360" s="157">
        <v>3</v>
      </c>
      <c r="D360" s="158">
        <v>0</v>
      </c>
      <c r="E360" s="159">
        <v>872</v>
      </c>
      <c r="F360" s="113">
        <f t="shared" si="13"/>
        <v>2616</v>
      </c>
    </row>
    <row r="361" spans="1:6">
      <c r="A361" s="155" t="s">
        <v>182</v>
      </c>
      <c r="B361" s="109" t="s">
        <v>3</v>
      </c>
      <c r="C361" s="157">
        <v>0.02</v>
      </c>
      <c r="D361" s="158">
        <v>5</v>
      </c>
      <c r="E361" s="159">
        <v>15009</v>
      </c>
      <c r="F361" s="113">
        <f t="shared" si="13"/>
        <v>315.18900000000002</v>
      </c>
    </row>
    <row r="362" spans="1:6">
      <c r="A362" s="155" t="s">
        <v>183</v>
      </c>
      <c r="B362" s="109" t="s">
        <v>3</v>
      </c>
      <c r="C362" s="157">
        <v>1</v>
      </c>
      <c r="D362" s="158">
        <v>0</v>
      </c>
      <c r="E362" s="159">
        <v>3222</v>
      </c>
      <c r="F362" s="113">
        <f t="shared" si="13"/>
        <v>3222</v>
      </c>
    </row>
    <row r="363" spans="1:6">
      <c r="A363" s="155" t="s">
        <v>184</v>
      </c>
      <c r="B363" s="109" t="s">
        <v>3</v>
      </c>
      <c r="C363" s="157">
        <v>0.04</v>
      </c>
      <c r="D363" s="158">
        <v>5</v>
      </c>
      <c r="E363" s="159">
        <v>123064</v>
      </c>
      <c r="F363" s="113">
        <f t="shared" si="13"/>
        <v>5168.688000000001</v>
      </c>
    </row>
    <row r="364" spans="1:6">
      <c r="A364" s="155" t="s">
        <v>185</v>
      </c>
      <c r="B364" s="109" t="s">
        <v>3</v>
      </c>
      <c r="C364" s="157">
        <v>1</v>
      </c>
      <c r="D364" s="158">
        <v>0</v>
      </c>
      <c r="E364" s="159">
        <v>500</v>
      </c>
      <c r="F364" s="113">
        <f t="shared" si="13"/>
        <v>500</v>
      </c>
    </row>
    <row r="365" spans="1:6">
      <c r="A365" s="155" t="s">
        <v>186</v>
      </c>
      <c r="B365" s="156" t="s">
        <v>53</v>
      </c>
      <c r="C365" s="157">
        <v>1.5</v>
      </c>
      <c r="D365" s="158">
        <v>5</v>
      </c>
      <c r="E365" s="159">
        <v>3733</v>
      </c>
      <c r="F365" s="113">
        <f t="shared" si="13"/>
        <v>5879.4750000000004</v>
      </c>
    </row>
    <row r="366" spans="1:6">
      <c r="A366" s="155" t="s">
        <v>147</v>
      </c>
      <c r="B366" s="156" t="s">
        <v>9</v>
      </c>
      <c r="C366" s="157">
        <v>0.05</v>
      </c>
      <c r="D366" s="158">
        <v>5</v>
      </c>
      <c r="E366" s="159">
        <v>9561</v>
      </c>
      <c r="F366" s="113">
        <f t="shared" si="13"/>
        <v>501.95250000000004</v>
      </c>
    </row>
    <row r="367" spans="1:6">
      <c r="A367" s="97"/>
      <c r="B367" s="98"/>
      <c r="C367" s="99"/>
      <c r="D367" s="120"/>
      <c r="E367" s="146" t="s">
        <v>58</v>
      </c>
      <c r="F367" s="122">
        <f>SUM(F358:F366)</f>
        <v>21742.304499999998</v>
      </c>
    </row>
    <row r="368" spans="1:6">
      <c r="A368" s="97"/>
      <c r="B368" s="98"/>
      <c r="C368" s="99"/>
      <c r="D368" s="100"/>
      <c r="E368" s="101"/>
      <c r="F368" s="102"/>
    </row>
    <row r="369" spans="1:6">
      <c r="A369" s="103" t="s">
        <v>33</v>
      </c>
      <c r="B369" s="124" t="s">
        <v>11</v>
      </c>
      <c r="C369" s="124" t="s">
        <v>34</v>
      </c>
      <c r="D369" s="125" t="s">
        <v>35</v>
      </c>
      <c r="E369" s="126" t="s">
        <v>62</v>
      </c>
      <c r="F369" s="127" t="s">
        <v>37</v>
      </c>
    </row>
    <row r="370" spans="1:6">
      <c r="A370" s="108" t="s">
        <v>123</v>
      </c>
      <c r="B370" s="128">
        <v>422271</v>
      </c>
      <c r="C370" s="129">
        <v>1.8</v>
      </c>
      <c r="D370" s="130">
        <f>B370</f>
        <v>422271</v>
      </c>
      <c r="E370" s="131">
        <v>8</v>
      </c>
      <c r="F370" s="149">
        <f>D370/E370</f>
        <v>52783.875</v>
      </c>
    </row>
    <row r="371" spans="1:6">
      <c r="A371" s="114"/>
      <c r="B371" s="128"/>
      <c r="C371" s="129"/>
      <c r="D371" s="130"/>
      <c r="E371" s="131"/>
      <c r="F371" s="149"/>
    </row>
    <row r="372" spans="1:6">
      <c r="A372" s="155"/>
      <c r="B372" s="156"/>
      <c r="C372" s="157"/>
      <c r="D372" s="158"/>
      <c r="E372" s="159"/>
      <c r="F372" s="160"/>
    </row>
    <row r="373" spans="1:6">
      <c r="A373" s="97"/>
      <c r="B373" s="98"/>
      <c r="C373" s="99"/>
      <c r="D373" s="133"/>
      <c r="E373" s="146" t="s">
        <v>38</v>
      </c>
      <c r="F373" s="122">
        <f>SUM(F370:F371)</f>
        <v>52783.875</v>
      </c>
    </row>
    <row r="374" spans="1:6">
      <c r="A374" s="97"/>
      <c r="B374" s="98"/>
      <c r="C374" s="99"/>
      <c r="D374" s="100"/>
      <c r="E374" s="101"/>
      <c r="F374" s="123"/>
    </row>
    <row r="375" spans="1:6">
      <c r="A375" s="134" t="s">
        <v>39</v>
      </c>
      <c r="B375" s="104" t="s">
        <v>40</v>
      </c>
      <c r="C375" s="104" t="s">
        <v>41</v>
      </c>
      <c r="D375" s="105" t="s">
        <v>42</v>
      </c>
      <c r="E375" s="106" t="s">
        <v>43</v>
      </c>
      <c r="F375" s="107" t="s">
        <v>44</v>
      </c>
    </row>
    <row r="376" spans="1:6">
      <c r="A376" s="108" t="s">
        <v>45</v>
      </c>
      <c r="B376" s="109"/>
      <c r="C376" s="109" t="s">
        <v>92</v>
      </c>
      <c r="D376" s="137">
        <v>0.01</v>
      </c>
      <c r="E376" s="112">
        <f>F373</f>
        <v>52783.875</v>
      </c>
      <c r="F376" s="150">
        <f>D376*E376</f>
        <v>527.83875</v>
      </c>
    </row>
    <row r="377" spans="1:6">
      <c r="A377" s="114"/>
      <c r="B377" s="115"/>
      <c r="C377" s="116"/>
      <c r="D377" s="117"/>
      <c r="E377" s="118"/>
      <c r="F377" s="119"/>
    </row>
    <row r="378" spans="1:6">
      <c r="A378" s="97"/>
      <c r="B378" s="98"/>
      <c r="C378" s="99"/>
      <c r="D378" s="138"/>
      <c r="E378" s="146" t="s">
        <v>46</v>
      </c>
      <c r="F378" s="122">
        <f>SUM(F376:F377)</f>
        <v>527.83875</v>
      </c>
    </row>
    <row r="379" spans="1:6">
      <c r="A379" s="97"/>
      <c r="B379" s="98"/>
      <c r="C379" s="99"/>
      <c r="D379" s="100"/>
      <c r="E379" s="101"/>
      <c r="F379" s="123"/>
    </row>
    <row r="380" spans="1:6">
      <c r="A380" s="103" t="s">
        <v>47</v>
      </c>
      <c r="B380" s="104" t="s">
        <v>0</v>
      </c>
      <c r="C380" s="104" t="s">
        <v>48</v>
      </c>
      <c r="D380" s="139" t="s">
        <v>49</v>
      </c>
      <c r="E380" s="106" t="s">
        <v>43</v>
      </c>
      <c r="F380" s="107" t="s">
        <v>44</v>
      </c>
    </row>
    <row r="381" spans="1:6">
      <c r="A381" s="108"/>
      <c r="B381" s="109"/>
      <c r="C381" s="110"/>
      <c r="D381" s="111"/>
      <c r="E381" s="112"/>
      <c r="F381" s="113"/>
    </row>
    <row r="382" spans="1:6">
      <c r="A382" s="97"/>
      <c r="B382" s="98"/>
      <c r="C382" s="99"/>
      <c r="D382" s="138"/>
      <c r="E382" s="146" t="s">
        <v>50</v>
      </c>
      <c r="F382" s="113">
        <v>0</v>
      </c>
    </row>
    <row r="383" spans="1:6">
      <c r="A383" s="97"/>
      <c r="B383" s="98"/>
      <c r="C383" s="99"/>
      <c r="D383" s="100"/>
      <c r="E383" s="101"/>
      <c r="F383" s="102"/>
    </row>
    <row r="384" spans="1:6" ht="15.75" thickBot="1">
      <c r="A384" s="140"/>
      <c r="B384" s="141"/>
      <c r="C384" s="142"/>
      <c r="D384" s="143" t="s">
        <v>51</v>
      </c>
      <c r="E384" s="144"/>
      <c r="F384" s="145">
        <f>ROUND(F367+F373+F378+F382,0)</f>
        <v>75054</v>
      </c>
    </row>
    <row r="385" spans="1:6" ht="15.75" thickBot="1"/>
    <row r="386" spans="1:6" hidden="1">
      <c r="A386" s="26" t="s">
        <v>10</v>
      </c>
      <c r="B386" s="304"/>
      <c r="C386" s="304"/>
      <c r="D386" s="27" t="s">
        <v>2</v>
      </c>
      <c r="E386" s="28" t="s">
        <v>31</v>
      </c>
      <c r="F386" s="29" t="s">
        <v>32</v>
      </c>
    </row>
    <row r="387" spans="1:6" hidden="1">
      <c r="A387" s="301" t="s">
        <v>109</v>
      </c>
      <c r="B387" s="302"/>
      <c r="C387" s="303"/>
      <c r="D387" s="30"/>
      <c r="E387" s="31"/>
      <c r="F387" s="32"/>
    </row>
    <row r="388" spans="1:6" hidden="1">
      <c r="A388" s="97"/>
      <c r="B388" s="98"/>
      <c r="C388" s="99"/>
      <c r="D388" s="100"/>
      <c r="E388" s="101"/>
      <c r="F388" s="102"/>
    </row>
    <row r="389" spans="1:6" hidden="1">
      <c r="A389" s="103" t="s">
        <v>54</v>
      </c>
      <c r="B389" s="104" t="s">
        <v>41</v>
      </c>
      <c r="C389" s="104" t="s">
        <v>60</v>
      </c>
      <c r="D389" s="105" t="s">
        <v>56</v>
      </c>
      <c r="E389" s="106" t="s">
        <v>57</v>
      </c>
      <c r="F389" s="107" t="s">
        <v>44</v>
      </c>
    </row>
    <row r="390" spans="1:6" hidden="1">
      <c r="A390" s="108" t="s">
        <v>93</v>
      </c>
      <c r="B390" s="109" t="s">
        <v>3</v>
      </c>
      <c r="C390" s="110">
        <v>1</v>
      </c>
      <c r="D390" s="172">
        <v>0</v>
      </c>
      <c r="E390" s="112">
        <v>362979</v>
      </c>
      <c r="F390" s="113">
        <f>C390*E390</f>
        <v>362979</v>
      </c>
    </row>
    <row r="391" spans="1:6" hidden="1">
      <c r="A391" s="114"/>
      <c r="B391" s="115"/>
      <c r="C391" s="116"/>
      <c r="D391" s="117"/>
      <c r="E391" s="118"/>
      <c r="F391" s="119"/>
    </row>
    <row r="392" spans="1:6" hidden="1">
      <c r="A392" s="97"/>
      <c r="B392" s="98"/>
      <c r="C392" s="99"/>
      <c r="D392" s="120"/>
      <c r="E392" s="146" t="s">
        <v>58</v>
      </c>
      <c r="F392" s="122">
        <f>SUM(F389:F391)</f>
        <v>362979</v>
      </c>
    </row>
    <row r="393" spans="1:6" hidden="1">
      <c r="A393" s="97"/>
      <c r="B393" s="98"/>
      <c r="C393" s="99"/>
      <c r="D393" s="100"/>
      <c r="E393" s="101"/>
      <c r="F393" s="102"/>
    </row>
    <row r="394" spans="1:6" hidden="1">
      <c r="A394" s="103" t="s">
        <v>33</v>
      </c>
      <c r="B394" s="124" t="s">
        <v>11</v>
      </c>
      <c r="C394" s="124" t="s">
        <v>34</v>
      </c>
      <c r="D394" s="125" t="s">
        <v>35</v>
      </c>
      <c r="E394" s="126" t="s">
        <v>87</v>
      </c>
      <c r="F394" s="127" t="s">
        <v>37</v>
      </c>
    </row>
    <row r="395" spans="1:6" hidden="1">
      <c r="A395" s="108" t="s">
        <v>90</v>
      </c>
      <c r="B395" s="128">
        <v>537435</v>
      </c>
      <c r="C395" s="147">
        <v>1.8</v>
      </c>
      <c r="D395" s="130">
        <f>B395</f>
        <v>537435</v>
      </c>
      <c r="E395" s="131">
        <v>3.63</v>
      </c>
      <c r="F395" s="149">
        <f>D395/E395</f>
        <v>148053.71900826448</v>
      </c>
    </row>
    <row r="396" spans="1:6" hidden="1">
      <c r="A396" s="114"/>
      <c r="B396" s="115"/>
      <c r="C396" s="116"/>
      <c r="D396" s="117"/>
      <c r="E396" s="118"/>
      <c r="F396" s="119"/>
    </row>
    <row r="397" spans="1:6" hidden="1">
      <c r="A397" s="97"/>
      <c r="B397" s="98"/>
      <c r="C397" s="99"/>
      <c r="D397" s="133"/>
      <c r="E397" s="146" t="s">
        <v>38</v>
      </c>
      <c r="F397" s="122">
        <f>SUM(F395:F396)</f>
        <v>148053.71900826448</v>
      </c>
    </row>
    <row r="398" spans="1:6" hidden="1">
      <c r="A398" s="97"/>
      <c r="B398" s="98"/>
      <c r="C398" s="99"/>
      <c r="D398" s="100"/>
      <c r="E398" s="101"/>
      <c r="F398" s="123"/>
    </row>
    <row r="399" spans="1:6" hidden="1">
      <c r="A399" s="134" t="s">
        <v>39</v>
      </c>
      <c r="B399" s="104" t="s">
        <v>40</v>
      </c>
      <c r="C399" s="104" t="s">
        <v>41</v>
      </c>
      <c r="D399" s="105" t="s">
        <v>42</v>
      </c>
      <c r="E399" s="106" t="s">
        <v>43</v>
      </c>
      <c r="F399" s="107" t="s">
        <v>44</v>
      </c>
    </row>
    <row r="400" spans="1:6" hidden="1">
      <c r="A400" s="108" t="s">
        <v>45</v>
      </c>
      <c r="B400" s="109"/>
      <c r="C400" s="109" t="s">
        <v>92</v>
      </c>
      <c r="D400" s="137">
        <v>0.01</v>
      </c>
      <c r="E400" s="112">
        <f>F397</f>
        <v>148053.71900826448</v>
      </c>
      <c r="F400" s="150">
        <f>D400*E400</f>
        <v>1480.5371900826449</v>
      </c>
    </row>
    <row r="401" spans="1:6" hidden="1">
      <c r="A401" s="114"/>
      <c r="B401" s="115"/>
      <c r="C401" s="116"/>
      <c r="D401" s="117"/>
      <c r="E401" s="118"/>
      <c r="F401" s="119"/>
    </row>
    <row r="402" spans="1:6" hidden="1">
      <c r="A402" s="97"/>
      <c r="B402" s="98"/>
      <c r="C402" s="99"/>
      <c r="D402" s="138"/>
      <c r="E402" s="146" t="s">
        <v>46</v>
      </c>
      <c r="F402" s="122">
        <f>SUM(F400:F401)</f>
        <v>1480.5371900826449</v>
      </c>
    </row>
    <row r="403" spans="1:6" hidden="1">
      <c r="A403" s="97"/>
      <c r="B403" s="98"/>
      <c r="C403" s="99"/>
      <c r="D403" s="100"/>
      <c r="E403" s="101"/>
      <c r="F403" s="123"/>
    </row>
    <row r="404" spans="1:6" hidden="1">
      <c r="A404" s="103" t="s">
        <v>47</v>
      </c>
      <c r="B404" s="104" t="s">
        <v>0</v>
      </c>
      <c r="C404" s="104" t="s">
        <v>48</v>
      </c>
      <c r="D404" s="139" t="s">
        <v>49</v>
      </c>
      <c r="E404" s="106" t="s">
        <v>43</v>
      </c>
      <c r="F404" s="107" t="s">
        <v>44</v>
      </c>
    </row>
    <row r="405" spans="1:6" hidden="1">
      <c r="A405" s="108"/>
      <c r="B405" s="109"/>
      <c r="C405" s="110"/>
      <c r="D405" s="111"/>
      <c r="E405" s="112"/>
      <c r="F405" s="113"/>
    </row>
    <row r="406" spans="1:6" hidden="1">
      <c r="A406" s="97"/>
      <c r="B406" s="98"/>
      <c r="C406" s="99"/>
      <c r="D406" s="138"/>
      <c r="E406" s="146" t="s">
        <v>50</v>
      </c>
      <c r="F406" s="113">
        <v>0</v>
      </c>
    </row>
    <row r="407" spans="1:6" hidden="1">
      <c r="A407" s="97"/>
      <c r="B407" s="98"/>
      <c r="C407" s="99"/>
      <c r="D407" s="100"/>
      <c r="E407" s="101"/>
      <c r="F407" s="102"/>
    </row>
    <row r="408" spans="1:6" ht="15.75" hidden="1" thickBot="1">
      <c r="A408" s="140"/>
      <c r="B408" s="141"/>
      <c r="C408" s="142"/>
      <c r="D408" s="143" t="s">
        <v>51</v>
      </c>
      <c r="E408" s="144"/>
      <c r="F408" s="174">
        <f>ROUND(F392+F397+F402+F406,0)</f>
        <v>512513</v>
      </c>
    </row>
    <row r="409" spans="1:6" ht="15.75" hidden="1" thickBot="1">
      <c r="A409" s="151"/>
      <c r="B409" s="98"/>
      <c r="C409" s="99"/>
      <c r="D409" s="152"/>
      <c r="E409" s="153"/>
      <c r="F409" s="154"/>
    </row>
    <row r="410" spans="1:6" hidden="1">
      <c r="A410" s="26" t="s">
        <v>10</v>
      </c>
      <c r="B410" s="304"/>
      <c r="C410" s="304"/>
      <c r="D410" s="27" t="s">
        <v>2</v>
      </c>
      <c r="E410" s="28" t="s">
        <v>31</v>
      </c>
      <c r="F410" s="29" t="s">
        <v>32</v>
      </c>
    </row>
    <row r="411" spans="1:6" hidden="1">
      <c r="A411" s="301" t="s">
        <v>110</v>
      </c>
      <c r="B411" s="302"/>
      <c r="C411" s="303"/>
      <c r="D411" s="30"/>
      <c r="E411" s="31" t="s">
        <v>53</v>
      </c>
      <c r="F411" s="32"/>
    </row>
    <row r="412" spans="1:6" hidden="1">
      <c r="A412" s="97"/>
      <c r="B412" s="98"/>
      <c r="C412" s="99"/>
      <c r="D412" s="100"/>
      <c r="E412" s="101"/>
      <c r="F412" s="102"/>
    </row>
    <row r="413" spans="1:6" hidden="1">
      <c r="A413" s="103" t="s">
        <v>54</v>
      </c>
      <c r="B413" s="104" t="s">
        <v>41</v>
      </c>
      <c r="C413" s="104" t="s">
        <v>63</v>
      </c>
      <c r="D413" s="105" t="s">
        <v>56</v>
      </c>
      <c r="E413" s="106" t="s">
        <v>57</v>
      </c>
      <c r="F413" s="107" t="s">
        <v>44</v>
      </c>
    </row>
    <row r="414" spans="1:6" hidden="1">
      <c r="A414" s="108" t="s">
        <v>105</v>
      </c>
      <c r="B414" s="109" t="s">
        <v>8</v>
      </c>
      <c r="C414" s="110">
        <v>0.04</v>
      </c>
      <c r="D414" s="170">
        <v>0</v>
      </c>
      <c r="E414" s="112">
        <v>377004</v>
      </c>
      <c r="F414" s="113">
        <f>+C414*E414*(1+D414/100)</f>
        <v>15080.16</v>
      </c>
    </row>
    <row r="415" spans="1:6" hidden="1">
      <c r="A415" s="108" t="s">
        <v>108</v>
      </c>
      <c r="B415" s="109" t="s">
        <v>3</v>
      </c>
      <c r="C415" s="129">
        <v>50</v>
      </c>
      <c r="D415" s="170">
        <v>0.03</v>
      </c>
      <c r="E415" s="112">
        <v>1850</v>
      </c>
      <c r="F415" s="113">
        <f>+C415*E415*(1+D415/100)</f>
        <v>92527.75</v>
      </c>
    </row>
    <row r="416" spans="1:6" hidden="1">
      <c r="A416" s="108"/>
      <c r="B416" s="109"/>
      <c r="C416" s="110"/>
      <c r="D416" s="111"/>
      <c r="E416" s="112"/>
    </row>
    <row r="417" spans="1:6" hidden="1">
      <c r="A417" s="114"/>
      <c r="B417" s="115"/>
      <c r="C417" s="116"/>
      <c r="D417" s="117"/>
      <c r="E417" s="118"/>
      <c r="F417" s="119"/>
    </row>
    <row r="418" spans="1:6" hidden="1">
      <c r="A418" s="97"/>
      <c r="B418" s="98"/>
      <c r="C418" s="99"/>
      <c r="D418" s="120"/>
      <c r="E418" s="146" t="s">
        <v>58</v>
      </c>
      <c r="F418" s="122">
        <f>SUM(F414:F417)</f>
        <v>107607.91</v>
      </c>
    </row>
    <row r="419" spans="1:6" hidden="1">
      <c r="A419" s="97"/>
      <c r="B419" s="98"/>
      <c r="C419" s="99"/>
      <c r="D419" s="120"/>
      <c r="E419" s="146"/>
      <c r="F419" s="122"/>
    </row>
    <row r="420" spans="1:6" hidden="1">
      <c r="A420" s="103" t="s">
        <v>33</v>
      </c>
      <c r="B420" s="124" t="s">
        <v>11</v>
      </c>
      <c r="C420" s="124" t="s">
        <v>34</v>
      </c>
      <c r="D420" s="125" t="s">
        <v>35</v>
      </c>
      <c r="E420" s="126" t="s">
        <v>62</v>
      </c>
      <c r="F420" s="127" t="s">
        <v>37</v>
      </c>
    </row>
    <row r="421" spans="1:6" hidden="1">
      <c r="A421" s="108" t="s">
        <v>90</v>
      </c>
      <c r="B421" s="128">
        <v>383882</v>
      </c>
      <c r="C421" s="147">
        <v>1.8</v>
      </c>
      <c r="D421" s="130">
        <f>B421</f>
        <v>383882</v>
      </c>
      <c r="E421" s="131">
        <v>16</v>
      </c>
      <c r="F421" s="149">
        <f>D421/E421</f>
        <v>23992.625</v>
      </c>
    </row>
    <row r="422" spans="1:6" hidden="1">
      <c r="A422" s="114"/>
      <c r="B422" s="115"/>
      <c r="C422" s="116"/>
      <c r="D422" s="117"/>
      <c r="E422" s="118"/>
      <c r="F422" s="119"/>
    </row>
    <row r="423" spans="1:6" hidden="1">
      <c r="A423" s="97"/>
      <c r="B423" s="98"/>
      <c r="C423" s="99"/>
      <c r="D423" s="133"/>
      <c r="E423" s="146" t="s">
        <v>38</v>
      </c>
      <c r="F423" s="122">
        <f>SUM(F421:F422)</f>
        <v>23992.625</v>
      </c>
    </row>
    <row r="424" spans="1:6" hidden="1">
      <c r="A424" s="97"/>
      <c r="B424" s="98"/>
      <c r="C424" s="99"/>
      <c r="D424" s="100"/>
      <c r="E424" s="101"/>
      <c r="F424" s="102"/>
    </row>
    <row r="425" spans="1:6" hidden="1">
      <c r="A425" s="134" t="s">
        <v>39</v>
      </c>
      <c r="B425" s="104" t="s">
        <v>40</v>
      </c>
      <c r="C425" s="104" t="s">
        <v>41</v>
      </c>
      <c r="D425" s="105" t="s">
        <v>42</v>
      </c>
      <c r="E425" s="106" t="s">
        <v>43</v>
      </c>
      <c r="F425" s="107" t="s">
        <v>44</v>
      </c>
    </row>
    <row r="426" spans="1:6" hidden="1">
      <c r="A426" s="168" t="s">
        <v>45</v>
      </c>
      <c r="B426" s="109"/>
      <c r="C426" s="109" t="s">
        <v>92</v>
      </c>
      <c r="D426" s="169">
        <v>0.02</v>
      </c>
      <c r="E426" s="171">
        <f>F423</f>
        <v>23992.625</v>
      </c>
      <c r="F426" s="113">
        <f>D426*E426</f>
        <v>479.85250000000002</v>
      </c>
    </row>
    <row r="427" spans="1:6" hidden="1">
      <c r="A427" s="108"/>
      <c r="B427" s="109"/>
      <c r="C427" s="109"/>
      <c r="D427" s="172"/>
      <c r="E427" s="112"/>
      <c r="F427" s="113">
        <f>D427*E427</f>
        <v>0</v>
      </c>
    </row>
    <row r="428" spans="1:6" hidden="1">
      <c r="A428" s="114"/>
      <c r="B428" s="115"/>
      <c r="C428" s="116"/>
      <c r="D428" s="117"/>
      <c r="E428" s="118"/>
      <c r="F428" s="119"/>
    </row>
    <row r="429" spans="1:6" hidden="1">
      <c r="A429" s="97"/>
      <c r="B429" s="98"/>
      <c r="C429" s="99"/>
      <c r="D429" s="138"/>
      <c r="E429" s="146" t="s">
        <v>46</v>
      </c>
      <c r="F429" s="173">
        <f>SUM(F426:F428)</f>
        <v>479.85250000000002</v>
      </c>
    </row>
    <row r="430" spans="1:6" hidden="1">
      <c r="A430" s="97"/>
      <c r="B430" s="98"/>
      <c r="C430" s="99"/>
      <c r="D430" s="100"/>
      <c r="E430" s="101"/>
      <c r="F430" s="123"/>
    </row>
    <row r="431" spans="1:6" hidden="1">
      <c r="A431" s="103" t="s">
        <v>47</v>
      </c>
      <c r="B431" s="104" t="s">
        <v>0</v>
      </c>
      <c r="C431" s="104" t="s">
        <v>48</v>
      </c>
      <c r="D431" s="139" t="s">
        <v>49</v>
      </c>
      <c r="E431" s="106" t="s">
        <v>43</v>
      </c>
      <c r="F431" s="107" t="s">
        <v>44</v>
      </c>
    </row>
    <row r="432" spans="1:6" hidden="1">
      <c r="A432" s="108"/>
      <c r="B432" s="109"/>
      <c r="C432" s="110"/>
      <c r="D432" s="111"/>
      <c r="E432" s="112"/>
      <c r="F432" s="113"/>
    </row>
    <row r="433" spans="1:6" hidden="1">
      <c r="A433" s="97"/>
      <c r="B433" s="98"/>
      <c r="C433" s="99"/>
      <c r="D433" s="138"/>
      <c r="E433" s="146" t="s">
        <v>50</v>
      </c>
      <c r="F433" s="113">
        <v>0</v>
      </c>
    </row>
    <row r="434" spans="1:6" hidden="1">
      <c r="A434" s="97"/>
      <c r="B434" s="98"/>
      <c r="C434" s="99"/>
      <c r="D434" s="100"/>
      <c r="E434" s="101"/>
      <c r="F434" s="102"/>
    </row>
    <row r="435" spans="1:6" ht="15.75" hidden="1" thickBot="1">
      <c r="A435" s="140"/>
      <c r="B435" s="141"/>
      <c r="C435" s="142"/>
      <c r="D435" s="143" t="s">
        <v>51</v>
      </c>
      <c r="E435" s="144"/>
      <c r="F435" s="145">
        <f>ROUND(F418+F423+F429+F433,0)</f>
        <v>132080</v>
      </c>
    </row>
    <row r="436" spans="1:6" ht="15.75" hidden="1" thickBot="1">
      <c r="A436" s="151"/>
      <c r="B436" s="98"/>
      <c r="C436" s="99"/>
      <c r="D436" s="152"/>
      <c r="E436" s="153"/>
      <c r="F436" s="154"/>
    </row>
    <row r="437" spans="1:6" hidden="1">
      <c r="A437" s="26" t="s">
        <v>10</v>
      </c>
      <c r="B437" s="304"/>
      <c r="C437" s="304"/>
      <c r="D437" s="27" t="s">
        <v>2</v>
      </c>
      <c r="E437" s="28" t="s">
        <v>31</v>
      </c>
      <c r="F437" s="29" t="s">
        <v>32</v>
      </c>
    </row>
    <row r="438" spans="1:6" hidden="1">
      <c r="A438" s="301" t="s">
        <v>111</v>
      </c>
      <c r="B438" s="302"/>
      <c r="C438" s="303"/>
      <c r="D438" s="30"/>
      <c r="E438" s="31" t="s">
        <v>53</v>
      </c>
      <c r="F438" s="32"/>
    </row>
    <row r="439" spans="1:6" hidden="1">
      <c r="A439" s="97"/>
      <c r="B439" s="98"/>
      <c r="C439" s="99"/>
      <c r="D439" s="100"/>
      <c r="E439" s="101"/>
      <c r="F439" s="102"/>
    </row>
    <row r="440" spans="1:6" hidden="1">
      <c r="A440" s="103" t="s">
        <v>54</v>
      </c>
      <c r="B440" s="104" t="s">
        <v>41</v>
      </c>
      <c r="C440" s="104" t="s">
        <v>63</v>
      </c>
      <c r="D440" s="105" t="s">
        <v>56</v>
      </c>
      <c r="E440" s="106" t="s">
        <v>57</v>
      </c>
      <c r="F440" s="107" t="s">
        <v>44</v>
      </c>
    </row>
    <row r="441" spans="1:6" hidden="1">
      <c r="A441" s="108" t="s">
        <v>105</v>
      </c>
      <c r="B441" s="109" t="s">
        <v>8</v>
      </c>
      <c r="C441" s="110">
        <v>0.04</v>
      </c>
      <c r="D441" s="170">
        <v>0</v>
      </c>
      <c r="E441" s="112">
        <v>377004</v>
      </c>
      <c r="F441" s="113">
        <f>+C441*E441*(1+D441/100)</f>
        <v>15080.16</v>
      </c>
    </row>
    <row r="442" spans="1:6" hidden="1">
      <c r="A442" s="108" t="s">
        <v>108</v>
      </c>
      <c r="B442" s="109" t="s">
        <v>3</v>
      </c>
      <c r="C442" s="129">
        <v>50</v>
      </c>
      <c r="D442" s="170">
        <v>0.03</v>
      </c>
      <c r="E442" s="112">
        <v>1850</v>
      </c>
      <c r="F442" s="113">
        <f>+C442*E442*(1+D442/100)</f>
        <v>92527.75</v>
      </c>
    </row>
    <row r="443" spans="1:6" hidden="1">
      <c r="A443" s="108"/>
      <c r="B443" s="109"/>
      <c r="C443" s="110"/>
      <c r="D443" s="111"/>
      <c r="E443" s="112"/>
    </row>
    <row r="444" spans="1:6" hidden="1">
      <c r="A444" s="114"/>
      <c r="B444" s="115"/>
      <c r="C444" s="116"/>
      <c r="D444" s="117"/>
      <c r="E444" s="118"/>
      <c r="F444" s="119"/>
    </row>
    <row r="445" spans="1:6" hidden="1">
      <c r="A445" s="97"/>
      <c r="B445" s="98"/>
      <c r="C445" s="99"/>
      <c r="D445" s="120"/>
      <c r="E445" s="146" t="s">
        <v>58</v>
      </c>
      <c r="F445" s="122">
        <f>SUM(F441:F444)</f>
        <v>107607.91</v>
      </c>
    </row>
    <row r="446" spans="1:6" hidden="1">
      <c r="A446" s="97"/>
      <c r="B446" s="98"/>
      <c r="C446" s="99"/>
      <c r="D446" s="120"/>
      <c r="E446" s="146"/>
      <c r="F446" s="122"/>
    </row>
    <row r="447" spans="1:6" hidden="1">
      <c r="A447" s="103" t="s">
        <v>33</v>
      </c>
      <c r="B447" s="124" t="s">
        <v>11</v>
      </c>
      <c r="C447" s="124" t="s">
        <v>34</v>
      </c>
      <c r="D447" s="125" t="s">
        <v>35</v>
      </c>
      <c r="E447" s="126" t="s">
        <v>62</v>
      </c>
      <c r="F447" s="127" t="s">
        <v>37</v>
      </c>
    </row>
    <row r="448" spans="1:6" hidden="1">
      <c r="A448" s="108" t="s">
        <v>90</v>
      </c>
      <c r="B448" s="128">
        <v>383882</v>
      </c>
      <c r="C448" s="147">
        <v>1.8</v>
      </c>
      <c r="D448" s="130">
        <f>B448</f>
        <v>383882</v>
      </c>
      <c r="E448" s="131">
        <v>16</v>
      </c>
      <c r="F448" s="149">
        <f>D448/E448</f>
        <v>23992.625</v>
      </c>
    </row>
    <row r="449" spans="1:6" hidden="1">
      <c r="A449" s="114"/>
      <c r="B449" s="115"/>
      <c r="C449" s="116"/>
      <c r="D449" s="117"/>
      <c r="E449" s="118"/>
      <c r="F449" s="119"/>
    </row>
    <row r="450" spans="1:6" hidden="1">
      <c r="A450" s="97"/>
      <c r="B450" s="98"/>
      <c r="C450" s="99"/>
      <c r="D450" s="133"/>
      <c r="E450" s="146" t="s">
        <v>38</v>
      </c>
      <c r="F450" s="122">
        <f>SUM(F448:F449)</f>
        <v>23992.625</v>
      </c>
    </row>
    <row r="451" spans="1:6" hidden="1">
      <c r="A451" s="97"/>
      <c r="B451" s="98"/>
      <c r="C451" s="99"/>
      <c r="D451" s="100"/>
      <c r="E451" s="101"/>
      <c r="F451" s="102"/>
    </row>
    <row r="452" spans="1:6" hidden="1">
      <c r="A452" s="134" t="s">
        <v>39</v>
      </c>
      <c r="B452" s="104" t="s">
        <v>40</v>
      </c>
      <c r="C452" s="104" t="s">
        <v>41</v>
      </c>
      <c r="D452" s="105" t="s">
        <v>42</v>
      </c>
      <c r="E452" s="106" t="s">
        <v>43</v>
      </c>
      <c r="F452" s="107" t="s">
        <v>44</v>
      </c>
    </row>
    <row r="453" spans="1:6" hidden="1">
      <c r="A453" s="168" t="s">
        <v>45</v>
      </c>
      <c r="B453" s="109"/>
      <c r="C453" s="109" t="s">
        <v>92</v>
      </c>
      <c r="D453" s="169">
        <v>0.02</v>
      </c>
      <c r="E453" s="171">
        <f>F450</f>
        <v>23992.625</v>
      </c>
      <c r="F453" s="113">
        <f>D453*E453</f>
        <v>479.85250000000002</v>
      </c>
    </row>
    <row r="454" spans="1:6" hidden="1">
      <c r="A454" s="108"/>
      <c r="B454" s="109"/>
      <c r="C454" s="109"/>
      <c r="D454" s="172"/>
      <c r="E454" s="112"/>
      <c r="F454" s="113">
        <f>D454*E454</f>
        <v>0</v>
      </c>
    </row>
    <row r="455" spans="1:6" hidden="1">
      <c r="A455" s="114"/>
      <c r="B455" s="115"/>
      <c r="C455" s="116"/>
      <c r="D455" s="117"/>
      <c r="E455" s="118"/>
      <c r="F455" s="119"/>
    </row>
    <row r="456" spans="1:6" hidden="1">
      <c r="A456" s="97"/>
      <c r="B456" s="98"/>
      <c r="C456" s="99"/>
      <c r="D456" s="138"/>
      <c r="E456" s="146" t="s">
        <v>46</v>
      </c>
      <c r="F456" s="173">
        <f>SUM(F453:F455)</f>
        <v>479.85250000000002</v>
      </c>
    </row>
    <row r="457" spans="1:6" hidden="1">
      <c r="A457" s="97"/>
      <c r="B457" s="98"/>
      <c r="C457" s="99"/>
      <c r="D457" s="100"/>
      <c r="E457" s="101"/>
      <c r="F457" s="123"/>
    </row>
    <row r="458" spans="1:6" hidden="1">
      <c r="A458" s="103" t="s">
        <v>47</v>
      </c>
      <c r="B458" s="104" t="s">
        <v>0</v>
      </c>
      <c r="C458" s="104" t="s">
        <v>48</v>
      </c>
      <c r="D458" s="139" t="s">
        <v>49</v>
      </c>
      <c r="E458" s="106" t="s">
        <v>43</v>
      </c>
      <c r="F458" s="107" t="s">
        <v>44</v>
      </c>
    </row>
    <row r="459" spans="1:6" hidden="1">
      <c r="A459" s="108"/>
      <c r="B459" s="109"/>
      <c r="C459" s="110"/>
      <c r="D459" s="111"/>
      <c r="E459" s="112"/>
      <c r="F459" s="113"/>
    </row>
    <row r="460" spans="1:6" hidden="1">
      <c r="A460" s="97"/>
      <c r="B460" s="98"/>
      <c r="C460" s="99"/>
      <c r="D460" s="138"/>
      <c r="E460" s="146" t="s">
        <v>50</v>
      </c>
      <c r="F460" s="113">
        <v>0</v>
      </c>
    </row>
    <row r="461" spans="1:6" hidden="1">
      <c r="A461" s="97"/>
      <c r="B461" s="98"/>
      <c r="C461" s="99"/>
      <c r="D461" s="100"/>
      <c r="E461" s="101"/>
      <c r="F461" s="102"/>
    </row>
    <row r="462" spans="1:6" ht="15.75" hidden="1" thickBot="1">
      <c r="A462" s="140"/>
      <c r="B462" s="141"/>
      <c r="C462" s="142"/>
      <c r="D462" s="143" t="s">
        <v>51</v>
      </c>
      <c r="E462" s="144"/>
      <c r="F462" s="145">
        <f>ROUND(F445+F450+F456+F460,0)</f>
        <v>132080</v>
      </c>
    </row>
    <row r="463" spans="1:6" ht="15.75" hidden="1" thickBot="1">
      <c r="A463" s="151"/>
      <c r="B463" s="98"/>
      <c r="C463" s="99"/>
      <c r="D463" s="152"/>
      <c r="E463" s="153"/>
      <c r="F463" s="154"/>
    </row>
    <row r="464" spans="1:6" hidden="1">
      <c r="A464" s="26" t="s">
        <v>10</v>
      </c>
      <c r="B464" s="304"/>
      <c r="C464" s="304"/>
      <c r="D464" s="27" t="s">
        <v>2</v>
      </c>
      <c r="E464" s="28" t="s">
        <v>31</v>
      </c>
      <c r="F464" s="29" t="s">
        <v>32</v>
      </c>
    </row>
    <row r="465" spans="1:6" hidden="1">
      <c r="A465" s="301" t="s">
        <v>112</v>
      </c>
      <c r="B465" s="302"/>
      <c r="C465" s="303"/>
      <c r="D465" s="30"/>
      <c r="E465" s="31" t="s">
        <v>53</v>
      </c>
      <c r="F465" s="32"/>
    </row>
    <row r="466" spans="1:6" hidden="1">
      <c r="A466" s="97"/>
      <c r="B466" s="98"/>
      <c r="C466" s="99"/>
      <c r="D466" s="100"/>
      <c r="E466" s="101"/>
      <c r="F466" s="102"/>
    </row>
    <row r="467" spans="1:6" hidden="1">
      <c r="A467" s="103" t="s">
        <v>54</v>
      </c>
      <c r="B467" s="104" t="s">
        <v>41</v>
      </c>
      <c r="C467" s="104" t="s">
        <v>63</v>
      </c>
      <c r="D467" s="105" t="s">
        <v>56</v>
      </c>
      <c r="E467" s="106" t="s">
        <v>57</v>
      </c>
      <c r="F467" s="107" t="s">
        <v>44</v>
      </c>
    </row>
    <row r="468" spans="1:6" hidden="1">
      <c r="A468" s="108" t="s">
        <v>105</v>
      </c>
      <c r="B468" s="109" t="s">
        <v>8</v>
      </c>
      <c r="C468" s="110">
        <v>0.04</v>
      </c>
      <c r="D468" s="170">
        <v>0</v>
      </c>
      <c r="E468" s="112">
        <v>377004</v>
      </c>
      <c r="F468" s="113">
        <f>+C468*E468*(1+D468/100)</f>
        <v>15080.16</v>
      </c>
    </row>
    <row r="469" spans="1:6" hidden="1">
      <c r="A469" s="108" t="s">
        <v>108</v>
      </c>
      <c r="B469" s="109" t="s">
        <v>3</v>
      </c>
      <c r="C469" s="129">
        <v>50</v>
      </c>
      <c r="D469" s="170">
        <v>0.03</v>
      </c>
      <c r="E469" s="112">
        <v>1850</v>
      </c>
      <c r="F469" s="113">
        <f>+C469*E469*(1+D469/100)</f>
        <v>92527.75</v>
      </c>
    </row>
    <row r="470" spans="1:6" hidden="1">
      <c r="A470" s="108"/>
      <c r="B470" s="109"/>
      <c r="C470" s="110"/>
      <c r="D470" s="111"/>
      <c r="E470" s="112"/>
    </row>
    <row r="471" spans="1:6" hidden="1">
      <c r="A471" s="114"/>
      <c r="B471" s="115"/>
      <c r="C471" s="116"/>
      <c r="D471" s="117"/>
      <c r="E471" s="118"/>
      <c r="F471" s="119"/>
    </row>
    <row r="472" spans="1:6" hidden="1">
      <c r="A472" s="97"/>
      <c r="B472" s="98"/>
      <c r="C472" s="99"/>
      <c r="D472" s="120"/>
      <c r="E472" s="146" t="s">
        <v>58</v>
      </c>
      <c r="F472" s="122">
        <f>SUM(F468:F471)</f>
        <v>107607.91</v>
      </c>
    </row>
    <row r="473" spans="1:6" hidden="1">
      <c r="A473" s="97"/>
      <c r="B473" s="98"/>
      <c r="C473" s="99"/>
      <c r="D473" s="120"/>
      <c r="E473" s="146"/>
      <c r="F473" s="122"/>
    </row>
    <row r="474" spans="1:6" hidden="1">
      <c r="A474" s="103" t="s">
        <v>33</v>
      </c>
      <c r="B474" s="124" t="s">
        <v>11</v>
      </c>
      <c r="C474" s="124" t="s">
        <v>34</v>
      </c>
      <c r="D474" s="125" t="s">
        <v>35</v>
      </c>
      <c r="E474" s="126" t="s">
        <v>62</v>
      </c>
      <c r="F474" s="127" t="s">
        <v>37</v>
      </c>
    </row>
    <row r="475" spans="1:6" hidden="1">
      <c r="A475" s="108" t="s">
        <v>90</v>
      </c>
      <c r="B475" s="128">
        <v>383882</v>
      </c>
      <c r="C475" s="147">
        <v>1.8</v>
      </c>
      <c r="D475" s="130">
        <f>B475</f>
        <v>383882</v>
      </c>
      <c r="E475" s="131">
        <v>16</v>
      </c>
      <c r="F475" s="149">
        <f>D475/E475</f>
        <v>23992.625</v>
      </c>
    </row>
    <row r="476" spans="1:6" hidden="1">
      <c r="A476" s="114"/>
      <c r="B476" s="115"/>
      <c r="C476" s="116"/>
      <c r="D476" s="117"/>
      <c r="E476" s="118"/>
      <c r="F476" s="119"/>
    </row>
    <row r="477" spans="1:6" hidden="1">
      <c r="A477" s="97"/>
      <c r="B477" s="98"/>
      <c r="C477" s="99"/>
      <c r="D477" s="133"/>
      <c r="E477" s="146" t="s">
        <v>38</v>
      </c>
      <c r="F477" s="122">
        <f>SUM(F475:F476)</f>
        <v>23992.625</v>
      </c>
    </row>
    <row r="478" spans="1:6" hidden="1">
      <c r="A478" s="97"/>
      <c r="B478" s="98"/>
      <c r="C478" s="99"/>
      <c r="D478" s="100"/>
      <c r="E478" s="101"/>
      <c r="F478" s="102"/>
    </row>
    <row r="479" spans="1:6" hidden="1">
      <c r="A479" s="134" t="s">
        <v>39</v>
      </c>
      <c r="B479" s="104" t="s">
        <v>40</v>
      </c>
      <c r="C479" s="104" t="s">
        <v>41</v>
      </c>
      <c r="D479" s="105" t="s">
        <v>42</v>
      </c>
      <c r="E479" s="106" t="s">
        <v>43</v>
      </c>
      <c r="F479" s="107" t="s">
        <v>44</v>
      </c>
    </row>
    <row r="480" spans="1:6" hidden="1">
      <c r="A480" s="168" t="s">
        <v>45</v>
      </c>
      <c r="B480" s="109"/>
      <c r="C480" s="109" t="s">
        <v>92</v>
      </c>
      <c r="D480" s="169">
        <v>0.02</v>
      </c>
      <c r="E480" s="171">
        <f>F477</f>
        <v>23992.625</v>
      </c>
      <c r="F480" s="113">
        <f>D480*E480</f>
        <v>479.85250000000002</v>
      </c>
    </row>
    <row r="481" spans="1:6" hidden="1">
      <c r="A481" s="108"/>
      <c r="B481" s="109"/>
      <c r="C481" s="109"/>
      <c r="D481" s="172"/>
      <c r="E481" s="112"/>
      <c r="F481" s="113">
        <f>D481*E481</f>
        <v>0</v>
      </c>
    </row>
    <row r="482" spans="1:6" hidden="1">
      <c r="A482" s="114"/>
      <c r="B482" s="115"/>
      <c r="C482" s="116"/>
      <c r="D482" s="117"/>
      <c r="E482" s="118"/>
      <c r="F482" s="119"/>
    </row>
    <row r="483" spans="1:6" hidden="1">
      <c r="A483" s="97"/>
      <c r="B483" s="98"/>
      <c r="C483" s="99"/>
      <c r="D483" s="138"/>
      <c r="E483" s="146" t="s">
        <v>46</v>
      </c>
      <c r="F483" s="173">
        <f>SUM(F480:F482)</f>
        <v>479.85250000000002</v>
      </c>
    </row>
    <row r="484" spans="1:6" hidden="1">
      <c r="A484" s="97"/>
      <c r="B484" s="98"/>
      <c r="C484" s="99"/>
      <c r="D484" s="100"/>
      <c r="E484" s="101"/>
      <c r="F484" s="123"/>
    </row>
    <row r="485" spans="1:6" hidden="1">
      <c r="A485" s="103" t="s">
        <v>47</v>
      </c>
      <c r="B485" s="104" t="s">
        <v>0</v>
      </c>
      <c r="C485" s="104" t="s">
        <v>48</v>
      </c>
      <c r="D485" s="139" t="s">
        <v>49</v>
      </c>
      <c r="E485" s="106" t="s">
        <v>43</v>
      </c>
      <c r="F485" s="107" t="s">
        <v>44</v>
      </c>
    </row>
    <row r="486" spans="1:6" hidden="1">
      <c r="A486" s="108"/>
      <c r="B486" s="109"/>
      <c r="C486" s="110"/>
      <c r="D486" s="111"/>
      <c r="E486" s="112"/>
      <c r="F486" s="113"/>
    </row>
    <row r="487" spans="1:6" hidden="1">
      <c r="A487" s="97"/>
      <c r="B487" s="98"/>
      <c r="C487" s="99"/>
      <c r="D487" s="138"/>
      <c r="E487" s="146" t="s">
        <v>50</v>
      </c>
      <c r="F487" s="113">
        <v>0</v>
      </c>
    </row>
    <row r="488" spans="1:6" hidden="1">
      <c r="A488" s="97"/>
      <c r="B488" s="98"/>
      <c r="C488" s="99"/>
      <c r="D488" s="100"/>
      <c r="E488" s="101"/>
      <c r="F488" s="102"/>
    </row>
    <row r="489" spans="1:6" ht="15.75" hidden="1" thickBot="1">
      <c r="A489" s="140"/>
      <c r="B489" s="141"/>
      <c r="C489" s="142"/>
      <c r="D489" s="143" t="s">
        <v>51</v>
      </c>
      <c r="E489" s="144"/>
      <c r="F489" s="145">
        <f>ROUND(F472+F477+F483+F487,0)</f>
        <v>132080</v>
      </c>
    </row>
    <row r="490" spans="1:6" ht="15.75" hidden="1" thickBot="1">
      <c r="A490" s="151"/>
      <c r="B490" s="98"/>
      <c r="C490" s="99"/>
      <c r="D490" s="152"/>
      <c r="E490" s="153"/>
      <c r="F490" s="154"/>
    </row>
    <row r="491" spans="1:6" hidden="1">
      <c r="A491" s="26" t="s">
        <v>10</v>
      </c>
      <c r="B491" s="304"/>
      <c r="C491" s="304"/>
      <c r="D491" s="27" t="s">
        <v>2</v>
      </c>
      <c r="E491" s="28" t="s">
        <v>31</v>
      </c>
      <c r="F491" s="29" t="s">
        <v>32</v>
      </c>
    </row>
    <row r="492" spans="1:6" hidden="1">
      <c r="A492" s="301"/>
      <c r="B492" s="302"/>
      <c r="C492" s="303"/>
      <c r="D492" s="30"/>
      <c r="E492" s="31" t="s">
        <v>53</v>
      </c>
      <c r="F492" s="32"/>
    </row>
    <row r="493" spans="1:6" hidden="1">
      <c r="A493" s="97"/>
      <c r="B493" s="98"/>
      <c r="C493" s="99"/>
      <c r="D493" s="100"/>
      <c r="E493" s="101"/>
      <c r="F493" s="102"/>
    </row>
    <row r="494" spans="1:6" hidden="1">
      <c r="A494" s="103" t="s">
        <v>54</v>
      </c>
      <c r="B494" s="104" t="s">
        <v>41</v>
      </c>
      <c r="C494" s="104" t="s">
        <v>63</v>
      </c>
      <c r="D494" s="105" t="s">
        <v>56</v>
      </c>
      <c r="E494" s="106" t="s">
        <v>57</v>
      </c>
      <c r="F494" s="107" t="s">
        <v>44</v>
      </c>
    </row>
    <row r="495" spans="1:6" hidden="1">
      <c r="A495" s="108" t="s">
        <v>105</v>
      </c>
      <c r="B495" s="109" t="s">
        <v>8</v>
      </c>
      <c r="C495" s="110">
        <v>0.04</v>
      </c>
      <c r="D495" s="170">
        <v>0</v>
      </c>
      <c r="E495" s="112">
        <v>377004</v>
      </c>
      <c r="F495" s="113">
        <f>+C495*E495*(1+D495/100)</f>
        <v>15080.16</v>
      </c>
    </row>
    <row r="496" spans="1:6" hidden="1">
      <c r="A496" s="108" t="s">
        <v>108</v>
      </c>
      <c r="B496" s="109" t="s">
        <v>3</v>
      </c>
      <c r="C496" s="129">
        <v>50</v>
      </c>
      <c r="D496" s="170">
        <v>0.03</v>
      </c>
      <c r="E496" s="112">
        <v>1850</v>
      </c>
      <c r="F496" s="113">
        <f>+C496*E496*(1+D496/100)</f>
        <v>92527.75</v>
      </c>
    </row>
    <row r="497" spans="1:6" hidden="1">
      <c r="A497" s="108"/>
      <c r="B497" s="109"/>
      <c r="C497" s="110"/>
      <c r="D497" s="111"/>
      <c r="E497" s="112"/>
    </row>
    <row r="498" spans="1:6" hidden="1">
      <c r="A498" s="114"/>
      <c r="B498" s="115"/>
      <c r="C498" s="116"/>
      <c r="D498" s="117"/>
      <c r="E498" s="118"/>
      <c r="F498" s="119"/>
    </row>
    <row r="499" spans="1:6" hidden="1">
      <c r="A499" s="97"/>
      <c r="B499" s="98"/>
      <c r="C499" s="99"/>
      <c r="D499" s="120"/>
      <c r="E499" s="146" t="s">
        <v>58</v>
      </c>
      <c r="F499" s="122">
        <f>SUM(F495:F498)</f>
        <v>107607.91</v>
      </c>
    </row>
    <row r="500" spans="1:6" hidden="1">
      <c r="A500" s="97"/>
      <c r="B500" s="98"/>
      <c r="C500" s="99"/>
      <c r="D500" s="120"/>
      <c r="E500" s="146"/>
      <c r="F500" s="122"/>
    </row>
    <row r="501" spans="1:6" hidden="1">
      <c r="A501" s="103" t="s">
        <v>33</v>
      </c>
      <c r="B501" s="124" t="s">
        <v>11</v>
      </c>
      <c r="C501" s="124" t="s">
        <v>34</v>
      </c>
      <c r="D501" s="125" t="s">
        <v>35</v>
      </c>
      <c r="E501" s="126" t="s">
        <v>62</v>
      </c>
      <c r="F501" s="127" t="s">
        <v>37</v>
      </c>
    </row>
    <row r="502" spans="1:6" hidden="1">
      <c r="A502" s="108" t="s">
        <v>90</v>
      </c>
      <c r="B502" s="128">
        <v>383882</v>
      </c>
      <c r="C502" s="147">
        <v>1.8</v>
      </c>
      <c r="D502" s="130">
        <f>B502</f>
        <v>383882</v>
      </c>
      <c r="E502" s="131">
        <v>16</v>
      </c>
      <c r="F502" s="149">
        <f>D502/E502</f>
        <v>23992.625</v>
      </c>
    </row>
    <row r="503" spans="1:6" hidden="1">
      <c r="A503" s="114"/>
      <c r="B503" s="115"/>
      <c r="C503" s="116"/>
      <c r="D503" s="117"/>
      <c r="E503" s="118"/>
      <c r="F503" s="119"/>
    </row>
    <row r="504" spans="1:6" hidden="1">
      <c r="A504" s="97"/>
      <c r="B504" s="98"/>
      <c r="C504" s="99"/>
      <c r="D504" s="133"/>
      <c r="E504" s="146" t="s">
        <v>38</v>
      </c>
      <c r="F504" s="122">
        <f>SUM(F502:F503)</f>
        <v>23992.625</v>
      </c>
    </row>
    <row r="505" spans="1:6" hidden="1">
      <c r="A505" s="97"/>
      <c r="B505" s="98"/>
      <c r="C505" s="99"/>
      <c r="D505" s="100"/>
      <c r="E505" s="101"/>
      <c r="F505" s="102"/>
    </row>
    <row r="506" spans="1:6" hidden="1">
      <c r="A506" s="134" t="s">
        <v>39</v>
      </c>
      <c r="B506" s="104" t="s">
        <v>40</v>
      </c>
      <c r="C506" s="104" t="s">
        <v>41</v>
      </c>
      <c r="D506" s="105" t="s">
        <v>42</v>
      </c>
      <c r="E506" s="106" t="s">
        <v>43</v>
      </c>
      <c r="F506" s="107" t="s">
        <v>44</v>
      </c>
    </row>
    <row r="507" spans="1:6" hidden="1">
      <c r="A507" s="168" t="s">
        <v>45</v>
      </c>
      <c r="B507" s="109"/>
      <c r="C507" s="109" t="s">
        <v>92</v>
      </c>
      <c r="D507" s="169">
        <v>0.02</v>
      </c>
      <c r="E507" s="171">
        <v>23992.62</v>
      </c>
      <c r="F507" s="113">
        <f>D507*E507</f>
        <v>479.85239999999999</v>
      </c>
    </row>
    <row r="508" spans="1:6" hidden="1">
      <c r="A508" s="108"/>
      <c r="B508" s="109"/>
      <c r="C508" s="109"/>
      <c r="D508" s="172"/>
      <c r="E508" s="112"/>
      <c r="F508" s="113">
        <f>D508*E508</f>
        <v>0</v>
      </c>
    </row>
    <row r="509" spans="1:6" hidden="1">
      <c r="A509" s="114"/>
      <c r="B509" s="115"/>
      <c r="C509" s="116"/>
      <c r="D509" s="117"/>
      <c r="E509" s="118"/>
      <c r="F509" s="119"/>
    </row>
    <row r="510" spans="1:6" hidden="1">
      <c r="A510" s="97"/>
      <c r="B510" s="98"/>
      <c r="C510" s="99"/>
      <c r="D510" s="138"/>
      <c r="E510" s="146" t="s">
        <v>46</v>
      </c>
      <c r="F510" s="173">
        <f>SUM(F507:F509)</f>
        <v>479.85239999999999</v>
      </c>
    </row>
    <row r="511" spans="1:6" hidden="1">
      <c r="A511" s="97"/>
      <c r="B511" s="98"/>
      <c r="C511" s="99"/>
      <c r="D511" s="100"/>
      <c r="E511" s="101"/>
      <c r="F511" s="123"/>
    </row>
    <row r="512" spans="1:6" hidden="1">
      <c r="A512" s="103" t="s">
        <v>47</v>
      </c>
      <c r="B512" s="104" t="s">
        <v>0</v>
      </c>
      <c r="C512" s="104" t="s">
        <v>48</v>
      </c>
      <c r="D512" s="139" t="s">
        <v>49</v>
      </c>
      <c r="E512" s="106" t="s">
        <v>43</v>
      </c>
      <c r="F512" s="107" t="s">
        <v>44</v>
      </c>
    </row>
    <row r="513" spans="1:6" hidden="1">
      <c r="A513" s="108"/>
      <c r="B513" s="109"/>
      <c r="C513" s="110"/>
      <c r="D513" s="111"/>
      <c r="E513" s="112"/>
      <c r="F513" s="113"/>
    </row>
    <row r="514" spans="1:6" hidden="1">
      <c r="A514" s="97"/>
      <c r="B514" s="98"/>
      <c r="C514" s="99"/>
      <c r="D514" s="138"/>
      <c r="E514" s="146" t="s">
        <v>50</v>
      </c>
      <c r="F514" s="113">
        <v>0</v>
      </c>
    </row>
    <row r="515" spans="1:6" hidden="1">
      <c r="A515" s="97"/>
      <c r="B515" s="98"/>
      <c r="C515" s="99"/>
      <c r="D515" s="100"/>
      <c r="E515" s="101"/>
      <c r="F515" s="102"/>
    </row>
    <row r="516" spans="1:6" ht="15.75" hidden="1" thickBot="1">
      <c r="A516" s="140"/>
      <c r="B516" s="141"/>
      <c r="C516" s="142"/>
      <c r="D516" s="143" t="s">
        <v>51</v>
      </c>
      <c r="E516" s="144"/>
      <c r="F516" s="145">
        <f>+F499+F504+F510</f>
        <v>132080.38740000001</v>
      </c>
    </row>
    <row r="517" spans="1:6" ht="15.75" hidden="1" thickBot="1">
      <c r="A517" s="151"/>
      <c r="B517" s="98"/>
      <c r="C517" s="99"/>
      <c r="D517" s="152"/>
      <c r="E517" s="153"/>
      <c r="F517" s="154"/>
    </row>
    <row r="518" spans="1:6">
      <c r="A518" s="26" t="s">
        <v>10</v>
      </c>
      <c r="B518" s="304"/>
      <c r="C518" s="304"/>
      <c r="D518" s="27" t="s">
        <v>2</v>
      </c>
      <c r="E518" s="28" t="s">
        <v>31</v>
      </c>
      <c r="F518" s="29" t="s">
        <v>32</v>
      </c>
    </row>
    <row r="519" spans="1:6">
      <c r="A519" s="301" t="s">
        <v>197</v>
      </c>
      <c r="B519" s="302"/>
      <c r="C519" s="303"/>
      <c r="D519" s="30"/>
      <c r="E519" s="31" t="s">
        <v>198</v>
      </c>
      <c r="F519" s="32"/>
    </row>
    <row r="520" spans="1:6">
      <c r="A520" s="97"/>
      <c r="B520" s="98"/>
      <c r="C520" s="99"/>
      <c r="D520" s="100"/>
      <c r="E520" s="101"/>
      <c r="F520" s="102"/>
    </row>
    <row r="521" spans="1:6">
      <c r="A521" s="103" t="s">
        <v>54</v>
      </c>
      <c r="B521" s="104" t="s">
        <v>41</v>
      </c>
      <c r="C521" s="104" t="s">
        <v>63</v>
      </c>
      <c r="D521" s="105" t="s">
        <v>56</v>
      </c>
      <c r="E521" s="106" t="s">
        <v>57</v>
      </c>
      <c r="F521" s="107" t="s">
        <v>44</v>
      </c>
    </row>
    <row r="522" spans="1:6">
      <c r="A522" s="108" t="s">
        <v>199</v>
      </c>
      <c r="B522" s="109" t="s">
        <v>203</v>
      </c>
      <c r="C522" s="110">
        <v>1</v>
      </c>
      <c r="D522" s="170">
        <v>0</v>
      </c>
      <c r="E522" s="112">
        <v>78</v>
      </c>
      <c r="F522" s="113">
        <f>+C522*E522*(1+D522/100)</f>
        <v>78</v>
      </c>
    </row>
    <row r="523" spans="1:6">
      <c r="A523" s="108" t="s">
        <v>200</v>
      </c>
      <c r="B523" s="109" t="s">
        <v>9</v>
      </c>
      <c r="C523" s="129">
        <v>1</v>
      </c>
      <c r="D523" s="170">
        <v>0</v>
      </c>
      <c r="E523" s="112">
        <v>1969</v>
      </c>
      <c r="F523" s="113">
        <f t="shared" ref="F523:F525" si="14">+C523*E523*(1+D523/100)</f>
        <v>1969</v>
      </c>
    </row>
    <row r="524" spans="1:6">
      <c r="A524" s="108" t="s">
        <v>201</v>
      </c>
      <c r="B524" s="109" t="s">
        <v>204</v>
      </c>
      <c r="C524" s="110">
        <v>1</v>
      </c>
      <c r="D524" s="111">
        <v>0</v>
      </c>
      <c r="E524" s="112">
        <v>317273</v>
      </c>
      <c r="F524" s="113">
        <f t="shared" si="14"/>
        <v>317273</v>
      </c>
    </row>
    <row r="525" spans="1:6">
      <c r="A525" s="114" t="s">
        <v>202</v>
      </c>
      <c r="B525" s="115" t="s">
        <v>3</v>
      </c>
      <c r="C525" s="116">
        <v>1</v>
      </c>
      <c r="D525" s="117">
        <v>0</v>
      </c>
      <c r="E525" s="118">
        <v>4865</v>
      </c>
      <c r="F525" s="113">
        <f t="shared" si="14"/>
        <v>4865</v>
      </c>
    </row>
    <row r="526" spans="1:6">
      <c r="A526" s="97"/>
      <c r="B526" s="98"/>
      <c r="C526" s="99"/>
      <c r="D526" s="120"/>
      <c r="E526" s="146" t="s">
        <v>58</v>
      </c>
      <c r="F526" s="122">
        <f>SUM(F522:F525)</f>
        <v>324185</v>
      </c>
    </row>
    <row r="527" spans="1:6">
      <c r="A527" s="97"/>
      <c r="B527" s="98"/>
      <c r="C527" s="99"/>
      <c r="D527" s="120"/>
      <c r="E527" s="146"/>
      <c r="F527" s="122"/>
    </row>
    <row r="528" spans="1:6">
      <c r="A528" s="103" t="s">
        <v>33</v>
      </c>
      <c r="B528" s="124" t="s">
        <v>11</v>
      </c>
      <c r="C528" s="124" t="s">
        <v>34</v>
      </c>
      <c r="D528" s="125" t="s">
        <v>35</v>
      </c>
      <c r="E528" s="126" t="s">
        <v>62</v>
      </c>
      <c r="F528" s="127" t="s">
        <v>37</v>
      </c>
    </row>
    <row r="529" spans="1:6" ht="24">
      <c r="A529" s="108" t="s">
        <v>116</v>
      </c>
      <c r="B529" s="128">
        <v>422271</v>
      </c>
      <c r="C529" s="147">
        <v>1.8</v>
      </c>
      <c r="D529" s="130">
        <f>B529</f>
        <v>422271</v>
      </c>
      <c r="E529" s="131">
        <v>6.15</v>
      </c>
      <c r="F529" s="149">
        <f>D529/E529</f>
        <v>68661.951219512193</v>
      </c>
    </row>
    <row r="530" spans="1:6" ht="24">
      <c r="A530" s="114" t="s">
        <v>149</v>
      </c>
      <c r="B530" s="128">
        <v>422271</v>
      </c>
      <c r="C530" s="147">
        <v>1.8</v>
      </c>
      <c r="D530" s="130">
        <f>B530</f>
        <v>422271</v>
      </c>
      <c r="E530" s="131">
        <v>13.33</v>
      </c>
      <c r="F530" s="149">
        <f>D530/E530</f>
        <v>31678.244561140284</v>
      </c>
    </row>
    <row r="531" spans="1:6">
      <c r="A531" s="97"/>
      <c r="B531" s="98"/>
      <c r="C531" s="99"/>
      <c r="D531" s="133"/>
      <c r="E531" s="146" t="s">
        <v>38</v>
      </c>
      <c r="F531" s="122">
        <f>SUM(F529:F530)</f>
        <v>100340.19578065247</v>
      </c>
    </row>
    <row r="532" spans="1:6">
      <c r="A532" s="97"/>
      <c r="B532" s="98"/>
      <c r="C532" s="99"/>
      <c r="D532" s="100"/>
      <c r="E532" s="101"/>
      <c r="F532" s="102"/>
    </row>
    <row r="533" spans="1:6">
      <c r="A533" s="134" t="s">
        <v>39</v>
      </c>
      <c r="B533" s="104" t="s">
        <v>40</v>
      </c>
      <c r="C533" s="104" t="s">
        <v>41</v>
      </c>
      <c r="D533" s="105" t="s">
        <v>42</v>
      </c>
      <c r="E533" s="106" t="s">
        <v>43</v>
      </c>
      <c r="F533" s="107" t="s">
        <v>44</v>
      </c>
    </row>
    <row r="534" spans="1:6">
      <c r="A534" s="168" t="s">
        <v>45</v>
      </c>
      <c r="B534" s="109"/>
      <c r="C534" s="109" t="s">
        <v>92</v>
      </c>
      <c r="D534" s="169">
        <v>0.01</v>
      </c>
      <c r="E534" s="171">
        <f>F531</f>
        <v>100340.19578065247</v>
      </c>
      <c r="F534" s="113">
        <f>D534*E534</f>
        <v>1003.4019578065247</v>
      </c>
    </row>
    <row r="535" spans="1:6">
      <c r="A535" s="108"/>
      <c r="B535" s="109"/>
      <c r="C535" s="109"/>
      <c r="D535" s="172"/>
      <c r="E535" s="112"/>
      <c r="F535" s="113">
        <f>D535*E535</f>
        <v>0</v>
      </c>
    </row>
    <row r="536" spans="1:6">
      <c r="A536" s="114"/>
      <c r="B536" s="115"/>
      <c r="C536" s="116"/>
      <c r="D536" s="117"/>
      <c r="E536" s="118"/>
      <c r="F536" s="119"/>
    </row>
    <row r="537" spans="1:6">
      <c r="A537" s="97"/>
      <c r="B537" s="98"/>
      <c r="C537" s="99"/>
      <c r="D537" s="138"/>
      <c r="E537" s="146" t="s">
        <v>46</v>
      </c>
      <c r="F537" s="173">
        <f>SUM(F534:F536)</f>
        <v>1003.4019578065247</v>
      </c>
    </row>
    <row r="538" spans="1:6">
      <c r="A538" s="97"/>
      <c r="B538" s="98"/>
      <c r="C538" s="99"/>
      <c r="D538" s="100"/>
      <c r="E538" s="101"/>
      <c r="F538" s="123"/>
    </row>
    <row r="539" spans="1:6">
      <c r="A539" s="103" t="s">
        <v>47</v>
      </c>
      <c r="B539" s="104" t="s">
        <v>0</v>
      </c>
      <c r="C539" s="104" t="s">
        <v>48</v>
      </c>
      <c r="D539" s="139" t="s">
        <v>49</v>
      </c>
      <c r="E539" s="106" t="s">
        <v>43</v>
      </c>
      <c r="F539" s="107" t="s">
        <v>44</v>
      </c>
    </row>
    <row r="540" spans="1:6">
      <c r="A540" s="108"/>
      <c r="B540" s="109"/>
      <c r="C540" s="110"/>
      <c r="D540" s="111"/>
      <c r="E540" s="112"/>
      <c r="F540" s="113"/>
    </row>
    <row r="541" spans="1:6">
      <c r="A541" s="97"/>
      <c r="B541" s="98"/>
      <c r="C541" s="99"/>
      <c r="D541" s="138"/>
      <c r="E541" s="146" t="s">
        <v>50</v>
      </c>
      <c r="F541" s="113">
        <v>0</v>
      </c>
    </row>
    <row r="542" spans="1:6">
      <c r="A542" s="97"/>
      <c r="B542" s="98"/>
      <c r="C542" s="99"/>
      <c r="D542" s="100"/>
      <c r="E542" s="101"/>
      <c r="F542" s="102"/>
    </row>
    <row r="543" spans="1:6" ht="15.75" thickBot="1">
      <c r="A543" s="140"/>
      <c r="B543" s="141"/>
      <c r="C543" s="142"/>
      <c r="D543" s="143" t="s">
        <v>51</v>
      </c>
      <c r="E543" s="144"/>
      <c r="F543" s="145">
        <f>ROUND(F526+F531+F537+F541,0)</f>
        <v>425529</v>
      </c>
    </row>
    <row r="544" spans="1:6" ht="15.75" thickBot="1">
      <c r="A544" s="151"/>
      <c r="B544" s="98"/>
      <c r="C544" s="99"/>
      <c r="D544" s="152"/>
      <c r="E544" s="153"/>
      <c r="F544" s="154"/>
    </row>
    <row r="545" spans="1:6">
      <c r="A545" s="26" t="s">
        <v>10</v>
      </c>
      <c r="B545" s="304"/>
      <c r="C545" s="304"/>
      <c r="D545" s="27" t="s">
        <v>2</v>
      </c>
      <c r="E545" s="28" t="s">
        <v>31</v>
      </c>
      <c r="F545" s="29" t="s">
        <v>32</v>
      </c>
    </row>
    <row r="546" spans="1:6">
      <c r="A546" s="301" t="s">
        <v>207</v>
      </c>
      <c r="B546" s="302"/>
      <c r="C546" s="303"/>
      <c r="D546" s="30"/>
      <c r="E546" s="31" t="s">
        <v>3</v>
      </c>
      <c r="F546" s="32"/>
    </row>
    <row r="547" spans="1:6">
      <c r="A547" s="97"/>
      <c r="B547" s="98"/>
      <c r="C547" s="99"/>
      <c r="D547" s="100"/>
      <c r="E547" s="101"/>
      <c r="F547" s="102"/>
    </row>
    <row r="548" spans="1:6">
      <c r="A548" s="103" t="s">
        <v>54</v>
      </c>
      <c r="B548" s="104" t="s">
        <v>41</v>
      </c>
      <c r="C548" s="104" t="s">
        <v>63</v>
      </c>
      <c r="D548" s="105" t="s">
        <v>56</v>
      </c>
      <c r="E548" s="106" t="s">
        <v>57</v>
      </c>
      <c r="F548" s="107" t="s">
        <v>44</v>
      </c>
    </row>
    <row r="549" spans="1:6">
      <c r="A549" s="108" t="s">
        <v>199</v>
      </c>
      <c r="B549" s="109" t="s">
        <v>203</v>
      </c>
      <c r="C549" s="110">
        <v>0.5</v>
      </c>
      <c r="D549" s="170">
        <v>0</v>
      </c>
      <c r="E549" s="112">
        <v>78</v>
      </c>
      <c r="F549" s="113">
        <f>+C549*E549*(1+D549/100)</f>
        <v>39</v>
      </c>
    </row>
    <row r="550" spans="1:6">
      <c r="A550" s="108" t="s">
        <v>200</v>
      </c>
      <c r="B550" s="109" t="s">
        <v>9</v>
      </c>
      <c r="C550" s="129">
        <v>0.5</v>
      </c>
      <c r="D550" s="170">
        <v>0</v>
      </c>
      <c r="E550" s="112">
        <v>1969</v>
      </c>
      <c r="F550" s="113">
        <f t="shared" ref="F550:F551" si="15">+C550*E550*(1+D550/100)</f>
        <v>984.5</v>
      </c>
    </row>
    <row r="551" spans="1:6">
      <c r="A551" s="108" t="s">
        <v>208</v>
      </c>
      <c r="B551" s="109" t="s">
        <v>3</v>
      </c>
      <c r="C551" s="110">
        <v>1</v>
      </c>
      <c r="D551" s="111">
        <v>0</v>
      </c>
      <c r="E551" s="112">
        <v>224439</v>
      </c>
      <c r="F551" s="113">
        <f t="shared" si="15"/>
        <v>224439</v>
      </c>
    </row>
    <row r="552" spans="1:6">
      <c r="A552" s="114"/>
      <c r="B552" s="115"/>
      <c r="C552" s="116"/>
      <c r="D552" s="117"/>
      <c r="E552" s="118"/>
      <c r="F552" s="113"/>
    </row>
    <row r="553" spans="1:6">
      <c r="A553" s="97"/>
      <c r="B553" s="98"/>
      <c r="C553" s="99"/>
      <c r="D553" s="120"/>
      <c r="E553" s="146" t="s">
        <v>58</v>
      </c>
      <c r="F553" s="122">
        <f>SUM(F549:F552)</f>
        <v>225462.5</v>
      </c>
    </row>
    <row r="554" spans="1:6">
      <c r="A554" s="97"/>
      <c r="B554" s="98"/>
      <c r="C554" s="99"/>
      <c r="D554" s="120"/>
      <c r="E554" s="146"/>
      <c r="F554" s="122"/>
    </row>
    <row r="555" spans="1:6">
      <c r="A555" s="103" t="s">
        <v>33</v>
      </c>
      <c r="B555" s="124" t="s">
        <v>11</v>
      </c>
      <c r="C555" s="124" t="s">
        <v>34</v>
      </c>
      <c r="D555" s="125" t="s">
        <v>35</v>
      </c>
      <c r="E555" s="126" t="s">
        <v>62</v>
      </c>
      <c r="F555" s="127" t="s">
        <v>37</v>
      </c>
    </row>
    <row r="556" spans="1:6" ht="24">
      <c r="A556" s="108" t="s">
        <v>116</v>
      </c>
      <c r="B556" s="128">
        <v>422271</v>
      </c>
      <c r="C556" s="147">
        <v>1.8</v>
      </c>
      <c r="D556" s="130">
        <f>B556</f>
        <v>422271</v>
      </c>
      <c r="E556" s="131">
        <v>6.4</v>
      </c>
      <c r="F556" s="149">
        <f>D556/E556</f>
        <v>65979.84375</v>
      </c>
    </row>
    <row r="557" spans="1:6" ht="24">
      <c r="A557" s="114" t="s">
        <v>149</v>
      </c>
      <c r="B557" s="128">
        <v>422271</v>
      </c>
      <c r="C557" s="147">
        <v>1.8</v>
      </c>
      <c r="D557" s="130">
        <f>B557</f>
        <v>422271</v>
      </c>
      <c r="E557" s="131">
        <v>13.33</v>
      </c>
      <c r="F557" s="149">
        <f>D557/E557</f>
        <v>31678.244561140284</v>
      </c>
    </row>
    <row r="558" spans="1:6">
      <c r="A558" s="97"/>
      <c r="B558" s="98"/>
      <c r="C558" s="99"/>
      <c r="D558" s="133"/>
      <c r="E558" s="146" t="s">
        <v>38</v>
      </c>
      <c r="F558" s="122">
        <f>SUM(F556:F557)</f>
        <v>97658.08831114028</v>
      </c>
    </row>
    <row r="559" spans="1:6">
      <c r="A559" s="97"/>
      <c r="B559" s="98"/>
      <c r="C559" s="99"/>
      <c r="D559" s="100"/>
      <c r="E559" s="101"/>
      <c r="F559" s="102"/>
    </row>
    <row r="560" spans="1:6">
      <c r="A560" s="134" t="s">
        <v>39</v>
      </c>
      <c r="B560" s="104" t="s">
        <v>40</v>
      </c>
      <c r="C560" s="104" t="s">
        <v>41</v>
      </c>
      <c r="D560" s="105" t="s">
        <v>42</v>
      </c>
      <c r="E560" s="106" t="s">
        <v>43</v>
      </c>
      <c r="F560" s="107" t="s">
        <v>44</v>
      </c>
    </row>
    <row r="561" spans="1:6">
      <c r="A561" s="168" t="s">
        <v>45</v>
      </c>
      <c r="B561" s="109"/>
      <c r="C561" s="109" t="s">
        <v>92</v>
      </c>
      <c r="D561" s="169">
        <v>0.01</v>
      </c>
      <c r="E561" s="171">
        <f>F558</f>
        <v>97658.08831114028</v>
      </c>
      <c r="F561" s="113">
        <f>D561*E561</f>
        <v>976.58088311140284</v>
      </c>
    </row>
    <row r="562" spans="1:6">
      <c r="A562" s="108"/>
      <c r="B562" s="109"/>
      <c r="C562" s="109"/>
      <c r="D562" s="172"/>
      <c r="E562" s="112"/>
      <c r="F562" s="113">
        <f>D562*E562</f>
        <v>0</v>
      </c>
    </row>
    <row r="563" spans="1:6">
      <c r="A563" s="114"/>
      <c r="B563" s="115"/>
      <c r="C563" s="116"/>
      <c r="D563" s="117"/>
      <c r="E563" s="118"/>
      <c r="F563" s="119"/>
    </row>
    <row r="564" spans="1:6">
      <c r="A564" s="97"/>
      <c r="B564" s="98"/>
      <c r="C564" s="99"/>
      <c r="D564" s="138"/>
      <c r="E564" s="146" t="s">
        <v>46</v>
      </c>
      <c r="F564" s="173">
        <f>SUM(F561:F563)</f>
        <v>976.58088311140284</v>
      </c>
    </row>
    <row r="565" spans="1:6">
      <c r="A565" s="97"/>
      <c r="B565" s="98"/>
      <c r="C565" s="99"/>
      <c r="D565" s="100"/>
      <c r="E565" s="101"/>
      <c r="F565" s="123"/>
    </row>
    <row r="566" spans="1:6">
      <c r="A566" s="103" t="s">
        <v>47</v>
      </c>
      <c r="B566" s="104" t="s">
        <v>0</v>
      </c>
      <c r="C566" s="104" t="s">
        <v>48</v>
      </c>
      <c r="D566" s="139" t="s">
        <v>49</v>
      </c>
      <c r="E566" s="106" t="s">
        <v>43</v>
      </c>
      <c r="F566" s="107" t="s">
        <v>44</v>
      </c>
    </row>
    <row r="567" spans="1:6">
      <c r="A567" s="108"/>
      <c r="B567" s="109"/>
      <c r="C567" s="110"/>
      <c r="D567" s="111"/>
      <c r="E567" s="112"/>
      <c r="F567" s="113"/>
    </row>
    <row r="568" spans="1:6">
      <c r="A568" s="97"/>
      <c r="B568" s="98"/>
      <c r="C568" s="99"/>
      <c r="D568" s="138"/>
      <c r="E568" s="146" t="s">
        <v>50</v>
      </c>
      <c r="F568" s="113">
        <v>0</v>
      </c>
    </row>
    <row r="569" spans="1:6">
      <c r="A569" s="97"/>
      <c r="B569" s="98"/>
      <c r="C569" s="99"/>
      <c r="D569" s="100"/>
      <c r="E569" s="101"/>
      <c r="F569" s="102"/>
    </row>
    <row r="570" spans="1:6" ht="15.75" thickBot="1">
      <c r="A570" s="140"/>
      <c r="B570" s="141"/>
      <c r="C570" s="142"/>
      <c r="D570" s="143" t="s">
        <v>51</v>
      </c>
      <c r="E570" s="144"/>
      <c r="F570" s="145">
        <f>ROUND(F553+F558+F564+F568,0)</f>
        <v>324097</v>
      </c>
    </row>
    <row r="571" spans="1:6" ht="15.75" thickBot="1">
      <c r="A571" s="151"/>
      <c r="B571" s="98"/>
      <c r="C571" s="99"/>
      <c r="D571" s="152"/>
      <c r="E571" s="153"/>
      <c r="F571" s="154"/>
    </row>
    <row r="572" spans="1:6">
      <c r="A572" s="26" t="s">
        <v>10</v>
      </c>
      <c r="B572" s="304"/>
      <c r="C572" s="304"/>
      <c r="D572" s="27" t="s">
        <v>2</v>
      </c>
      <c r="E572" s="28" t="s">
        <v>31</v>
      </c>
      <c r="F572" s="29" t="s">
        <v>32</v>
      </c>
    </row>
    <row r="573" spans="1:6" ht="15" customHeight="1">
      <c r="A573" s="301" t="s">
        <v>212</v>
      </c>
      <c r="B573" s="302"/>
      <c r="C573" s="303"/>
      <c r="D573" s="30"/>
      <c r="E573" s="31" t="s">
        <v>3</v>
      </c>
      <c r="F573" s="32"/>
    </row>
    <row r="574" spans="1:6">
      <c r="A574" s="97"/>
      <c r="B574" s="98"/>
      <c r="C574" s="99"/>
      <c r="D574" s="100"/>
      <c r="E574" s="101"/>
      <c r="F574" s="102"/>
    </row>
    <row r="575" spans="1:6">
      <c r="A575" s="103" t="s">
        <v>54</v>
      </c>
      <c r="B575" s="104" t="s">
        <v>41</v>
      </c>
      <c r="C575" s="104" t="s">
        <v>63</v>
      </c>
      <c r="D575" s="105" t="s">
        <v>56</v>
      </c>
      <c r="E575" s="106" t="s">
        <v>57</v>
      </c>
      <c r="F575" s="107" t="s">
        <v>44</v>
      </c>
    </row>
    <row r="576" spans="1:6">
      <c r="A576" s="108" t="s">
        <v>199</v>
      </c>
      <c r="B576" s="109" t="s">
        <v>203</v>
      </c>
      <c r="C576" s="110">
        <v>1</v>
      </c>
      <c r="D576" s="170">
        <v>0</v>
      </c>
      <c r="E576" s="112">
        <v>78</v>
      </c>
      <c r="F576" s="113">
        <f>+C576*E576*(1+D576/100)</f>
        <v>78</v>
      </c>
    </row>
    <row r="577" spans="1:6">
      <c r="A577" s="108" t="s">
        <v>200</v>
      </c>
      <c r="B577" s="109" t="s">
        <v>9</v>
      </c>
      <c r="C577" s="129">
        <v>1</v>
      </c>
      <c r="D577" s="170">
        <v>0</v>
      </c>
      <c r="E577" s="112">
        <v>1969</v>
      </c>
      <c r="F577" s="113">
        <f t="shared" ref="F577:F578" si="16">+C577*E577*(1+D577/100)</f>
        <v>1969</v>
      </c>
    </row>
    <row r="578" spans="1:6">
      <c r="A578" s="108" t="s">
        <v>213</v>
      </c>
      <c r="B578" s="109" t="s">
        <v>3</v>
      </c>
      <c r="C578" s="110">
        <v>1</v>
      </c>
      <c r="D578" s="111">
        <v>0</v>
      </c>
      <c r="E578" s="112">
        <v>314773</v>
      </c>
      <c r="F578" s="113">
        <f t="shared" si="16"/>
        <v>314773</v>
      </c>
    </row>
    <row r="579" spans="1:6">
      <c r="A579" s="114"/>
      <c r="B579" s="115"/>
      <c r="C579" s="116"/>
      <c r="D579" s="117"/>
      <c r="E579" s="118"/>
      <c r="F579" s="113"/>
    </row>
    <row r="580" spans="1:6">
      <c r="A580" s="97"/>
      <c r="B580" s="98"/>
      <c r="C580" s="99"/>
      <c r="D580" s="120"/>
      <c r="E580" s="146" t="s">
        <v>58</v>
      </c>
      <c r="F580" s="122">
        <f>SUM(F576:F579)</f>
        <v>316820</v>
      </c>
    </row>
    <row r="581" spans="1:6">
      <c r="A581" s="97"/>
      <c r="B581" s="98"/>
      <c r="C581" s="99"/>
      <c r="D581" s="120"/>
      <c r="E581" s="146"/>
      <c r="F581" s="122"/>
    </row>
    <row r="582" spans="1:6">
      <c r="A582" s="103" t="s">
        <v>33</v>
      </c>
      <c r="B582" s="124" t="s">
        <v>11</v>
      </c>
      <c r="C582" s="124" t="s">
        <v>34</v>
      </c>
      <c r="D582" s="125" t="s">
        <v>35</v>
      </c>
      <c r="E582" s="126" t="s">
        <v>62</v>
      </c>
      <c r="F582" s="127" t="s">
        <v>37</v>
      </c>
    </row>
    <row r="583" spans="1:6" ht="24">
      <c r="A583" s="108" t="s">
        <v>116</v>
      </c>
      <c r="B583" s="128">
        <v>422271</v>
      </c>
      <c r="C583" s="147">
        <v>1.8</v>
      </c>
      <c r="D583" s="130">
        <f>B583</f>
        <v>422271</v>
      </c>
      <c r="E583" s="131">
        <v>6.4</v>
      </c>
      <c r="F583" s="149">
        <f>D583/E583</f>
        <v>65979.84375</v>
      </c>
    </row>
    <row r="584" spans="1:6" ht="24">
      <c r="A584" s="114" t="s">
        <v>149</v>
      </c>
      <c r="B584" s="128">
        <v>422271</v>
      </c>
      <c r="C584" s="147">
        <v>1.8</v>
      </c>
      <c r="D584" s="130">
        <f>B584</f>
        <v>422271</v>
      </c>
      <c r="E584" s="131">
        <v>13.33</v>
      </c>
      <c r="F584" s="149">
        <f>D584/E584</f>
        <v>31678.244561140284</v>
      </c>
    </row>
    <row r="585" spans="1:6">
      <c r="A585" s="97"/>
      <c r="B585" s="98"/>
      <c r="C585" s="99"/>
      <c r="D585" s="133"/>
      <c r="E585" s="146" t="s">
        <v>38</v>
      </c>
      <c r="F585" s="122">
        <f>SUM(F583:F584)</f>
        <v>97658.08831114028</v>
      </c>
    </row>
    <row r="586" spans="1:6">
      <c r="A586" s="97"/>
      <c r="B586" s="98"/>
      <c r="C586" s="99"/>
      <c r="D586" s="100"/>
      <c r="E586" s="101"/>
      <c r="F586" s="102"/>
    </row>
    <row r="587" spans="1:6">
      <c r="A587" s="134" t="s">
        <v>39</v>
      </c>
      <c r="B587" s="104" t="s">
        <v>40</v>
      </c>
      <c r="C587" s="104" t="s">
        <v>41</v>
      </c>
      <c r="D587" s="105" t="s">
        <v>42</v>
      </c>
      <c r="E587" s="106" t="s">
        <v>43</v>
      </c>
      <c r="F587" s="107" t="s">
        <v>44</v>
      </c>
    </row>
    <row r="588" spans="1:6">
      <c r="A588" s="168" t="s">
        <v>45</v>
      </c>
      <c r="B588" s="109"/>
      <c r="C588" s="109" t="s">
        <v>92</v>
      </c>
      <c r="D588" s="169">
        <v>0.01</v>
      </c>
      <c r="E588" s="171">
        <f>F585</f>
        <v>97658.08831114028</v>
      </c>
      <c r="F588" s="113">
        <f>D588*E588</f>
        <v>976.58088311140284</v>
      </c>
    </row>
    <row r="589" spans="1:6">
      <c r="A589" s="108"/>
      <c r="B589" s="109"/>
      <c r="C589" s="109"/>
      <c r="D589" s="172"/>
      <c r="E589" s="112"/>
      <c r="F589" s="113">
        <f>D589*E589</f>
        <v>0</v>
      </c>
    </row>
    <row r="590" spans="1:6">
      <c r="A590" s="114"/>
      <c r="B590" s="115"/>
      <c r="C590" s="116"/>
      <c r="D590" s="117"/>
      <c r="E590" s="118"/>
      <c r="F590" s="119"/>
    </row>
    <row r="591" spans="1:6">
      <c r="A591" s="97"/>
      <c r="B591" s="98"/>
      <c r="C591" s="99"/>
      <c r="D591" s="138"/>
      <c r="E591" s="146" t="s">
        <v>46</v>
      </c>
      <c r="F591" s="173">
        <f>SUM(F588:F590)</f>
        <v>976.58088311140284</v>
      </c>
    </row>
    <row r="592" spans="1:6">
      <c r="A592" s="97"/>
      <c r="B592" s="98"/>
      <c r="C592" s="99"/>
      <c r="D592" s="100"/>
      <c r="E592" s="101"/>
      <c r="F592" s="123"/>
    </row>
    <row r="593" spans="1:6">
      <c r="A593" s="103" t="s">
        <v>47</v>
      </c>
      <c r="B593" s="104" t="s">
        <v>0</v>
      </c>
      <c r="C593" s="104" t="s">
        <v>48</v>
      </c>
      <c r="D593" s="139" t="s">
        <v>49</v>
      </c>
      <c r="E593" s="106" t="s">
        <v>43</v>
      </c>
      <c r="F593" s="107" t="s">
        <v>44</v>
      </c>
    </row>
    <row r="594" spans="1:6">
      <c r="A594" s="108"/>
      <c r="B594" s="109"/>
      <c r="C594" s="110"/>
      <c r="D594" s="111"/>
      <c r="E594" s="112"/>
      <c r="F594" s="113"/>
    </row>
    <row r="595" spans="1:6">
      <c r="A595" s="97"/>
      <c r="B595" s="98"/>
      <c r="C595" s="99"/>
      <c r="D595" s="138"/>
      <c r="E595" s="146" t="s">
        <v>50</v>
      </c>
      <c r="F595" s="113">
        <v>0</v>
      </c>
    </row>
    <row r="596" spans="1:6">
      <c r="A596" s="97"/>
      <c r="B596" s="98"/>
      <c r="C596" s="99"/>
      <c r="D596" s="100"/>
      <c r="E596" s="101"/>
      <c r="F596" s="102"/>
    </row>
    <row r="597" spans="1:6" ht="15.75" thickBot="1">
      <c r="A597" s="140"/>
      <c r="B597" s="141"/>
      <c r="C597" s="142"/>
      <c r="D597" s="143" t="s">
        <v>51</v>
      </c>
      <c r="E597" s="144"/>
      <c r="F597" s="145">
        <f>ROUND(F580+F585+F591+F595,0)</f>
        <v>415455</v>
      </c>
    </row>
    <row r="598" spans="1:6" ht="15.75" thickBot="1">
      <c r="A598" s="151"/>
      <c r="B598" s="98"/>
      <c r="C598" s="99"/>
      <c r="D598" s="152"/>
      <c r="E598" s="153"/>
      <c r="F598" s="154"/>
    </row>
    <row r="599" spans="1:6">
      <c r="A599" s="26" t="s">
        <v>10</v>
      </c>
      <c r="B599" s="304"/>
      <c r="C599" s="305"/>
      <c r="D599" s="27" t="s">
        <v>2</v>
      </c>
      <c r="E599" s="28" t="s">
        <v>31</v>
      </c>
      <c r="F599" s="29" t="s">
        <v>32</v>
      </c>
    </row>
    <row r="600" spans="1:6">
      <c r="A600" s="301" t="s">
        <v>294</v>
      </c>
      <c r="B600" s="302"/>
      <c r="C600" s="303"/>
      <c r="D600" s="30"/>
      <c r="E600" s="31" t="s">
        <v>3</v>
      </c>
      <c r="F600" s="32"/>
    </row>
    <row r="601" spans="1:6">
      <c r="A601" s="97"/>
      <c r="B601" s="98"/>
      <c r="C601" s="99"/>
      <c r="D601" s="100"/>
      <c r="E601" s="101"/>
      <c r="F601" s="102"/>
    </row>
    <row r="602" spans="1:6">
      <c r="A602" s="103" t="s">
        <v>54</v>
      </c>
      <c r="B602" s="104" t="s">
        <v>41</v>
      </c>
      <c r="C602" s="104" t="s">
        <v>60</v>
      </c>
      <c r="D602" s="105" t="s">
        <v>56</v>
      </c>
      <c r="E602" s="106" t="s">
        <v>57</v>
      </c>
      <c r="F602" s="107" t="s">
        <v>44</v>
      </c>
    </row>
    <row r="603" spans="1:6">
      <c r="A603" s="108" t="s">
        <v>215</v>
      </c>
      <c r="B603" s="109" t="s">
        <v>3</v>
      </c>
      <c r="C603" s="110">
        <v>0.05</v>
      </c>
      <c r="D603" s="172">
        <v>0</v>
      </c>
      <c r="E603" s="162">
        <v>30738</v>
      </c>
      <c r="F603" s="163">
        <f>+C603*E603*(1+D603/100)</f>
        <v>1536.9</v>
      </c>
    </row>
    <row r="604" spans="1:6">
      <c r="A604" s="114" t="s">
        <v>294</v>
      </c>
      <c r="B604" s="115" t="s">
        <v>3</v>
      </c>
      <c r="C604" s="116">
        <v>1</v>
      </c>
      <c r="D604" s="117">
        <v>0</v>
      </c>
      <c r="E604" s="180">
        <v>20477</v>
      </c>
      <c r="F604" s="163">
        <f t="shared" ref="F604" si="17">+C604*E604*(1+D604/100)</f>
        <v>20477</v>
      </c>
    </row>
    <row r="605" spans="1:6">
      <c r="A605" s="114"/>
      <c r="B605" s="115"/>
      <c r="C605" s="116"/>
      <c r="D605" s="117"/>
      <c r="E605" s="180"/>
      <c r="F605" s="163"/>
    </row>
    <row r="606" spans="1:6">
      <c r="A606" s="114"/>
      <c r="B606" s="115"/>
      <c r="C606" s="116"/>
      <c r="D606" s="117"/>
      <c r="E606" s="180"/>
      <c r="F606" s="163"/>
    </row>
    <row r="607" spans="1:6">
      <c r="A607" s="97"/>
      <c r="B607" s="98"/>
      <c r="C607" s="99"/>
      <c r="D607" s="120"/>
      <c r="E607" s="146" t="s">
        <v>58</v>
      </c>
      <c r="F607" s="165">
        <f>SUM(F603:F606)</f>
        <v>22013.9</v>
      </c>
    </row>
    <row r="608" spans="1:6">
      <c r="A608" s="97"/>
      <c r="B608" s="98"/>
      <c r="C608" s="99"/>
      <c r="D608" s="100"/>
      <c r="E608" s="101"/>
      <c r="F608" s="102"/>
    </row>
    <row r="609" spans="1:6">
      <c r="A609" s="103" t="s">
        <v>33</v>
      </c>
      <c r="B609" s="124" t="s">
        <v>11</v>
      </c>
      <c r="C609" s="124" t="s">
        <v>34</v>
      </c>
      <c r="D609" s="125" t="s">
        <v>35</v>
      </c>
      <c r="E609" s="126" t="s">
        <v>36</v>
      </c>
      <c r="F609" s="127" t="s">
        <v>37</v>
      </c>
    </row>
    <row r="610" spans="1:6">
      <c r="A610" s="108" t="s">
        <v>216</v>
      </c>
      <c r="B610" s="128">
        <v>537435</v>
      </c>
      <c r="C610" s="147">
        <v>1.8</v>
      </c>
      <c r="D610" s="130">
        <f>B610</f>
        <v>537435</v>
      </c>
      <c r="E610" s="131">
        <v>20</v>
      </c>
      <c r="F610" s="149">
        <f>D610/E610</f>
        <v>26871.75</v>
      </c>
    </row>
    <row r="611" spans="1:6">
      <c r="A611" s="114"/>
      <c r="B611" s="115"/>
      <c r="C611" s="116"/>
      <c r="D611" s="117"/>
      <c r="E611" s="118"/>
      <c r="F611" s="119"/>
    </row>
    <row r="612" spans="1:6">
      <c r="A612" s="97"/>
      <c r="B612" s="98"/>
      <c r="C612" s="99"/>
      <c r="D612" s="133"/>
      <c r="E612" s="146" t="s">
        <v>38</v>
      </c>
      <c r="F612" s="122">
        <f>SUM(F610:F611)</f>
        <v>26871.75</v>
      </c>
    </row>
    <row r="613" spans="1:6">
      <c r="A613" s="97"/>
      <c r="B613" s="98"/>
      <c r="C613" s="99"/>
      <c r="D613" s="100"/>
      <c r="E613" s="101"/>
      <c r="F613" s="123"/>
    </row>
    <row r="614" spans="1:6">
      <c r="A614" s="134" t="s">
        <v>39</v>
      </c>
      <c r="B614" s="104" t="s">
        <v>40</v>
      </c>
      <c r="C614" s="104" t="s">
        <v>41</v>
      </c>
      <c r="D614" s="105" t="s">
        <v>42</v>
      </c>
      <c r="E614" s="106" t="s">
        <v>43</v>
      </c>
      <c r="F614" s="107" t="s">
        <v>44</v>
      </c>
    </row>
    <row r="615" spans="1:6">
      <c r="A615" s="108" t="s">
        <v>45</v>
      </c>
      <c r="B615" s="109"/>
      <c r="C615" s="109" t="s">
        <v>92</v>
      </c>
      <c r="D615" s="137">
        <v>0.05</v>
      </c>
      <c r="E615" s="112">
        <f>F612</f>
        <v>26871.75</v>
      </c>
      <c r="F615" s="150">
        <f>D615*E615</f>
        <v>1343.5875000000001</v>
      </c>
    </row>
    <row r="616" spans="1:6" ht="24">
      <c r="A616" s="114" t="s">
        <v>248</v>
      </c>
      <c r="B616" s="115"/>
      <c r="C616" s="115" t="s">
        <v>3</v>
      </c>
      <c r="D616" s="206">
        <v>0.1</v>
      </c>
      <c r="E616" s="207">
        <v>17441</v>
      </c>
      <c r="F616" s="149">
        <f>D616*E616</f>
        <v>1744.1000000000001</v>
      </c>
    </row>
    <row r="617" spans="1:6">
      <c r="A617" s="97"/>
      <c r="B617" s="98"/>
      <c r="C617" s="99"/>
      <c r="D617" s="138"/>
      <c r="E617" s="146" t="s">
        <v>46</v>
      </c>
      <c r="F617" s="175">
        <f>SUM(F615:F616)</f>
        <v>3087.6875</v>
      </c>
    </row>
    <row r="618" spans="1:6">
      <c r="A618" s="97"/>
      <c r="B618" s="98"/>
      <c r="C618" s="99"/>
      <c r="D618" s="100"/>
      <c r="E618" s="101"/>
      <c r="F618" s="123"/>
    </row>
    <row r="619" spans="1:6">
      <c r="A619" s="103" t="s">
        <v>47</v>
      </c>
      <c r="B619" s="104" t="s">
        <v>0</v>
      </c>
      <c r="C619" s="104" t="s">
        <v>48</v>
      </c>
      <c r="D619" s="139" t="s">
        <v>49</v>
      </c>
      <c r="E619" s="106" t="s">
        <v>43</v>
      </c>
      <c r="F619" s="107" t="s">
        <v>44</v>
      </c>
    </row>
    <row r="620" spans="1:6">
      <c r="A620" s="108"/>
      <c r="B620" s="109"/>
      <c r="C620" s="110"/>
      <c r="D620" s="111"/>
      <c r="E620" s="112"/>
      <c r="F620" s="113"/>
    </row>
    <row r="621" spans="1:6">
      <c r="A621" s="97"/>
      <c r="B621" s="98"/>
      <c r="C621" s="99"/>
      <c r="D621" s="138"/>
      <c r="E621" s="146" t="s">
        <v>50</v>
      </c>
      <c r="F621" s="113">
        <v>0</v>
      </c>
    </row>
    <row r="622" spans="1:6">
      <c r="A622" s="97"/>
      <c r="B622" s="98"/>
      <c r="C622" s="99"/>
      <c r="D622" s="100"/>
      <c r="E622" s="101"/>
      <c r="F622" s="102"/>
    </row>
    <row r="623" spans="1:6" ht="15.75" thickBot="1">
      <c r="A623" s="140"/>
      <c r="B623" s="141"/>
      <c r="C623" s="142"/>
      <c r="D623" s="143" t="s">
        <v>51</v>
      </c>
      <c r="E623" s="144"/>
      <c r="F623" s="145">
        <f>ROUND(F607+F612+F617+F621,0)</f>
        <v>51973</v>
      </c>
    </row>
    <row r="624" spans="1:6" ht="15.75" thickBot="1">
      <c r="A624" s="151"/>
      <c r="B624" s="98"/>
      <c r="C624" s="99"/>
      <c r="D624" s="152"/>
      <c r="E624" s="153"/>
      <c r="F624" s="154"/>
    </row>
    <row r="625" spans="1:6">
      <c r="A625" s="26" t="s">
        <v>10</v>
      </c>
      <c r="B625" s="304"/>
      <c r="C625" s="304"/>
      <c r="D625" s="27" t="s">
        <v>2</v>
      </c>
      <c r="E625" s="28" t="s">
        <v>31</v>
      </c>
      <c r="F625" s="29" t="s">
        <v>32</v>
      </c>
    </row>
    <row r="626" spans="1:6">
      <c r="A626" s="306" t="s">
        <v>222</v>
      </c>
      <c r="B626" s="307"/>
      <c r="C626" s="308"/>
      <c r="D626" s="30"/>
      <c r="E626" s="31" t="s">
        <v>53</v>
      </c>
      <c r="F626" s="32"/>
    </row>
    <row r="627" spans="1:6">
      <c r="A627" s="97"/>
      <c r="B627" s="98"/>
      <c r="C627" s="99"/>
      <c r="D627" s="100"/>
      <c r="E627" s="101"/>
      <c r="F627" s="102"/>
    </row>
    <row r="628" spans="1:6">
      <c r="A628" s="103" t="s">
        <v>54</v>
      </c>
      <c r="B628" s="104" t="s">
        <v>41</v>
      </c>
      <c r="C628" s="104" t="s">
        <v>63</v>
      </c>
      <c r="D628" s="105" t="s">
        <v>56</v>
      </c>
      <c r="E628" s="106" t="s">
        <v>57</v>
      </c>
      <c r="F628" s="107" t="s">
        <v>44</v>
      </c>
    </row>
    <row r="629" spans="1:6">
      <c r="A629" s="217" t="s">
        <v>223</v>
      </c>
      <c r="B629" s="218" t="s">
        <v>3</v>
      </c>
      <c r="C629" s="219">
        <v>0.04</v>
      </c>
      <c r="D629" s="220"/>
      <c r="E629" s="221">
        <v>2451</v>
      </c>
      <c r="F629" s="222">
        <f>C629*E629</f>
        <v>98.04</v>
      </c>
    </row>
    <row r="630" spans="1:6">
      <c r="A630" s="217" t="s">
        <v>224</v>
      </c>
      <c r="B630" s="218" t="s">
        <v>3</v>
      </c>
      <c r="C630" s="219">
        <v>0.5</v>
      </c>
      <c r="D630" s="220"/>
      <c r="E630" s="221">
        <v>1600</v>
      </c>
      <c r="F630" s="222">
        <f t="shared" ref="F630:F632" si="18">C630*E630</f>
        <v>800</v>
      </c>
    </row>
    <row r="631" spans="1:6">
      <c r="A631" s="217" t="s">
        <v>225</v>
      </c>
      <c r="B631" s="218" t="s">
        <v>3</v>
      </c>
      <c r="C631" s="219">
        <v>0.33500000000000002</v>
      </c>
      <c r="D631" s="220">
        <v>1</v>
      </c>
      <c r="E631" s="221">
        <v>43549</v>
      </c>
      <c r="F631" s="222">
        <v>14734.8</v>
      </c>
    </row>
    <row r="632" spans="1:6">
      <c r="A632" s="217" t="s">
        <v>226</v>
      </c>
      <c r="B632" s="218" t="s">
        <v>3</v>
      </c>
      <c r="C632" s="219">
        <v>0.33500000000000002</v>
      </c>
      <c r="D632" s="220"/>
      <c r="E632" s="221">
        <v>1392</v>
      </c>
      <c r="F632" s="222">
        <f t="shared" si="18"/>
        <v>466.32000000000005</v>
      </c>
    </row>
    <row r="633" spans="1:6">
      <c r="A633" s="97"/>
      <c r="B633" s="98"/>
      <c r="C633" s="99"/>
      <c r="D633" s="120"/>
      <c r="E633" s="146" t="s">
        <v>58</v>
      </c>
      <c r="F633" s="165">
        <f>SUM(F629:F632)</f>
        <v>16099.16</v>
      </c>
    </row>
    <row r="634" spans="1:6">
      <c r="A634" s="97"/>
      <c r="B634" s="98"/>
      <c r="C634" s="99"/>
      <c r="D634" s="120"/>
      <c r="E634" s="146"/>
      <c r="F634" s="122"/>
    </row>
    <row r="635" spans="1:6">
      <c r="A635" s="103" t="s">
        <v>33</v>
      </c>
      <c r="B635" s="124" t="s">
        <v>11</v>
      </c>
      <c r="C635" s="124" t="s">
        <v>34</v>
      </c>
      <c r="D635" s="125" t="s">
        <v>35</v>
      </c>
      <c r="E635" s="126" t="s">
        <v>62</v>
      </c>
      <c r="F635" s="127" t="s">
        <v>37</v>
      </c>
    </row>
    <row r="636" spans="1:6">
      <c r="A636" s="217" t="s">
        <v>61</v>
      </c>
      <c r="B636" s="223">
        <v>537435</v>
      </c>
      <c r="C636" s="224">
        <v>1.8</v>
      </c>
      <c r="D636" s="225">
        <f>B636</f>
        <v>537435</v>
      </c>
      <c r="E636" s="226">
        <v>26.66</v>
      </c>
      <c r="F636" s="227">
        <f>D636/E636</f>
        <v>20158.852213053262</v>
      </c>
    </row>
    <row r="637" spans="1:6">
      <c r="A637" s="114"/>
      <c r="B637" s="128"/>
      <c r="C637" s="147"/>
      <c r="D637" s="130"/>
      <c r="E637" s="131"/>
      <c r="F637" s="176"/>
    </row>
    <row r="638" spans="1:6">
      <c r="A638" s="97"/>
      <c r="B638" s="98"/>
      <c r="C638" s="99"/>
      <c r="D638" s="133"/>
      <c r="E638" s="146" t="s">
        <v>38</v>
      </c>
      <c r="F638" s="165">
        <f>SUM(F636:F637)</f>
        <v>20158.852213053262</v>
      </c>
    </row>
    <row r="639" spans="1:6">
      <c r="A639" s="97"/>
      <c r="B639" s="98"/>
      <c r="C639" s="99"/>
      <c r="D639" s="100"/>
      <c r="E639" s="101"/>
      <c r="F639" s="102"/>
    </row>
    <row r="640" spans="1:6">
      <c r="A640" s="134" t="s">
        <v>39</v>
      </c>
      <c r="B640" s="104" t="s">
        <v>40</v>
      </c>
      <c r="C640" s="104" t="s">
        <v>41</v>
      </c>
      <c r="D640" s="105" t="s">
        <v>42</v>
      </c>
      <c r="E640" s="106" t="s">
        <v>43</v>
      </c>
      <c r="F640" s="107" t="s">
        <v>44</v>
      </c>
    </row>
    <row r="641" spans="1:6">
      <c r="A641" s="217" t="s">
        <v>45</v>
      </c>
      <c r="B641" s="218"/>
      <c r="C641" s="218" t="s">
        <v>92</v>
      </c>
      <c r="D641" s="228">
        <v>0.05</v>
      </c>
      <c r="E641" s="221">
        <v>20158.849999999999</v>
      </c>
      <c r="F641" s="229">
        <f>D641*E641</f>
        <v>1007.9425</v>
      </c>
    </row>
    <row r="642" spans="1:6">
      <c r="A642" s="108"/>
      <c r="B642" s="109"/>
      <c r="C642" s="109"/>
      <c r="D642" s="172"/>
      <c r="E642" s="112"/>
      <c r="F642" s="163">
        <f>D642*E642</f>
        <v>0</v>
      </c>
    </row>
    <row r="643" spans="1:6">
      <c r="A643" s="114"/>
      <c r="B643" s="115"/>
      <c r="C643" s="116"/>
      <c r="D643" s="117"/>
      <c r="E643" s="118"/>
      <c r="F643" s="164"/>
    </row>
    <row r="644" spans="1:6">
      <c r="A644" s="97"/>
      <c r="B644" s="98"/>
      <c r="C644" s="99"/>
      <c r="D644" s="138"/>
      <c r="E644" s="146" t="s">
        <v>46</v>
      </c>
      <c r="F644" s="183">
        <f>SUM(F641:F643)</f>
        <v>1007.9425</v>
      </c>
    </row>
    <row r="645" spans="1:6">
      <c r="A645" s="97"/>
      <c r="B645" s="98"/>
      <c r="C645" s="99"/>
      <c r="D645" s="100"/>
      <c r="E645" s="101"/>
      <c r="F645" s="123"/>
    </row>
    <row r="646" spans="1:6">
      <c r="A646" s="103" t="s">
        <v>47</v>
      </c>
      <c r="B646" s="104" t="s">
        <v>0</v>
      </c>
      <c r="C646" s="104" t="s">
        <v>48</v>
      </c>
      <c r="D646" s="139" t="s">
        <v>49</v>
      </c>
      <c r="E646" s="106" t="s">
        <v>43</v>
      </c>
      <c r="F646" s="107" t="s">
        <v>44</v>
      </c>
    </row>
    <row r="647" spans="1:6">
      <c r="A647" s="108"/>
      <c r="B647" s="109"/>
      <c r="C647" s="110"/>
      <c r="D647" s="111"/>
      <c r="E647" s="112"/>
      <c r="F647" s="113"/>
    </row>
    <row r="648" spans="1:6">
      <c r="A648" s="97"/>
      <c r="B648" s="98"/>
      <c r="C648" s="99"/>
      <c r="D648" s="138"/>
      <c r="E648" s="146" t="s">
        <v>50</v>
      </c>
      <c r="F648" s="113">
        <v>0</v>
      </c>
    </row>
    <row r="649" spans="1:6">
      <c r="A649" s="97"/>
      <c r="B649" s="98"/>
      <c r="C649" s="99"/>
      <c r="D649" s="100"/>
      <c r="E649" s="101"/>
      <c r="F649" s="102"/>
    </row>
    <row r="650" spans="1:6" ht="15.75" thickBot="1">
      <c r="A650" s="140"/>
      <c r="B650" s="141"/>
      <c r="C650" s="142"/>
      <c r="D650" s="143" t="s">
        <v>51</v>
      </c>
      <c r="E650" s="144"/>
      <c r="F650" s="184">
        <f>ROUND(F633+F638+F644,0)</f>
        <v>37266</v>
      </c>
    </row>
    <row r="651" spans="1:6" ht="15.75" thickBot="1"/>
    <row r="652" spans="1:6">
      <c r="A652" s="26" t="s">
        <v>10</v>
      </c>
      <c r="B652" s="304"/>
      <c r="C652" s="304"/>
      <c r="D652" s="27" t="s">
        <v>2</v>
      </c>
      <c r="E652" s="28" t="s">
        <v>31</v>
      </c>
      <c r="F652" s="29" t="s">
        <v>32</v>
      </c>
    </row>
    <row r="653" spans="1:6">
      <c r="A653" s="301" t="s">
        <v>228</v>
      </c>
      <c r="B653" s="302"/>
      <c r="C653" s="303"/>
      <c r="D653" s="30"/>
      <c r="E653" s="31" t="s">
        <v>53</v>
      </c>
      <c r="F653" s="32"/>
    </row>
    <row r="654" spans="1:6">
      <c r="A654" s="97"/>
      <c r="B654" s="98"/>
      <c r="C654" s="99"/>
      <c r="D654" s="100"/>
      <c r="E654" s="101"/>
      <c r="F654" s="102"/>
    </row>
    <row r="655" spans="1:6">
      <c r="A655" s="103" t="s">
        <v>54</v>
      </c>
      <c r="B655" s="104" t="s">
        <v>41</v>
      </c>
      <c r="C655" s="104" t="s">
        <v>63</v>
      </c>
      <c r="D655" s="105" t="s">
        <v>56</v>
      </c>
      <c r="E655" s="106" t="s">
        <v>57</v>
      </c>
      <c r="F655" s="107" t="s">
        <v>44</v>
      </c>
    </row>
    <row r="656" spans="1:6">
      <c r="A656" s="217" t="s">
        <v>229</v>
      </c>
      <c r="B656" s="218" t="s">
        <v>53</v>
      </c>
      <c r="C656" s="219">
        <v>1</v>
      </c>
      <c r="D656" s="220">
        <v>5</v>
      </c>
      <c r="E656" s="221">
        <v>3032</v>
      </c>
      <c r="F656" s="222">
        <f>C656*E656*(1+D656/100)</f>
        <v>3183.6</v>
      </c>
    </row>
    <row r="657" spans="1:6">
      <c r="A657" s="108"/>
      <c r="B657" s="109"/>
      <c r="C657" s="129"/>
      <c r="D657" s="170"/>
      <c r="E657" s="162"/>
      <c r="F657" s="163"/>
    </row>
    <row r="658" spans="1:6">
      <c r="A658" s="108"/>
      <c r="B658" s="109"/>
      <c r="C658" s="110"/>
      <c r="D658" s="111"/>
      <c r="E658" s="112"/>
    </row>
    <row r="659" spans="1:6">
      <c r="A659" s="114"/>
      <c r="B659" s="115"/>
      <c r="C659" s="116"/>
      <c r="D659" s="117"/>
      <c r="E659" s="118"/>
      <c r="F659" s="119"/>
    </row>
    <row r="660" spans="1:6">
      <c r="A660" s="97"/>
      <c r="B660" s="98"/>
      <c r="C660" s="99"/>
      <c r="D660" s="120"/>
      <c r="E660" s="146" t="s">
        <v>58</v>
      </c>
      <c r="F660" s="165">
        <f>SUM(F656:F659)</f>
        <v>3183.6</v>
      </c>
    </row>
    <row r="661" spans="1:6">
      <c r="A661" s="97"/>
      <c r="B661" s="98"/>
      <c r="C661" s="99"/>
      <c r="D661" s="120"/>
      <c r="E661" s="146"/>
      <c r="F661" s="122"/>
    </row>
    <row r="662" spans="1:6">
      <c r="A662" s="103" t="s">
        <v>33</v>
      </c>
      <c r="B662" s="124" t="s">
        <v>11</v>
      </c>
      <c r="C662" s="124" t="s">
        <v>34</v>
      </c>
      <c r="D662" s="125" t="s">
        <v>35</v>
      </c>
      <c r="E662" s="126" t="s">
        <v>62</v>
      </c>
      <c r="F662" s="127" t="s">
        <v>37</v>
      </c>
    </row>
    <row r="663" spans="1:6">
      <c r="A663" s="217" t="s">
        <v>90</v>
      </c>
      <c r="B663" s="223">
        <v>537435</v>
      </c>
      <c r="C663" s="224">
        <v>1.8</v>
      </c>
      <c r="D663" s="225">
        <f>B663</f>
        <v>537435</v>
      </c>
      <c r="E663" s="226">
        <v>266.66000000000003</v>
      </c>
      <c r="F663" s="227">
        <f>D663/E663</f>
        <v>2015.4316357908947</v>
      </c>
    </row>
    <row r="664" spans="1:6">
      <c r="A664" s="114"/>
      <c r="B664" s="128"/>
      <c r="C664" s="147"/>
      <c r="D664" s="130"/>
      <c r="E664" s="131"/>
      <c r="F664" s="176"/>
    </row>
    <row r="665" spans="1:6">
      <c r="A665" s="97"/>
      <c r="B665" s="98"/>
      <c r="C665" s="99"/>
      <c r="D665" s="133"/>
      <c r="E665" s="146" t="s">
        <v>38</v>
      </c>
      <c r="F665" s="165">
        <f>SUM(F663:F664)</f>
        <v>2015.4316357908947</v>
      </c>
    </row>
    <row r="666" spans="1:6">
      <c r="A666" s="97"/>
      <c r="B666" s="98"/>
      <c r="C666" s="99"/>
      <c r="D666" s="100"/>
      <c r="E666" s="101"/>
      <c r="F666" s="102"/>
    </row>
    <row r="667" spans="1:6">
      <c r="A667" s="134" t="s">
        <v>39</v>
      </c>
      <c r="B667" s="104" t="s">
        <v>40</v>
      </c>
      <c r="C667" s="104" t="s">
        <v>41</v>
      </c>
      <c r="D667" s="105" t="s">
        <v>42</v>
      </c>
      <c r="E667" s="106" t="s">
        <v>43</v>
      </c>
      <c r="F667" s="107" t="s">
        <v>44</v>
      </c>
    </row>
    <row r="668" spans="1:6">
      <c r="A668" s="217" t="s">
        <v>45</v>
      </c>
      <c r="B668" s="218"/>
      <c r="C668" s="218" t="s">
        <v>92</v>
      </c>
      <c r="D668" s="137">
        <v>0.06</v>
      </c>
      <c r="E668" s="221">
        <v>2015.43</v>
      </c>
      <c r="F668" s="222">
        <f>+E668*D668</f>
        <v>120.9258</v>
      </c>
    </row>
    <row r="669" spans="1:6">
      <c r="A669" s="108"/>
      <c r="B669" s="109"/>
      <c r="C669" s="109"/>
      <c r="D669" s="172"/>
      <c r="E669" s="112"/>
      <c r="F669" s="113">
        <f>D669*E669</f>
        <v>0</v>
      </c>
    </row>
    <row r="670" spans="1:6">
      <c r="A670" s="114"/>
      <c r="B670" s="115"/>
      <c r="C670" s="116"/>
      <c r="D670" s="117"/>
      <c r="E670" s="118"/>
      <c r="F670" s="119"/>
    </row>
    <row r="671" spans="1:6">
      <c r="A671" s="97"/>
      <c r="B671" s="98"/>
      <c r="C671" s="99"/>
      <c r="D671" s="138"/>
      <c r="E671" s="146" t="s">
        <v>46</v>
      </c>
      <c r="F671" s="173">
        <f>SUM(F668:F670)</f>
        <v>120.9258</v>
      </c>
    </row>
    <row r="672" spans="1:6">
      <c r="A672" s="97"/>
      <c r="B672" s="98"/>
      <c r="C672" s="99"/>
      <c r="D672" s="100"/>
      <c r="E672" s="101"/>
      <c r="F672" s="123"/>
    </row>
    <row r="673" spans="1:6">
      <c r="A673" s="103" t="s">
        <v>47</v>
      </c>
      <c r="B673" s="104" t="s">
        <v>0</v>
      </c>
      <c r="C673" s="104" t="s">
        <v>48</v>
      </c>
      <c r="D673" s="139" t="s">
        <v>49</v>
      </c>
      <c r="E673" s="106" t="s">
        <v>43</v>
      </c>
      <c r="F673" s="107" t="s">
        <v>44</v>
      </c>
    </row>
    <row r="674" spans="1:6">
      <c r="A674" s="108"/>
      <c r="B674" s="109"/>
      <c r="C674" s="110"/>
      <c r="D674" s="111"/>
      <c r="E674" s="112"/>
      <c r="F674" s="113"/>
    </row>
    <row r="675" spans="1:6">
      <c r="A675" s="97"/>
      <c r="B675" s="98"/>
      <c r="C675" s="99"/>
      <c r="D675" s="138"/>
      <c r="E675" s="146" t="s">
        <v>50</v>
      </c>
      <c r="F675" s="113">
        <v>0</v>
      </c>
    </row>
    <row r="676" spans="1:6">
      <c r="A676" s="97"/>
      <c r="B676" s="98"/>
      <c r="C676" s="99"/>
      <c r="D676" s="100"/>
      <c r="E676" s="101"/>
      <c r="F676" s="102"/>
    </row>
    <row r="677" spans="1:6" ht="15.75" thickBot="1">
      <c r="A677" s="140"/>
      <c r="B677" s="141"/>
      <c r="C677" s="142"/>
      <c r="D677" s="143" t="s">
        <v>51</v>
      </c>
      <c r="E677" s="144"/>
      <c r="F677" s="145">
        <f>ROUND(F660+F665+F671+F675,0)</f>
        <v>5320</v>
      </c>
    </row>
    <row r="679" spans="1:6" ht="15.75" thickBot="1"/>
    <row r="680" spans="1:6">
      <c r="A680" s="26" t="s">
        <v>10</v>
      </c>
      <c r="B680" s="304"/>
      <c r="C680" s="305"/>
      <c r="D680" s="27" t="s">
        <v>2</v>
      </c>
      <c r="E680" s="28" t="s">
        <v>31</v>
      </c>
      <c r="F680" s="29" t="s">
        <v>32</v>
      </c>
    </row>
    <row r="681" spans="1:6">
      <c r="A681" s="301" t="s">
        <v>235</v>
      </c>
      <c r="B681" s="302"/>
      <c r="C681" s="303"/>
      <c r="D681" s="30"/>
      <c r="E681" s="31" t="s">
        <v>1</v>
      </c>
      <c r="F681" s="32"/>
    </row>
    <row r="682" spans="1:6">
      <c r="A682" s="97"/>
      <c r="B682" s="98"/>
      <c r="C682" s="99"/>
      <c r="D682" s="100"/>
      <c r="E682" s="101"/>
      <c r="F682" s="102"/>
    </row>
    <row r="683" spans="1:6">
      <c r="A683" s="103" t="s">
        <v>54</v>
      </c>
      <c r="B683" s="104" t="s">
        <v>41</v>
      </c>
      <c r="C683" s="104" t="s">
        <v>107</v>
      </c>
      <c r="D683" s="105" t="s">
        <v>56</v>
      </c>
      <c r="E683" s="106" t="s">
        <v>57</v>
      </c>
      <c r="F683" s="107" t="s">
        <v>44</v>
      </c>
    </row>
    <row r="684" spans="1:6">
      <c r="A684" s="108" t="s">
        <v>199</v>
      </c>
      <c r="B684" s="109" t="s">
        <v>203</v>
      </c>
      <c r="C684" s="185">
        <v>0.25</v>
      </c>
      <c r="D684" s="230">
        <v>0</v>
      </c>
      <c r="E684" s="162">
        <v>78</v>
      </c>
      <c r="F684" s="163">
        <f>+C684*E684*(1+D684/100)</f>
        <v>19.5</v>
      </c>
    </row>
    <row r="685" spans="1:6">
      <c r="A685" s="108" t="s">
        <v>233</v>
      </c>
      <c r="B685" s="109" t="s">
        <v>115</v>
      </c>
      <c r="C685" s="185">
        <v>0.02</v>
      </c>
      <c r="D685" s="230">
        <v>1</v>
      </c>
      <c r="E685" s="162">
        <v>78720</v>
      </c>
      <c r="F685" s="163">
        <f t="shared" ref="F685:F688" si="19">+C685*E685*(1+D685/100)</f>
        <v>1590.144</v>
      </c>
    </row>
    <row r="686" spans="1:6">
      <c r="A686" s="108" t="s">
        <v>236</v>
      </c>
      <c r="B686" s="109" t="s">
        <v>1</v>
      </c>
      <c r="C686" s="185">
        <v>1</v>
      </c>
      <c r="D686" s="230">
        <v>1</v>
      </c>
      <c r="E686" s="162">
        <v>57405</v>
      </c>
      <c r="F686" s="163">
        <f t="shared" si="19"/>
        <v>57979.05</v>
      </c>
    </row>
    <row r="687" spans="1:6">
      <c r="A687" s="108" t="s">
        <v>237</v>
      </c>
      <c r="B687" s="109" t="s">
        <v>9</v>
      </c>
      <c r="C687" s="185">
        <v>3.5</v>
      </c>
      <c r="D687" s="230">
        <v>1</v>
      </c>
      <c r="E687" s="162">
        <v>2742</v>
      </c>
      <c r="F687" s="163">
        <f t="shared" si="19"/>
        <v>9692.9699999999993</v>
      </c>
    </row>
    <row r="688" spans="1:6">
      <c r="A688" s="108" t="s">
        <v>234</v>
      </c>
      <c r="B688" s="109" t="s">
        <v>9</v>
      </c>
      <c r="C688" s="185">
        <v>0.1</v>
      </c>
      <c r="D688" s="230">
        <v>0</v>
      </c>
      <c r="E688" s="162">
        <v>9561</v>
      </c>
      <c r="F688" s="163">
        <f t="shared" si="19"/>
        <v>956.1</v>
      </c>
    </row>
    <row r="689" spans="1:6">
      <c r="A689" s="114"/>
      <c r="B689" s="109"/>
      <c r="C689" s="129"/>
      <c r="D689" s="117"/>
      <c r="E689" s="118"/>
      <c r="F689" s="163">
        <f t="shared" ref="F689" si="20">+C689*E689*(1+D689/100)</f>
        <v>0</v>
      </c>
    </row>
    <row r="690" spans="1:6">
      <c r="A690" s="97"/>
      <c r="B690" s="98"/>
      <c r="C690" s="99"/>
      <c r="D690" s="120"/>
      <c r="E690" s="146" t="s">
        <v>58</v>
      </c>
      <c r="F690" s="165">
        <f>SUM(F684:F689)</f>
        <v>70237.76400000001</v>
      </c>
    </row>
    <row r="691" spans="1:6">
      <c r="A691" s="97"/>
      <c r="B691" s="98"/>
      <c r="C691" s="99"/>
      <c r="D691" s="120"/>
      <c r="E691" s="146"/>
      <c r="F691" s="122"/>
    </row>
    <row r="692" spans="1:6">
      <c r="A692" s="103" t="s">
        <v>33</v>
      </c>
      <c r="B692" s="124" t="s">
        <v>11</v>
      </c>
      <c r="C692" s="124" t="s">
        <v>34</v>
      </c>
      <c r="D692" s="125" t="s">
        <v>35</v>
      </c>
      <c r="E692" s="126" t="s">
        <v>62</v>
      </c>
      <c r="F692" s="127" t="s">
        <v>37</v>
      </c>
    </row>
    <row r="693" spans="1:6">
      <c r="A693" s="108" t="s">
        <v>238</v>
      </c>
      <c r="B693" s="166">
        <v>383882</v>
      </c>
      <c r="C693" s="147">
        <v>1.8</v>
      </c>
      <c r="D693" s="167">
        <f>B693</f>
        <v>383882</v>
      </c>
      <c r="E693" s="131">
        <v>12.3</v>
      </c>
      <c r="F693" s="176">
        <f>D693/E693</f>
        <v>31209.91869918699</v>
      </c>
    </row>
    <row r="694" spans="1:6">
      <c r="A694" s="114"/>
      <c r="B694" s="128"/>
      <c r="C694" s="147"/>
      <c r="D694" s="130"/>
      <c r="E694" s="131"/>
      <c r="F694" s="176"/>
    </row>
    <row r="695" spans="1:6">
      <c r="A695" s="97"/>
      <c r="B695" s="98"/>
      <c r="C695" s="99"/>
      <c r="D695" s="133"/>
      <c r="E695" s="146" t="s">
        <v>38</v>
      </c>
      <c r="F695" s="165">
        <f>SUM(F693:F694)</f>
        <v>31209.91869918699</v>
      </c>
    </row>
    <row r="696" spans="1:6">
      <c r="A696" s="97"/>
      <c r="B696" s="98"/>
      <c r="C696" s="99"/>
      <c r="D696" s="100"/>
      <c r="E696" s="101"/>
      <c r="F696" s="102"/>
    </row>
    <row r="697" spans="1:6">
      <c r="A697" s="134" t="s">
        <v>39</v>
      </c>
      <c r="B697" s="104" t="s">
        <v>40</v>
      </c>
      <c r="C697" s="104" t="s">
        <v>41</v>
      </c>
      <c r="D697" s="105" t="s">
        <v>42</v>
      </c>
      <c r="E697" s="106" t="s">
        <v>43</v>
      </c>
      <c r="F697" s="107" t="s">
        <v>44</v>
      </c>
    </row>
    <row r="698" spans="1:6">
      <c r="A698" s="168" t="s">
        <v>45</v>
      </c>
      <c r="B698" s="109"/>
      <c r="C698" s="109" t="s">
        <v>92</v>
      </c>
      <c r="D698" s="169">
        <v>0.01</v>
      </c>
      <c r="E698" s="182">
        <f>F695</f>
        <v>31209.91869918699</v>
      </c>
      <c r="F698" s="163">
        <f>D698*E698</f>
        <v>312.09918699186989</v>
      </c>
    </row>
    <row r="699" spans="1:6">
      <c r="A699" s="108"/>
      <c r="B699" s="109"/>
      <c r="C699" s="109"/>
      <c r="D699" s="172"/>
      <c r="E699" s="112"/>
      <c r="F699" s="163">
        <f>D699*E699</f>
        <v>0</v>
      </c>
    </row>
    <row r="700" spans="1:6">
      <c r="A700" s="114"/>
      <c r="B700" s="115"/>
      <c r="C700" s="116"/>
      <c r="D700" s="117"/>
      <c r="E700" s="118"/>
      <c r="F700" s="164"/>
    </row>
    <row r="701" spans="1:6">
      <c r="A701" s="97"/>
      <c r="B701" s="98"/>
      <c r="C701" s="99"/>
      <c r="D701" s="138"/>
      <c r="E701" s="146" t="s">
        <v>46</v>
      </c>
      <c r="F701" s="183">
        <f>SUM(F698:F700)</f>
        <v>312.09918699186989</v>
      </c>
    </row>
    <row r="702" spans="1:6">
      <c r="A702" s="97"/>
      <c r="B702" s="98"/>
      <c r="C702" s="99"/>
      <c r="D702" s="100"/>
      <c r="E702" s="101"/>
      <c r="F702" s="123"/>
    </row>
    <row r="703" spans="1:6">
      <c r="A703" s="103" t="s">
        <v>47</v>
      </c>
      <c r="B703" s="104" t="s">
        <v>0</v>
      </c>
      <c r="C703" s="104" t="s">
        <v>48</v>
      </c>
      <c r="D703" s="139" t="s">
        <v>49</v>
      </c>
      <c r="E703" s="106" t="s">
        <v>43</v>
      </c>
      <c r="F703" s="107" t="s">
        <v>44</v>
      </c>
    </row>
    <row r="704" spans="1:6">
      <c r="A704" s="108"/>
      <c r="B704" s="109"/>
      <c r="C704" s="110"/>
      <c r="D704" s="111"/>
      <c r="E704" s="112"/>
      <c r="F704" s="113"/>
    </row>
    <row r="705" spans="1:6">
      <c r="A705" s="97"/>
      <c r="B705" s="98"/>
      <c r="C705" s="99"/>
      <c r="D705" s="138"/>
      <c r="E705" s="146" t="s">
        <v>50</v>
      </c>
      <c r="F705" s="113">
        <v>0</v>
      </c>
    </row>
    <row r="706" spans="1:6">
      <c r="A706" s="97"/>
      <c r="B706" s="98"/>
      <c r="C706" s="99"/>
      <c r="D706" s="100"/>
      <c r="E706" s="101"/>
      <c r="F706" s="102"/>
    </row>
    <row r="707" spans="1:6" ht="15.75" thickBot="1">
      <c r="A707" s="140"/>
      <c r="B707" s="141"/>
      <c r="C707" s="142"/>
      <c r="D707" s="143" t="s">
        <v>51</v>
      </c>
      <c r="E707" s="144"/>
      <c r="F707" s="145">
        <f>ROUND(F690+F695+F701+F705,0)</f>
        <v>101760</v>
      </c>
    </row>
    <row r="708" spans="1:6" ht="15.75" thickBot="1"/>
    <row r="709" spans="1:6">
      <c r="A709" s="231" t="s">
        <v>10</v>
      </c>
      <c r="B709" s="304"/>
      <c r="C709" s="304"/>
      <c r="D709" s="27" t="s">
        <v>2</v>
      </c>
      <c r="E709" s="232" t="s">
        <v>31</v>
      </c>
      <c r="F709" s="29" t="s">
        <v>32</v>
      </c>
    </row>
    <row r="710" spans="1:6" ht="15" customHeight="1">
      <c r="A710" s="301" t="s">
        <v>241</v>
      </c>
      <c r="B710" s="302"/>
      <c r="C710" s="303"/>
      <c r="D710" s="30"/>
      <c r="E710" s="31" t="s">
        <v>53</v>
      </c>
      <c r="F710" s="32"/>
    </row>
    <row r="711" spans="1:6">
      <c r="A711" s="233"/>
      <c r="B711" s="234"/>
      <c r="C711" s="235"/>
      <c r="D711" s="236"/>
      <c r="E711" s="237"/>
      <c r="F711" s="238"/>
    </row>
    <row r="712" spans="1:6">
      <c r="A712" s="239" t="s">
        <v>54</v>
      </c>
      <c r="B712" s="240" t="s">
        <v>41</v>
      </c>
      <c r="C712" s="240" t="s">
        <v>55</v>
      </c>
      <c r="D712" s="241" t="s">
        <v>56</v>
      </c>
      <c r="E712" s="242" t="s">
        <v>57</v>
      </c>
      <c r="F712" s="243" t="s">
        <v>44</v>
      </c>
    </row>
    <row r="713" spans="1:6">
      <c r="A713" s="244" t="s">
        <v>242</v>
      </c>
      <c r="B713" s="245" t="s">
        <v>9</v>
      </c>
      <c r="C713" s="185">
        <v>0.05</v>
      </c>
      <c r="D713" s="230">
        <v>0</v>
      </c>
      <c r="E713" s="162">
        <v>22655</v>
      </c>
      <c r="F713" s="163">
        <f>+C713*E713*(1+D713/100)</f>
        <v>1132.75</v>
      </c>
    </row>
    <row r="714" spans="1:6">
      <c r="A714" s="244" t="s">
        <v>243</v>
      </c>
      <c r="B714" s="245" t="s">
        <v>66</v>
      </c>
      <c r="C714" s="185">
        <v>2.5000000000000001E-2</v>
      </c>
      <c r="D714" s="230">
        <v>0</v>
      </c>
      <c r="E714" s="162">
        <v>29525</v>
      </c>
      <c r="F714" s="163">
        <f t="shared" ref="F714:F718" si="21">+C714*E714*(1+D714/100)</f>
        <v>738.125</v>
      </c>
    </row>
    <row r="715" spans="1:6">
      <c r="A715" s="244" t="s">
        <v>244</v>
      </c>
      <c r="B715" s="245" t="s">
        <v>66</v>
      </c>
      <c r="C715" s="185">
        <v>0.04</v>
      </c>
      <c r="D715" s="230">
        <v>4</v>
      </c>
      <c r="E715" s="162">
        <v>86597</v>
      </c>
      <c r="F715" s="163">
        <f t="shared" si="21"/>
        <v>3602.4352000000003</v>
      </c>
    </row>
    <row r="716" spans="1:6">
      <c r="A716" s="244" t="s">
        <v>245</v>
      </c>
      <c r="B716" s="245" t="s">
        <v>3</v>
      </c>
      <c r="C716" s="273">
        <v>0.16600000000000001</v>
      </c>
      <c r="D716" s="230">
        <v>0</v>
      </c>
      <c r="E716" s="162">
        <v>161332</v>
      </c>
      <c r="F716" s="163">
        <f t="shared" si="21"/>
        <v>26781.112000000001</v>
      </c>
    </row>
    <row r="717" spans="1:6">
      <c r="A717" s="250"/>
      <c r="B717" s="251"/>
      <c r="C717" s="185"/>
      <c r="D717" s="230"/>
      <c r="E717" s="162"/>
      <c r="F717" s="163"/>
    </row>
    <row r="718" spans="1:6">
      <c r="A718" s="233"/>
      <c r="B718" s="234"/>
      <c r="C718" s="129"/>
      <c r="D718" s="117"/>
      <c r="E718" s="118"/>
      <c r="F718" s="163">
        <f t="shared" si="21"/>
        <v>0</v>
      </c>
    </row>
    <row r="719" spans="1:6">
      <c r="A719" s="233"/>
      <c r="B719" s="234"/>
      <c r="C719" s="99"/>
      <c r="D719" s="120"/>
      <c r="E719" s="146" t="s">
        <v>58</v>
      </c>
      <c r="F719" s="165">
        <f>SUM(F713:F718)</f>
        <v>32254.422200000001</v>
      </c>
    </row>
    <row r="720" spans="1:6">
      <c r="A720" s="239" t="s">
        <v>33</v>
      </c>
      <c r="B720" s="259" t="s">
        <v>11</v>
      </c>
      <c r="C720" s="259" t="s">
        <v>34</v>
      </c>
      <c r="D720" s="260" t="s">
        <v>35</v>
      </c>
      <c r="E720" s="261" t="s">
        <v>59</v>
      </c>
      <c r="F720" s="262" t="s">
        <v>37</v>
      </c>
    </row>
    <row r="721" spans="1:6">
      <c r="A721" s="244" t="s">
        <v>137</v>
      </c>
      <c r="B721" s="166">
        <v>284356</v>
      </c>
      <c r="C721" s="147">
        <v>1.8</v>
      </c>
      <c r="D721" s="167">
        <f>B721</f>
        <v>284356</v>
      </c>
      <c r="E721" s="131">
        <v>320</v>
      </c>
      <c r="F721" s="176">
        <f>D721/E721</f>
        <v>888.61249999999995</v>
      </c>
    </row>
    <row r="722" spans="1:6" ht="24">
      <c r="A722" s="244" t="s">
        <v>246</v>
      </c>
      <c r="B722" s="166">
        <v>422271</v>
      </c>
      <c r="C722" s="147">
        <v>1.8</v>
      </c>
      <c r="D722" s="167">
        <f>B722</f>
        <v>422271</v>
      </c>
      <c r="E722" s="131">
        <v>32</v>
      </c>
      <c r="F722" s="176">
        <f>D722/E722</f>
        <v>13195.96875</v>
      </c>
    </row>
    <row r="723" spans="1:6">
      <c r="A723" s="244" t="s">
        <v>65</v>
      </c>
      <c r="B723" s="166">
        <v>383882</v>
      </c>
      <c r="C723" s="147">
        <v>1.8</v>
      </c>
      <c r="D723" s="167">
        <f>B723</f>
        <v>383882</v>
      </c>
      <c r="E723" s="131">
        <v>160</v>
      </c>
      <c r="F723" s="176">
        <f>D723/E723</f>
        <v>2399.2624999999998</v>
      </c>
    </row>
    <row r="724" spans="1:6">
      <c r="A724" s="250"/>
      <c r="B724" s="251"/>
      <c r="C724" s="252"/>
      <c r="D724" s="253"/>
      <c r="E724" s="254"/>
      <c r="F724" s="255"/>
    </row>
    <row r="725" spans="1:6">
      <c r="A725" s="233"/>
      <c r="B725" s="234"/>
      <c r="C725" s="235"/>
      <c r="D725" s="263"/>
      <c r="E725" s="256" t="s">
        <v>38</v>
      </c>
      <c r="F725" s="257">
        <f>SUM(F721:F724)</f>
        <v>16483.84375</v>
      </c>
    </row>
    <row r="726" spans="1:6">
      <c r="A726" s="233"/>
      <c r="B726" s="234"/>
      <c r="C726" s="235"/>
      <c r="D726" s="236"/>
      <c r="E726" s="237"/>
      <c r="F726" s="258"/>
    </row>
    <row r="727" spans="1:6">
      <c r="A727" s="264" t="s">
        <v>39</v>
      </c>
      <c r="B727" s="240" t="s">
        <v>40</v>
      </c>
      <c r="C727" s="240" t="s">
        <v>41</v>
      </c>
      <c r="D727" s="241" t="s">
        <v>42</v>
      </c>
      <c r="E727" s="242" t="s">
        <v>43</v>
      </c>
      <c r="F727" s="243" t="s">
        <v>44</v>
      </c>
    </row>
    <row r="728" spans="1:6">
      <c r="A728" s="244" t="s">
        <v>138</v>
      </c>
      <c r="B728" s="245"/>
      <c r="C728" s="109" t="s">
        <v>13</v>
      </c>
      <c r="D728" s="230">
        <v>0.02</v>
      </c>
      <c r="E728" s="182">
        <v>37533</v>
      </c>
      <c r="F728" s="163">
        <f>D728*E728</f>
        <v>750.66</v>
      </c>
    </row>
    <row r="729" spans="1:6">
      <c r="A729" s="244" t="s">
        <v>247</v>
      </c>
      <c r="B729" s="245"/>
      <c r="C729" s="109" t="s">
        <v>13</v>
      </c>
      <c r="D729" s="230">
        <v>0.05</v>
      </c>
      <c r="E729" s="182">
        <v>38698</v>
      </c>
      <c r="F729" s="163">
        <f>D729*E729</f>
        <v>1934.9</v>
      </c>
    </row>
    <row r="730" spans="1:6">
      <c r="A730" s="244" t="s">
        <v>45</v>
      </c>
      <c r="B730" s="245"/>
      <c r="C730" s="109" t="s">
        <v>92</v>
      </c>
      <c r="D730" s="169">
        <v>0.05</v>
      </c>
      <c r="E730" s="182">
        <v>16483.830000000002</v>
      </c>
      <c r="F730" s="163">
        <f>D730*E730</f>
        <v>824.19150000000013</v>
      </c>
    </row>
    <row r="731" spans="1:6" ht="24">
      <c r="A731" s="244" t="s">
        <v>248</v>
      </c>
      <c r="B731" s="245"/>
      <c r="C731" s="109" t="s">
        <v>3</v>
      </c>
      <c r="D731" s="230">
        <v>0.1</v>
      </c>
      <c r="E731" s="182">
        <v>17441</v>
      </c>
      <c r="F731" s="163">
        <f>D731*E731</f>
        <v>1744.1000000000001</v>
      </c>
    </row>
    <row r="732" spans="1:6">
      <c r="A732" s="250"/>
      <c r="B732" s="251"/>
      <c r="C732" s="252"/>
      <c r="D732" s="253"/>
      <c r="E732" s="254"/>
      <c r="F732" s="255"/>
    </row>
    <row r="733" spans="1:6">
      <c r="A733" s="233"/>
      <c r="B733" s="234"/>
      <c r="C733" s="235"/>
      <c r="D733" s="265"/>
      <c r="E733" s="256" t="s">
        <v>46</v>
      </c>
      <c r="F733" s="257">
        <f>SUM(F728:F732)</f>
        <v>5253.8515000000007</v>
      </c>
    </row>
    <row r="734" spans="1:6">
      <c r="A734" s="233"/>
      <c r="B734" s="234"/>
      <c r="C734" s="235"/>
      <c r="D734" s="236"/>
      <c r="E734" s="237"/>
      <c r="F734" s="258"/>
    </row>
    <row r="735" spans="1:6">
      <c r="A735" s="239" t="s">
        <v>47</v>
      </c>
      <c r="B735" s="240" t="s">
        <v>0</v>
      </c>
      <c r="C735" s="240" t="s">
        <v>48</v>
      </c>
      <c r="D735" s="266" t="s">
        <v>49</v>
      </c>
      <c r="E735" s="242" t="s">
        <v>43</v>
      </c>
      <c r="F735" s="243" t="s">
        <v>44</v>
      </c>
    </row>
    <row r="736" spans="1:6">
      <c r="A736" s="244"/>
      <c r="B736" s="245"/>
      <c r="C736" s="246"/>
      <c r="D736" s="247"/>
      <c r="E736" s="248"/>
      <c r="F736" s="249"/>
    </row>
    <row r="737" spans="1:6">
      <c r="A737" s="233"/>
      <c r="B737" s="234"/>
      <c r="C737" s="235"/>
      <c r="D737" s="265"/>
      <c r="E737" s="256" t="s">
        <v>50</v>
      </c>
      <c r="F737" s="249">
        <v>0</v>
      </c>
    </row>
    <row r="738" spans="1:6">
      <c r="A738" s="233"/>
      <c r="B738" s="234"/>
      <c r="C738" s="235"/>
      <c r="D738" s="236"/>
      <c r="E738" s="237"/>
      <c r="F738" s="238"/>
    </row>
    <row r="739" spans="1:6" ht="15.75" thickBot="1">
      <c r="A739" s="267"/>
      <c r="B739" s="268"/>
      <c r="C739" s="269"/>
      <c r="D739" s="270" t="s">
        <v>51</v>
      </c>
      <c r="E739" s="271"/>
      <c r="F739" s="272">
        <f>+F719+F725+F733</f>
        <v>53992.117450000005</v>
      </c>
    </row>
    <row r="740" spans="1:6" ht="15.75" thickBot="1"/>
    <row r="741" spans="1:6">
      <c r="A741" s="26" t="s">
        <v>10</v>
      </c>
      <c r="B741" s="304"/>
      <c r="C741" s="305"/>
      <c r="D741" s="27" t="s">
        <v>2</v>
      </c>
      <c r="E741" s="28" t="s">
        <v>31</v>
      </c>
      <c r="F741" s="29" t="s">
        <v>32</v>
      </c>
    </row>
    <row r="742" spans="1:6">
      <c r="A742" s="301" t="s">
        <v>249</v>
      </c>
      <c r="B742" s="302"/>
      <c r="C742" s="303"/>
      <c r="D742" s="30"/>
      <c r="E742" s="31" t="s">
        <v>1</v>
      </c>
      <c r="F742" s="32"/>
    </row>
    <row r="743" spans="1:6">
      <c r="A743" s="97"/>
      <c r="B743" s="98"/>
      <c r="C743" s="99"/>
      <c r="D743" s="100"/>
      <c r="E743" s="101"/>
      <c r="F743" s="102"/>
    </row>
    <row r="744" spans="1:6">
      <c r="A744" s="103" t="s">
        <v>54</v>
      </c>
      <c r="B744" s="104" t="s">
        <v>41</v>
      </c>
      <c r="C744" s="104" t="s">
        <v>107</v>
      </c>
      <c r="D744" s="105" t="s">
        <v>56</v>
      </c>
      <c r="E744" s="106" t="s">
        <v>57</v>
      </c>
      <c r="F744" s="107" t="s">
        <v>44</v>
      </c>
    </row>
    <row r="745" spans="1:6">
      <c r="A745" s="108" t="s">
        <v>250</v>
      </c>
      <c r="B745" s="109" t="s">
        <v>1</v>
      </c>
      <c r="C745" s="185">
        <v>1</v>
      </c>
      <c r="D745" s="230">
        <v>0</v>
      </c>
      <c r="E745" s="162">
        <v>54050</v>
      </c>
      <c r="F745" s="163">
        <f>+C745*E745*(1+D745/100)</f>
        <v>54050</v>
      </c>
    </row>
    <row r="746" spans="1:6" ht="24">
      <c r="A746" s="108" t="s">
        <v>254</v>
      </c>
      <c r="B746" s="109" t="s">
        <v>3</v>
      </c>
      <c r="C746" s="185">
        <v>2.25</v>
      </c>
      <c r="D746" s="230">
        <v>0</v>
      </c>
      <c r="E746" s="162">
        <v>146</v>
      </c>
      <c r="F746" s="163">
        <f t="shared" ref="F746:F750" si="22">+C746*E746*(1+D746/100)</f>
        <v>328.5</v>
      </c>
    </row>
    <row r="747" spans="1:6" ht="24">
      <c r="A747" s="108" t="s">
        <v>255</v>
      </c>
      <c r="B747" s="109" t="s">
        <v>3</v>
      </c>
      <c r="C747" s="185">
        <v>1.5</v>
      </c>
      <c r="D747" s="230">
        <v>0</v>
      </c>
      <c r="E747" s="162">
        <v>382</v>
      </c>
      <c r="F747" s="163">
        <f t="shared" si="22"/>
        <v>573</v>
      </c>
    </row>
    <row r="748" spans="1:6">
      <c r="A748" s="108"/>
      <c r="B748" s="109"/>
      <c r="C748" s="185"/>
      <c r="D748" s="230"/>
      <c r="E748" s="162"/>
      <c r="F748" s="163"/>
    </row>
    <row r="749" spans="1:6">
      <c r="A749" s="108"/>
      <c r="B749" s="109"/>
      <c r="C749" s="185"/>
      <c r="D749" s="230"/>
      <c r="E749" s="162"/>
      <c r="F749" s="163"/>
    </row>
    <row r="750" spans="1:6">
      <c r="A750" s="114"/>
      <c r="B750" s="109"/>
      <c r="C750" s="129"/>
      <c r="D750" s="117"/>
      <c r="E750" s="118"/>
      <c r="F750" s="163">
        <f t="shared" si="22"/>
        <v>0</v>
      </c>
    </row>
    <row r="751" spans="1:6">
      <c r="A751" s="97"/>
      <c r="B751" s="98"/>
      <c r="C751" s="99"/>
      <c r="D751" s="120"/>
      <c r="E751" s="146" t="s">
        <v>58</v>
      </c>
      <c r="F751" s="165">
        <f>SUM(F745:F750)</f>
        <v>54951.5</v>
      </c>
    </row>
    <row r="752" spans="1:6">
      <c r="A752" s="97"/>
      <c r="B752" s="98"/>
      <c r="C752" s="99"/>
      <c r="D752" s="120"/>
      <c r="E752" s="146"/>
      <c r="F752" s="122"/>
    </row>
    <row r="753" spans="1:6">
      <c r="A753" s="103" t="s">
        <v>33</v>
      </c>
      <c r="B753" s="124" t="s">
        <v>11</v>
      </c>
      <c r="C753" s="124" t="s">
        <v>34</v>
      </c>
      <c r="D753" s="125" t="s">
        <v>35</v>
      </c>
      <c r="E753" s="126" t="s">
        <v>62</v>
      </c>
      <c r="F753" s="127" t="s">
        <v>37</v>
      </c>
    </row>
    <row r="754" spans="1:6">
      <c r="A754" s="108" t="s">
        <v>61</v>
      </c>
      <c r="B754" s="166">
        <v>526060</v>
      </c>
      <c r="C754" s="147">
        <v>1.8</v>
      </c>
      <c r="D754" s="167">
        <f>B754</f>
        <v>526060</v>
      </c>
      <c r="E754" s="131">
        <v>32</v>
      </c>
      <c r="F754" s="176">
        <f>D754/E754</f>
        <v>16439.375</v>
      </c>
    </row>
    <row r="755" spans="1:6">
      <c r="A755" s="114"/>
      <c r="B755" s="128"/>
      <c r="C755" s="147"/>
      <c r="D755" s="130"/>
      <c r="E755" s="131"/>
      <c r="F755" s="176"/>
    </row>
    <row r="756" spans="1:6">
      <c r="A756" s="97"/>
      <c r="B756" s="98"/>
      <c r="C756" s="99"/>
      <c r="D756" s="133"/>
      <c r="E756" s="146" t="s">
        <v>38</v>
      </c>
      <c r="F756" s="165">
        <f>SUM(F754:F755)</f>
        <v>16439.375</v>
      </c>
    </row>
    <row r="757" spans="1:6">
      <c r="A757" s="97"/>
      <c r="B757" s="98"/>
      <c r="C757" s="99"/>
      <c r="D757" s="100"/>
      <c r="E757" s="101"/>
      <c r="F757" s="102"/>
    </row>
    <row r="758" spans="1:6">
      <c r="A758" s="134" t="s">
        <v>39</v>
      </c>
      <c r="B758" s="104" t="s">
        <v>40</v>
      </c>
      <c r="C758" s="104" t="s">
        <v>41</v>
      </c>
      <c r="D758" s="105" t="s">
        <v>42</v>
      </c>
      <c r="E758" s="106" t="s">
        <v>43</v>
      </c>
      <c r="F758" s="107" t="s">
        <v>44</v>
      </c>
    </row>
    <row r="759" spans="1:6">
      <c r="A759" s="168" t="s">
        <v>45</v>
      </c>
      <c r="B759" s="109"/>
      <c r="C759" s="109" t="s">
        <v>92</v>
      </c>
      <c r="D759" s="169">
        <v>0.05</v>
      </c>
      <c r="E759" s="182">
        <v>16439.37</v>
      </c>
      <c r="F759" s="163">
        <f>D759*E759</f>
        <v>821.96849999999995</v>
      </c>
    </row>
    <row r="760" spans="1:6" ht="24">
      <c r="A760" s="108" t="s">
        <v>248</v>
      </c>
      <c r="B760" s="109"/>
      <c r="C760" s="109" t="s">
        <v>3</v>
      </c>
      <c r="D760" s="172">
        <v>0.2</v>
      </c>
      <c r="E760" s="112">
        <v>17441</v>
      </c>
      <c r="F760" s="163">
        <f>D760*E760</f>
        <v>3488.2000000000003</v>
      </c>
    </row>
    <row r="761" spans="1:6">
      <c r="A761" s="114"/>
      <c r="B761" s="115"/>
      <c r="C761" s="116"/>
      <c r="D761" s="117"/>
      <c r="E761" s="118"/>
      <c r="F761" s="164"/>
    </row>
    <row r="762" spans="1:6">
      <c r="A762" s="97"/>
      <c r="B762" s="98"/>
      <c r="C762" s="99"/>
      <c r="D762" s="138"/>
      <c r="E762" s="146" t="s">
        <v>46</v>
      </c>
      <c r="F762" s="183">
        <f>SUM(F759:F761)</f>
        <v>4310.1684999999998</v>
      </c>
    </row>
    <row r="763" spans="1:6">
      <c r="A763" s="97"/>
      <c r="B763" s="98"/>
      <c r="C763" s="99"/>
      <c r="D763" s="100"/>
      <c r="E763" s="101"/>
      <c r="F763" s="123"/>
    </row>
    <row r="764" spans="1:6">
      <c r="A764" s="103" t="s">
        <v>47</v>
      </c>
      <c r="B764" s="104" t="s">
        <v>0</v>
      </c>
      <c r="C764" s="104" t="s">
        <v>48</v>
      </c>
      <c r="D764" s="139" t="s">
        <v>49</v>
      </c>
      <c r="E764" s="106" t="s">
        <v>43</v>
      </c>
      <c r="F764" s="107" t="s">
        <v>44</v>
      </c>
    </row>
    <row r="765" spans="1:6">
      <c r="A765" s="108"/>
      <c r="B765" s="109"/>
      <c r="C765" s="110"/>
      <c r="D765" s="111"/>
      <c r="E765" s="112"/>
      <c r="F765" s="113"/>
    </row>
    <row r="766" spans="1:6">
      <c r="A766" s="97"/>
      <c r="B766" s="98"/>
      <c r="C766" s="99"/>
      <c r="D766" s="138"/>
      <c r="E766" s="146" t="s">
        <v>50</v>
      </c>
      <c r="F766" s="113">
        <v>0</v>
      </c>
    </row>
    <row r="767" spans="1:6">
      <c r="A767" s="97"/>
      <c r="B767" s="98"/>
      <c r="C767" s="99"/>
      <c r="D767" s="100"/>
      <c r="E767" s="101"/>
      <c r="F767" s="102"/>
    </row>
    <row r="768" spans="1:6" ht="15.75" thickBot="1">
      <c r="A768" s="140"/>
      <c r="B768" s="141"/>
      <c r="C768" s="142"/>
      <c r="D768" s="143" t="s">
        <v>51</v>
      </c>
      <c r="E768" s="144"/>
      <c r="F768" s="145">
        <f>ROUND(F751+F756+F762+F766,0)</f>
        <v>75701</v>
      </c>
    </row>
    <row r="769" spans="1:6" ht="15.75" thickBot="1"/>
    <row r="770" spans="1:6">
      <c r="A770" s="26" t="s">
        <v>10</v>
      </c>
      <c r="B770" s="304"/>
      <c r="C770" s="305"/>
      <c r="D770" s="27" t="s">
        <v>2</v>
      </c>
      <c r="E770" s="28" t="s">
        <v>31</v>
      </c>
      <c r="F770" s="29" t="s">
        <v>32</v>
      </c>
    </row>
    <row r="771" spans="1:6">
      <c r="A771" s="301" t="s">
        <v>251</v>
      </c>
      <c r="B771" s="302"/>
      <c r="C771" s="303"/>
      <c r="D771" s="30"/>
      <c r="E771" s="31" t="s">
        <v>53</v>
      </c>
      <c r="F771" s="32"/>
    </row>
    <row r="772" spans="1:6">
      <c r="A772" s="97"/>
      <c r="B772" s="98"/>
      <c r="C772" s="99"/>
      <c r="D772" s="100"/>
      <c r="E772" s="101"/>
      <c r="F772" s="102"/>
    </row>
    <row r="773" spans="1:6">
      <c r="A773" s="103" t="s">
        <v>54</v>
      </c>
      <c r="B773" s="104" t="s">
        <v>41</v>
      </c>
      <c r="C773" s="104" t="s">
        <v>107</v>
      </c>
      <c r="D773" s="105" t="s">
        <v>56</v>
      </c>
      <c r="E773" s="106" t="s">
        <v>57</v>
      </c>
      <c r="F773" s="107" t="s">
        <v>44</v>
      </c>
    </row>
    <row r="774" spans="1:6">
      <c r="A774" s="108" t="s">
        <v>256</v>
      </c>
      <c r="B774" s="109" t="s">
        <v>3</v>
      </c>
      <c r="C774" s="185">
        <v>0.33300000000000002</v>
      </c>
      <c r="D774" s="230">
        <v>0</v>
      </c>
      <c r="E774" s="162">
        <v>78644</v>
      </c>
      <c r="F774" s="163">
        <f>+C774*E774*(1+D774/100)</f>
        <v>26188.452000000001</v>
      </c>
    </row>
    <row r="775" spans="1:6">
      <c r="A775" s="108" t="s">
        <v>257</v>
      </c>
      <c r="B775" s="109" t="s">
        <v>3</v>
      </c>
      <c r="C775" s="185">
        <v>1.5</v>
      </c>
      <c r="D775" s="230">
        <v>0</v>
      </c>
      <c r="E775" s="162">
        <v>2827</v>
      </c>
      <c r="F775" s="163">
        <f t="shared" ref="F775:F779" si="23">+C775*E775*(1+D775/100)</f>
        <v>4240.5</v>
      </c>
    </row>
    <row r="776" spans="1:6">
      <c r="A776" s="108" t="s">
        <v>258</v>
      </c>
      <c r="B776" s="109" t="s">
        <v>3</v>
      </c>
      <c r="C776" s="185">
        <v>4</v>
      </c>
      <c r="D776" s="230">
        <v>0</v>
      </c>
      <c r="E776" s="162">
        <v>26</v>
      </c>
      <c r="F776" s="163">
        <f t="shared" si="23"/>
        <v>104</v>
      </c>
    </row>
    <row r="777" spans="1:6">
      <c r="A777" s="108"/>
      <c r="B777" s="109"/>
      <c r="C777" s="185"/>
      <c r="D777" s="230"/>
      <c r="E777" s="162"/>
      <c r="F777" s="163"/>
    </row>
    <row r="778" spans="1:6">
      <c r="A778" s="108"/>
      <c r="B778" s="109"/>
      <c r="C778" s="185"/>
      <c r="D778" s="230"/>
      <c r="E778" s="162"/>
      <c r="F778" s="163"/>
    </row>
    <row r="779" spans="1:6">
      <c r="A779" s="114"/>
      <c r="B779" s="109"/>
      <c r="C779" s="129"/>
      <c r="D779" s="117"/>
      <c r="E779" s="118"/>
      <c r="F779" s="163">
        <f t="shared" si="23"/>
        <v>0</v>
      </c>
    </row>
    <row r="780" spans="1:6">
      <c r="A780" s="97"/>
      <c r="B780" s="98"/>
      <c r="C780" s="99"/>
      <c r="D780" s="120"/>
      <c r="E780" s="146" t="s">
        <v>58</v>
      </c>
      <c r="F780" s="165">
        <f>SUM(F774:F779)</f>
        <v>30532.952000000001</v>
      </c>
    </row>
    <row r="781" spans="1:6">
      <c r="A781" s="97"/>
      <c r="B781" s="98"/>
      <c r="C781" s="99"/>
      <c r="D781" s="120"/>
      <c r="E781" s="146"/>
      <c r="F781" s="122"/>
    </row>
    <row r="782" spans="1:6">
      <c r="A782" s="103" t="s">
        <v>33</v>
      </c>
      <c r="B782" s="124" t="s">
        <v>11</v>
      </c>
      <c r="C782" s="124" t="s">
        <v>34</v>
      </c>
      <c r="D782" s="125" t="s">
        <v>35</v>
      </c>
      <c r="E782" s="126" t="s">
        <v>62</v>
      </c>
      <c r="F782" s="127" t="s">
        <v>37</v>
      </c>
    </row>
    <row r="783" spans="1:6">
      <c r="A783" s="108" t="s">
        <v>106</v>
      </c>
      <c r="B783" s="166">
        <v>383882</v>
      </c>
      <c r="C783" s="147">
        <v>1.8</v>
      </c>
      <c r="D783" s="167">
        <f>B783</f>
        <v>383882</v>
      </c>
      <c r="E783" s="131">
        <v>26.66</v>
      </c>
      <c r="F783" s="176">
        <f>D783/E783</f>
        <v>14399.174793698425</v>
      </c>
    </row>
    <row r="784" spans="1:6">
      <c r="A784" s="114"/>
      <c r="B784" s="128"/>
      <c r="C784" s="147"/>
      <c r="D784" s="130"/>
      <c r="E784" s="131"/>
      <c r="F784" s="176"/>
    </row>
    <row r="785" spans="1:6">
      <c r="A785" s="97"/>
      <c r="B785" s="98"/>
      <c r="C785" s="99"/>
      <c r="D785" s="133"/>
      <c r="E785" s="146" t="s">
        <v>38</v>
      </c>
      <c r="F785" s="165">
        <f>SUM(F783:F784)</f>
        <v>14399.174793698425</v>
      </c>
    </row>
    <row r="786" spans="1:6">
      <c r="A786" s="97"/>
      <c r="B786" s="98"/>
      <c r="C786" s="99"/>
      <c r="D786" s="100"/>
      <c r="E786" s="101"/>
      <c r="F786" s="102"/>
    </row>
    <row r="787" spans="1:6">
      <c r="A787" s="134" t="s">
        <v>39</v>
      </c>
      <c r="B787" s="104" t="s">
        <v>40</v>
      </c>
      <c r="C787" s="104" t="s">
        <v>41</v>
      </c>
      <c r="D787" s="105" t="s">
        <v>42</v>
      </c>
      <c r="E787" s="106" t="s">
        <v>43</v>
      </c>
      <c r="F787" s="107" t="s">
        <v>44</v>
      </c>
    </row>
    <row r="788" spans="1:6" ht="24">
      <c r="A788" s="168" t="s">
        <v>248</v>
      </c>
      <c r="B788" s="109"/>
      <c r="C788" s="109" t="s">
        <v>3</v>
      </c>
      <c r="D788" s="230">
        <v>0.1</v>
      </c>
      <c r="E788" s="182">
        <v>17441</v>
      </c>
      <c r="F788" s="163">
        <f>D788*E788</f>
        <v>1744.1000000000001</v>
      </c>
    </row>
    <row r="789" spans="1:6">
      <c r="A789" s="108" t="s">
        <v>45</v>
      </c>
      <c r="B789" s="109"/>
      <c r="C789" s="109" t="s">
        <v>92</v>
      </c>
      <c r="D789" s="274">
        <v>0.05</v>
      </c>
      <c r="E789" s="112">
        <v>14399.17</v>
      </c>
      <c r="F789" s="163">
        <f>D789*E789</f>
        <v>719.95850000000007</v>
      </c>
    </row>
    <row r="790" spans="1:6">
      <c r="A790" s="114"/>
      <c r="B790" s="115"/>
      <c r="C790" s="116"/>
      <c r="D790" s="117"/>
      <c r="E790" s="118"/>
      <c r="F790" s="164"/>
    </row>
    <row r="791" spans="1:6">
      <c r="A791" s="97"/>
      <c r="B791" s="98"/>
      <c r="C791" s="99"/>
      <c r="D791" s="138"/>
      <c r="E791" s="146" t="s">
        <v>46</v>
      </c>
      <c r="F791" s="183">
        <f>SUM(F788:F790)</f>
        <v>2464.0585000000001</v>
      </c>
    </row>
    <row r="792" spans="1:6">
      <c r="A792" s="97"/>
      <c r="B792" s="98"/>
      <c r="C792" s="99"/>
      <c r="D792" s="100"/>
      <c r="E792" s="101"/>
      <c r="F792" s="123"/>
    </row>
    <row r="793" spans="1:6">
      <c r="A793" s="103" t="s">
        <v>47</v>
      </c>
      <c r="B793" s="104" t="s">
        <v>0</v>
      </c>
      <c r="C793" s="104" t="s">
        <v>48</v>
      </c>
      <c r="D793" s="139" t="s">
        <v>49</v>
      </c>
      <c r="E793" s="106" t="s">
        <v>43</v>
      </c>
      <c r="F793" s="107" t="s">
        <v>44</v>
      </c>
    </row>
    <row r="794" spans="1:6">
      <c r="A794" s="108"/>
      <c r="B794" s="109"/>
      <c r="C794" s="110"/>
      <c r="D794" s="111"/>
      <c r="E794" s="112"/>
      <c r="F794" s="113"/>
    </row>
    <row r="795" spans="1:6">
      <c r="A795" s="97"/>
      <c r="B795" s="98"/>
      <c r="C795" s="99"/>
      <c r="D795" s="138"/>
      <c r="E795" s="146" t="s">
        <v>50</v>
      </c>
      <c r="F795" s="113">
        <v>0</v>
      </c>
    </row>
    <row r="796" spans="1:6">
      <c r="A796" s="97"/>
      <c r="B796" s="98"/>
      <c r="C796" s="99"/>
      <c r="D796" s="100"/>
      <c r="E796" s="101"/>
      <c r="F796" s="102"/>
    </row>
    <row r="797" spans="1:6" ht="15.75" thickBot="1">
      <c r="A797" s="140"/>
      <c r="B797" s="141"/>
      <c r="C797" s="142"/>
      <c r="D797" s="143" t="s">
        <v>51</v>
      </c>
      <c r="E797" s="144"/>
      <c r="F797" s="145">
        <f>ROUND(F780+F785+F791+F795,0)</f>
        <v>47396</v>
      </c>
    </row>
    <row r="798" spans="1:6" ht="15.75" thickBot="1"/>
    <row r="799" spans="1:6">
      <c r="A799" s="26" t="s">
        <v>10</v>
      </c>
      <c r="B799" s="304"/>
      <c r="C799" s="305"/>
      <c r="D799" s="27" t="s">
        <v>2</v>
      </c>
      <c r="E799" s="28" t="s">
        <v>31</v>
      </c>
      <c r="F799" s="29" t="s">
        <v>32</v>
      </c>
    </row>
    <row r="800" spans="1:6">
      <c r="A800" s="301" t="s">
        <v>252</v>
      </c>
      <c r="B800" s="302"/>
      <c r="C800" s="303"/>
      <c r="D800" s="30"/>
      <c r="E800" s="31" t="s">
        <v>53</v>
      </c>
      <c r="F800" s="32"/>
    </row>
    <row r="801" spans="1:6">
      <c r="A801" s="97"/>
      <c r="B801" s="98"/>
      <c r="C801" s="99"/>
      <c r="D801" s="100"/>
      <c r="E801" s="101"/>
      <c r="F801" s="102"/>
    </row>
    <row r="802" spans="1:6">
      <c r="A802" s="103" t="s">
        <v>54</v>
      </c>
      <c r="B802" s="104" t="s">
        <v>41</v>
      </c>
      <c r="C802" s="104" t="s">
        <v>107</v>
      </c>
      <c r="D802" s="105" t="s">
        <v>56</v>
      </c>
      <c r="E802" s="106" t="s">
        <v>57</v>
      </c>
      <c r="F802" s="107" t="s">
        <v>44</v>
      </c>
    </row>
    <row r="803" spans="1:6">
      <c r="A803" s="108" t="s">
        <v>159</v>
      </c>
      <c r="B803" s="109" t="s">
        <v>3</v>
      </c>
      <c r="C803" s="273">
        <v>5.0000000000000001E-3</v>
      </c>
      <c r="D803" s="230">
        <v>0</v>
      </c>
      <c r="E803" s="162">
        <v>63440</v>
      </c>
      <c r="F803" s="163">
        <f>+C803*E803*(1+D803/100)</f>
        <v>317.2</v>
      </c>
    </row>
    <row r="804" spans="1:6">
      <c r="A804" s="108" t="s">
        <v>145</v>
      </c>
      <c r="B804" s="109" t="s">
        <v>3</v>
      </c>
      <c r="C804" s="273">
        <v>5.0000000000000001E-3</v>
      </c>
      <c r="D804" s="230">
        <v>0</v>
      </c>
      <c r="E804" s="162">
        <v>123064</v>
      </c>
      <c r="F804" s="163">
        <f t="shared" ref="F804:F808" si="24">+C804*E804*(1+D804/100)</f>
        <v>615.32000000000005</v>
      </c>
    </row>
    <row r="805" spans="1:6">
      <c r="A805" s="108" t="s">
        <v>260</v>
      </c>
      <c r="B805" s="109" t="s">
        <v>53</v>
      </c>
      <c r="C805" s="273">
        <v>1</v>
      </c>
      <c r="D805" s="230">
        <v>2</v>
      </c>
      <c r="E805" s="162">
        <v>14622</v>
      </c>
      <c r="F805" s="163">
        <f t="shared" si="24"/>
        <v>14914.44</v>
      </c>
    </row>
    <row r="806" spans="1:6">
      <c r="A806" s="108"/>
      <c r="B806" s="109"/>
      <c r="C806" s="185"/>
      <c r="D806" s="230"/>
      <c r="E806" s="162"/>
      <c r="F806" s="163"/>
    </row>
    <row r="807" spans="1:6">
      <c r="A807" s="108"/>
      <c r="B807" s="109"/>
      <c r="C807" s="185"/>
      <c r="D807" s="230"/>
      <c r="E807" s="162"/>
      <c r="F807" s="163"/>
    </row>
    <row r="808" spans="1:6">
      <c r="A808" s="114"/>
      <c r="B808" s="109"/>
      <c r="C808" s="129"/>
      <c r="D808" s="117"/>
      <c r="E808" s="118"/>
      <c r="F808" s="163">
        <f t="shared" si="24"/>
        <v>0</v>
      </c>
    </row>
    <row r="809" spans="1:6">
      <c r="A809" s="97"/>
      <c r="B809" s="98"/>
      <c r="C809" s="99"/>
      <c r="D809" s="120"/>
      <c r="E809" s="146" t="s">
        <v>58</v>
      </c>
      <c r="F809" s="165">
        <f>SUM(F803:F808)</f>
        <v>15846.960000000001</v>
      </c>
    </row>
    <row r="810" spans="1:6">
      <c r="A810" s="97"/>
      <c r="B810" s="98"/>
      <c r="C810" s="99"/>
      <c r="D810" s="120"/>
      <c r="E810" s="146"/>
      <c r="F810" s="122"/>
    </row>
    <row r="811" spans="1:6">
      <c r="A811" s="103" t="s">
        <v>33</v>
      </c>
      <c r="B811" s="124" t="s">
        <v>11</v>
      </c>
      <c r="C811" s="124" t="s">
        <v>34</v>
      </c>
      <c r="D811" s="125" t="s">
        <v>35</v>
      </c>
      <c r="E811" s="126" t="s">
        <v>62</v>
      </c>
      <c r="F811" s="127" t="s">
        <v>37</v>
      </c>
    </row>
    <row r="812" spans="1:6">
      <c r="A812" s="108" t="s">
        <v>123</v>
      </c>
      <c r="B812" s="166">
        <v>422271</v>
      </c>
      <c r="C812" s="147">
        <v>1.8</v>
      </c>
      <c r="D812" s="167">
        <f>B812</f>
        <v>422271</v>
      </c>
      <c r="E812" s="131">
        <v>47.9</v>
      </c>
      <c r="F812" s="176">
        <f>D812/E812</f>
        <v>8815.6784968684769</v>
      </c>
    </row>
    <row r="813" spans="1:6">
      <c r="A813" s="114"/>
      <c r="B813" s="128"/>
      <c r="C813" s="147"/>
      <c r="D813" s="130"/>
      <c r="E813" s="131"/>
      <c r="F813" s="176"/>
    </row>
    <row r="814" spans="1:6">
      <c r="A814" s="97"/>
      <c r="B814" s="98"/>
      <c r="C814" s="99"/>
      <c r="D814" s="133"/>
      <c r="E814" s="146" t="s">
        <v>38</v>
      </c>
      <c r="F814" s="165">
        <f>SUM(F812:F813)</f>
        <v>8815.6784968684769</v>
      </c>
    </row>
    <row r="815" spans="1:6">
      <c r="A815" s="97"/>
      <c r="B815" s="98"/>
      <c r="C815" s="99"/>
      <c r="D815" s="100"/>
      <c r="E815" s="101"/>
      <c r="F815" s="102"/>
    </row>
    <row r="816" spans="1:6">
      <c r="A816" s="134" t="s">
        <v>39</v>
      </c>
      <c r="B816" s="104" t="s">
        <v>40</v>
      </c>
      <c r="C816" s="104" t="s">
        <v>41</v>
      </c>
      <c r="D816" s="105" t="s">
        <v>42</v>
      </c>
      <c r="E816" s="106" t="s">
        <v>43</v>
      </c>
      <c r="F816" s="107" t="s">
        <v>44</v>
      </c>
    </row>
    <row r="817" spans="1:6">
      <c r="A817" s="168" t="s">
        <v>45</v>
      </c>
      <c r="B817" s="109"/>
      <c r="C817" s="109" t="s">
        <v>92</v>
      </c>
      <c r="D817" s="169">
        <v>0.05</v>
      </c>
      <c r="E817" s="182">
        <f>F814</f>
        <v>8815.6784968684769</v>
      </c>
      <c r="F817" s="163">
        <f>D817*E817</f>
        <v>440.78392484342385</v>
      </c>
    </row>
    <row r="818" spans="1:6">
      <c r="A818" s="108"/>
      <c r="B818" s="109"/>
      <c r="C818" s="109"/>
      <c r="D818" s="172"/>
      <c r="E818" s="112"/>
      <c r="F818" s="163">
        <f>D818*E818</f>
        <v>0</v>
      </c>
    </row>
    <row r="819" spans="1:6">
      <c r="A819" s="114"/>
      <c r="B819" s="115"/>
      <c r="C819" s="116"/>
      <c r="D819" s="117"/>
      <c r="E819" s="118"/>
      <c r="F819" s="164"/>
    </row>
    <row r="820" spans="1:6">
      <c r="A820" s="97"/>
      <c r="B820" s="98"/>
      <c r="C820" s="99"/>
      <c r="D820" s="138"/>
      <c r="E820" s="146" t="s">
        <v>46</v>
      </c>
      <c r="F820" s="183">
        <f>SUM(F817:F819)</f>
        <v>440.78392484342385</v>
      </c>
    </row>
    <row r="821" spans="1:6">
      <c r="A821" s="97"/>
      <c r="B821" s="98"/>
      <c r="C821" s="99"/>
      <c r="D821" s="100"/>
      <c r="E821" s="101"/>
      <c r="F821" s="123"/>
    </row>
    <row r="822" spans="1:6">
      <c r="A822" s="103" t="s">
        <v>47</v>
      </c>
      <c r="B822" s="104" t="s">
        <v>0</v>
      </c>
      <c r="C822" s="104" t="s">
        <v>48</v>
      </c>
      <c r="D822" s="139" t="s">
        <v>49</v>
      </c>
      <c r="E822" s="106" t="s">
        <v>43</v>
      </c>
      <c r="F822" s="107" t="s">
        <v>44</v>
      </c>
    </row>
    <row r="823" spans="1:6">
      <c r="A823" s="108"/>
      <c r="B823" s="109"/>
      <c r="C823" s="110"/>
      <c r="D823" s="111"/>
      <c r="E823" s="112"/>
      <c r="F823" s="113"/>
    </row>
    <row r="824" spans="1:6">
      <c r="A824" s="97"/>
      <c r="B824" s="98"/>
      <c r="C824" s="99"/>
      <c r="D824" s="138"/>
      <c r="E824" s="146" t="s">
        <v>50</v>
      </c>
      <c r="F824" s="113">
        <v>0</v>
      </c>
    </row>
    <row r="825" spans="1:6">
      <c r="A825" s="97"/>
      <c r="B825" s="98"/>
      <c r="C825" s="99"/>
      <c r="D825" s="100"/>
      <c r="E825" s="101"/>
      <c r="F825" s="102"/>
    </row>
    <row r="826" spans="1:6" ht="15.75" thickBot="1">
      <c r="A826" s="140"/>
      <c r="B826" s="141"/>
      <c r="C826" s="142"/>
      <c r="D826" s="143" t="s">
        <v>51</v>
      </c>
      <c r="E826" s="144"/>
      <c r="F826" s="145">
        <f>ROUND(F809+F814+F820+F824,0)</f>
        <v>25103</v>
      </c>
    </row>
    <row r="827" spans="1:6" ht="15.75" thickBot="1"/>
    <row r="828" spans="1:6">
      <c r="A828" s="26" t="s">
        <v>10</v>
      </c>
      <c r="B828" s="304"/>
      <c r="C828" s="305"/>
      <c r="D828" s="27" t="s">
        <v>2</v>
      </c>
      <c r="E828" s="28" t="s">
        <v>31</v>
      </c>
      <c r="F828" s="29" t="s">
        <v>32</v>
      </c>
    </row>
    <row r="829" spans="1:6">
      <c r="A829" s="301" t="s">
        <v>262</v>
      </c>
      <c r="B829" s="302"/>
      <c r="C829" s="303"/>
      <c r="D829" s="30"/>
      <c r="E829" s="31" t="s">
        <v>1</v>
      </c>
      <c r="F829" s="32"/>
    </row>
    <row r="830" spans="1:6">
      <c r="A830" s="97"/>
      <c r="B830" s="98"/>
      <c r="C830" s="99"/>
      <c r="D830" s="100"/>
      <c r="E830" s="101"/>
      <c r="F830" s="102"/>
    </row>
    <row r="831" spans="1:6">
      <c r="A831" s="103" t="s">
        <v>54</v>
      </c>
      <c r="B831" s="104" t="s">
        <v>41</v>
      </c>
      <c r="C831" s="104" t="s">
        <v>107</v>
      </c>
      <c r="D831" s="105" t="s">
        <v>56</v>
      </c>
      <c r="E831" s="106" t="s">
        <v>57</v>
      </c>
      <c r="F831" s="107" t="s">
        <v>44</v>
      </c>
    </row>
    <row r="832" spans="1:6">
      <c r="A832" s="108" t="s">
        <v>199</v>
      </c>
      <c r="B832" s="109" t="s">
        <v>203</v>
      </c>
      <c r="C832" s="185">
        <v>0.9</v>
      </c>
      <c r="D832" s="230">
        <v>0</v>
      </c>
      <c r="E832" s="162">
        <v>78</v>
      </c>
      <c r="F832" s="163">
        <f>+C832*E832*(1+D832/100)</f>
        <v>70.2</v>
      </c>
    </row>
    <row r="833" spans="1:6">
      <c r="A833" s="108" t="s">
        <v>263</v>
      </c>
      <c r="B833" s="109" t="s">
        <v>9</v>
      </c>
      <c r="C833" s="185">
        <v>2.15</v>
      </c>
      <c r="D833" s="230">
        <v>1</v>
      </c>
      <c r="E833" s="162">
        <v>3317</v>
      </c>
      <c r="F833" s="163">
        <f t="shared" ref="F833:F834" si="25">+C833*E833*(1+D833/100)</f>
        <v>7202.865499999999</v>
      </c>
    </row>
    <row r="834" spans="1:6">
      <c r="A834" s="108" t="s">
        <v>264</v>
      </c>
      <c r="B834" s="109" t="s">
        <v>3</v>
      </c>
      <c r="C834" s="185">
        <v>0.02</v>
      </c>
      <c r="D834" s="230">
        <v>0</v>
      </c>
      <c r="E834" s="162">
        <v>1769</v>
      </c>
      <c r="F834" s="163">
        <f t="shared" si="25"/>
        <v>35.380000000000003</v>
      </c>
    </row>
    <row r="835" spans="1:6">
      <c r="A835" s="108"/>
      <c r="B835" s="109"/>
      <c r="C835" s="185"/>
      <c r="D835" s="230"/>
      <c r="E835" s="162"/>
      <c r="F835" s="163"/>
    </row>
    <row r="836" spans="1:6">
      <c r="A836" s="114"/>
      <c r="B836" s="109"/>
      <c r="C836" s="129"/>
      <c r="D836" s="117"/>
      <c r="E836" s="118"/>
      <c r="F836" s="163">
        <f t="shared" ref="F836" si="26">+C836*E836*(1+D836/100)</f>
        <v>0</v>
      </c>
    </row>
    <row r="837" spans="1:6">
      <c r="A837" s="97"/>
      <c r="B837" s="98"/>
      <c r="C837" s="99"/>
      <c r="D837" s="120"/>
      <c r="E837" s="146" t="s">
        <v>58</v>
      </c>
      <c r="F837" s="165">
        <f>SUM(F832:F836)</f>
        <v>7308.4454999999989</v>
      </c>
    </row>
    <row r="838" spans="1:6">
      <c r="A838" s="97"/>
      <c r="B838" s="98"/>
      <c r="C838" s="99"/>
      <c r="D838" s="120"/>
      <c r="E838" s="146"/>
      <c r="F838" s="122"/>
    </row>
    <row r="839" spans="1:6">
      <c r="A839" s="103" t="s">
        <v>33</v>
      </c>
      <c r="B839" s="124" t="s">
        <v>11</v>
      </c>
      <c r="C839" s="124" t="s">
        <v>34</v>
      </c>
      <c r="D839" s="125" t="s">
        <v>35</v>
      </c>
      <c r="E839" s="126" t="s">
        <v>62</v>
      </c>
      <c r="F839" s="127" t="s">
        <v>37</v>
      </c>
    </row>
    <row r="840" spans="1:6">
      <c r="A840" s="108" t="s">
        <v>65</v>
      </c>
      <c r="B840" s="166">
        <v>383882</v>
      </c>
      <c r="C840" s="147">
        <v>1.8</v>
      </c>
      <c r="D840" s="167">
        <f>B840</f>
        <v>383882</v>
      </c>
      <c r="E840" s="131">
        <v>39</v>
      </c>
      <c r="F840" s="176">
        <f>D840/E840</f>
        <v>9843.1282051282051</v>
      </c>
    </row>
    <row r="841" spans="1:6">
      <c r="A841" s="114"/>
      <c r="B841" s="128"/>
      <c r="C841" s="147"/>
      <c r="D841" s="130"/>
      <c r="E841" s="131"/>
      <c r="F841" s="176"/>
    </row>
    <row r="842" spans="1:6">
      <c r="A842" s="97"/>
      <c r="B842" s="98"/>
      <c r="C842" s="99"/>
      <c r="D842" s="133"/>
      <c r="E842" s="146" t="s">
        <v>38</v>
      </c>
      <c r="F842" s="165">
        <f>SUM(F840:F841)</f>
        <v>9843.1282051282051</v>
      </c>
    </row>
    <row r="843" spans="1:6">
      <c r="A843" s="97"/>
      <c r="B843" s="98"/>
      <c r="C843" s="99"/>
      <c r="D843" s="100"/>
      <c r="E843" s="101"/>
      <c r="F843" s="102"/>
    </row>
    <row r="844" spans="1:6">
      <c r="A844" s="134" t="s">
        <v>39</v>
      </c>
      <c r="B844" s="104" t="s">
        <v>40</v>
      </c>
      <c r="C844" s="104" t="s">
        <v>41</v>
      </c>
      <c r="D844" s="105" t="s">
        <v>42</v>
      </c>
      <c r="E844" s="106" t="s">
        <v>43</v>
      </c>
      <c r="F844" s="107" t="s">
        <v>44</v>
      </c>
    </row>
    <row r="845" spans="1:6" ht="24">
      <c r="A845" s="168" t="s">
        <v>248</v>
      </c>
      <c r="B845" s="109"/>
      <c r="C845" s="109" t="s">
        <v>3</v>
      </c>
      <c r="D845" s="230">
        <v>0.1</v>
      </c>
      <c r="E845" s="182">
        <v>17441</v>
      </c>
      <c r="F845" s="163">
        <f>D845*E845</f>
        <v>1744.1000000000001</v>
      </c>
    </row>
    <row r="846" spans="1:6">
      <c r="A846" s="108" t="s">
        <v>45</v>
      </c>
      <c r="B846" s="109"/>
      <c r="C846" s="109" t="s">
        <v>92</v>
      </c>
      <c r="D846" s="274">
        <v>0.01</v>
      </c>
      <c r="E846" s="112">
        <v>9843.1200000000008</v>
      </c>
      <c r="F846" s="163">
        <f>D846*E846</f>
        <v>98.431200000000004</v>
      </c>
    </row>
    <row r="847" spans="1:6">
      <c r="A847" s="114"/>
      <c r="B847" s="115"/>
      <c r="C847" s="116"/>
      <c r="D847" s="117"/>
      <c r="E847" s="118"/>
      <c r="F847" s="164"/>
    </row>
    <row r="848" spans="1:6">
      <c r="A848" s="97"/>
      <c r="B848" s="98"/>
      <c r="C848" s="99"/>
      <c r="D848" s="138"/>
      <c r="E848" s="146" t="s">
        <v>46</v>
      </c>
      <c r="F848" s="183">
        <f>SUM(F845:F847)</f>
        <v>1842.5312000000001</v>
      </c>
    </row>
    <row r="849" spans="1:6">
      <c r="A849" s="97"/>
      <c r="B849" s="98"/>
      <c r="C849" s="99"/>
      <c r="D849" s="100"/>
      <c r="E849" s="101"/>
      <c r="F849" s="123"/>
    </row>
    <row r="850" spans="1:6">
      <c r="A850" s="103" t="s">
        <v>47</v>
      </c>
      <c r="B850" s="104" t="s">
        <v>0</v>
      </c>
      <c r="C850" s="104" t="s">
        <v>48</v>
      </c>
      <c r="D850" s="139" t="s">
        <v>49</v>
      </c>
      <c r="E850" s="106" t="s">
        <v>43</v>
      </c>
      <c r="F850" s="107" t="s">
        <v>44</v>
      </c>
    </row>
    <row r="851" spans="1:6">
      <c r="A851" s="108"/>
      <c r="B851" s="109"/>
      <c r="C851" s="110"/>
      <c r="D851" s="111"/>
      <c r="E851" s="112"/>
      <c r="F851" s="113"/>
    </row>
    <row r="852" spans="1:6">
      <c r="A852" s="97"/>
      <c r="B852" s="98"/>
      <c r="C852" s="99"/>
      <c r="D852" s="138"/>
      <c r="E852" s="146" t="s">
        <v>50</v>
      </c>
      <c r="F852" s="113">
        <v>0</v>
      </c>
    </row>
    <row r="853" spans="1:6">
      <c r="A853" s="97"/>
      <c r="B853" s="98"/>
      <c r="C853" s="99"/>
      <c r="D853" s="100"/>
      <c r="E853" s="101"/>
      <c r="F853" s="102"/>
    </row>
    <row r="854" spans="1:6" ht="15.75" thickBot="1">
      <c r="A854" s="140"/>
      <c r="B854" s="141"/>
      <c r="C854" s="142"/>
      <c r="D854" s="143" t="s">
        <v>51</v>
      </c>
      <c r="E854" s="144"/>
      <c r="F854" s="145">
        <f>ROUND(F837+F842+F848+F852,0)</f>
        <v>18994</v>
      </c>
    </row>
    <row r="855" spans="1:6" ht="15.75" thickBot="1"/>
    <row r="856" spans="1:6">
      <c r="A856" s="26" t="s">
        <v>10</v>
      </c>
      <c r="B856" s="304"/>
      <c r="C856" s="305"/>
      <c r="D856" s="27" t="s">
        <v>2</v>
      </c>
      <c r="E856" s="28" t="s">
        <v>31</v>
      </c>
      <c r="F856" s="29" t="s">
        <v>32</v>
      </c>
    </row>
    <row r="857" spans="1:6">
      <c r="A857" s="301" t="s">
        <v>271</v>
      </c>
      <c r="B857" s="302"/>
      <c r="C857" s="303"/>
      <c r="D857" s="30"/>
      <c r="E857" s="31" t="s">
        <v>1</v>
      </c>
      <c r="F857" s="32"/>
    </row>
    <row r="858" spans="1:6">
      <c r="A858" s="97"/>
      <c r="B858" s="98"/>
      <c r="C858" s="99"/>
      <c r="D858" s="100"/>
      <c r="E858" s="101"/>
      <c r="F858" s="102"/>
    </row>
    <row r="859" spans="1:6">
      <c r="A859" s="103" t="s">
        <v>54</v>
      </c>
      <c r="B859" s="104" t="s">
        <v>41</v>
      </c>
      <c r="C859" s="104" t="s">
        <v>107</v>
      </c>
      <c r="D859" s="105" t="s">
        <v>56</v>
      </c>
      <c r="E859" s="106" t="s">
        <v>57</v>
      </c>
      <c r="F859" s="107" t="s">
        <v>44</v>
      </c>
    </row>
    <row r="860" spans="1:6">
      <c r="A860" s="108" t="s">
        <v>199</v>
      </c>
      <c r="B860" s="109" t="s">
        <v>203</v>
      </c>
      <c r="C860" s="273">
        <v>3.5000000000000003E-2</v>
      </c>
      <c r="D860" s="230">
        <v>0</v>
      </c>
      <c r="E860" s="162">
        <v>78</v>
      </c>
      <c r="F860" s="163">
        <f>+C860*E860*(1+D860/100)</f>
        <v>2.7300000000000004</v>
      </c>
    </row>
    <row r="861" spans="1:6">
      <c r="A861" s="108" t="s">
        <v>272</v>
      </c>
      <c r="B861" s="109" t="s">
        <v>95</v>
      </c>
      <c r="C861" s="273">
        <v>0.01</v>
      </c>
      <c r="D861" s="230">
        <v>0</v>
      </c>
      <c r="E861" s="162">
        <v>7557</v>
      </c>
      <c r="F861" s="163">
        <f t="shared" ref="F861:F864" si="27">+C861*E861*(1+D861/100)</f>
        <v>75.570000000000007</v>
      </c>
    </row>
    <row r="862" spans="1:6">
      <c r="A862" s="108" t="s">
        <v>273</v>
      </c>
      <c r="B862" s="109" t="s">
        <v>66</v>
      </c>
      <c r="C862" s="273">
        <v>7.4999999999999997E-2</v>
      </c>
      <c r="D862" s="230">
        <v>1</v>
      </c>
      <c r="E862" s="162">
        <v>81277</v>
      </c>
      <c r="F862" s="163">
        <f t="shared" si="27"/>
        <v>6156.7327500000001</v>
      </c>
    </row>
    <row r="863" spans="1:6">
      <c r="A863" s="108" t="s">
        <v>274</v>
      </c>
      <c r="B863" s="109" t="s">
        <v>3</v>
      </c>
      <c r="C863" s="185">
        <v>0.03</v>
      </c>
      <c r="D863" s="230">
        <v>0</v>
      </c>
      <c r="E863" s="162">
        <v>13316</v>
      </c>
      <c r="F863" s="163">
        <f t="shared" si="27"/>
        <v>399.47999999999996</v>
      </c>
    </row>
    <row r="864" spans="1:6">
      <c r="A864" s="108" t="s">
        <v>275</v>
      </c>
      <c r="B864" s="109" t="s">
        <v>3</v>
      </c>
      <c r="C864" s="185">
        <v>0.01</v>
      </c>
      <c r="D864" s="230">
        <v>0</v>
      </c>
      <c r="E864" s="162">
        <v>20344</v>
      </c>
      <c r="F864" s="163">
        <f t="shared" si="27"/>
        <v>203.44</v>
      </c>
    </row>
    <row r="865" spans="1:6">
      <c r="A865" s="114"/>
      <c r="B865" s="109"/>
      <c r="C865" s="129"/>
      <c r="D865" s="117"/>
      <c r="E865" s="118"/>
      <c r="F865" s="163">
        <f t="shared" ref="F865" si="28">+C865*E865*(1+D865/100)</f>
        <v>0</v>
      </c>
    </row>
    <row r="866" spans="1:6">
      <c r="A866" s="97"/>
      <c r="B866" s="98"/>
      <c r="C866" s="99"/>
      <c r="D866" s="120"/>
      <c r="E866" s="146" t="s">
        <v>58</v>
      </c>
      <c r="F866" s="165">
        <f>SUM(F860:F865)</f>
        <v>6837.9527499999995</v>
      </c>
    </row>
    <row r="867" spans="1:6">
      <c r="A867" s="97"/>
      <c r="B867" s="98"/>
      <c r="C867" s="99"/>
      <c r="D867" s="120"/>
      <c r="E867" s="146"/>
      <c r="F867" s="122"/>
    </row>
    <row r="868" spans="1:6">
      <c r="A868" s="103" t="s">
        <v>33</v>
      </c>
      <c r="B868" s="124" t="s">
        <v>11</v>
      </c>
      <c r="C868" s="124" t="s">
        <v>34</v>
      </c>
      <c r="D868" s="125" t="s">
        <v>35</v>
      </c>
      <c r="E868" s="126" t="s">
        <v>62</v>
      </c>
      <c r="F868" s="127" t="s">
        <v>37</v>
      </c>
    </row>
    <row r="869" spans="1:6">
      <c r="A869" s="108" t="s">
        <v>276</v>
      </c>
      <c r="B869" s="166">
        <v>383882</v>
      </c>
      <c r="C869" s="147">
        <v>1.8</v>
      </c>
      <c r="D869" s="167">
        <f>B869</f>
        <v>383882</v>
      </c>
      <c r="E869" s="131">
        <v>41.99</v>
      </c>
      <c r="F869" s="176">
        <f>D869/E869</f>
        <v>9142.2243391283628</v>
      </c>
    </row>
    <row r="870" spans="1:6">
      <c r="A870" s="114"/>
      <c r="B870" s="128"/>
      <c r="C870" s="147"/>
      <c r="D870" s="130"/>
      <c r="E870" s="131"/>
      <c r="F870" s="176"/>
    </row>
    <row r="871" spans="1:6">
      <c r="A871" s="97"/>
      <c r="B871" s="98"/>
      <c r="C871" s="99"/>
      <c r="D871" s="133"/>
      <c r="E871" s="146" t="s">
        <v>38</v>
      </c>
      <c r="F871" s="165">
        <f>SUM(F869:F870)</f>
        <v>9142.2243391283628</v>
      </c>
    </row>
    <row r="872" spans="1:6">
      <c r="A872" s="97"/>
      <c r="B872" s="98"/>
      <c r="C872" s="99"/>
      <c r="D872" s="100"/>
      <c r="E872" s="101"/>
      <c r="F872" s="102"/>
    </row>
    <row r="873" spans="1:6">
      <c r="A873" s="134" t="s">
        <v>39</v>
      </c>
      <c r="B873" s="104" t="s">
        <v>40</v>
      </c>
      <c r="C873" s="104" t="s">
        <v>41</v>
      </c>
      <c r="D873" s="105" t="s">
        <v>42</v>
      </c>
      <c r="E873" s="106" t="s">
        <v>43</v>
      </c>
      <c r="F873" s="107" t="s">
        <v>44</v>
      </c>
    </row>
    <row r="874" spans="1:6" ht="24">
      <c r="A874" s="168" t="s">
        <v>248</v>
      </c>
      <c r="B874" s="109"/>
      <c r="C874" s="109" t="s">
        <v>3</v>
      </c>
      <c r="D874" s="230">
        <v>0.1</v>
      </c>
      <c r="E874" s="182">
        <v>17441</v>
      </c>
      <c r="F874" s="163">
        <f>D874*E874</f>
        <v>1744.1000000000001</v>
      </c>
    </row>
    <row r="875" spans="1:6">
      <c r="A875" s="108" t="s">
        <v>45</v>
      </c>
      <c r="B875" s="109"/>
      <c r="C875" s="109" t="s">
        <v>92</v>
      </c>
      <c r="D875" s="274">
        <v>0.01</v>
      </c>
      <c r="E875" s="112">
        <v>9142.2199999999993</v>
      </c>
      <c r="F875" s="163">
        <f>D875*E875</f>
        <v>91.422199999999989</v>
      </c>
    </row>
    <row r="876" spans="1:6">
      <c r="A876" s="114"/>
      <c r="B876" s="115"/>
      <c r="C876" s="116"/>
      <c r="D876" s="117"/>
      <c r="E876" s="118"/>
      <c r="F876" s="164"/>
    </row>
    <row r="877" spans="1:6">
      <c r="A877" s="97"/>
      <c r="B877" s="98"/>
      <c r="C877" s="99"/>
      <c r="D877" s="138"/>
      <c r="E877" s="146" t="s">
        <v>46</v>
      </c>
      <c r="F877" s="183">
        <f>SUM(F874:F876)</f>
        <v>1835.5222000000001</v>
      </c>
    </row>
    <row r="878" spans="1:6">
      <c r="A878" s="97"/>
      <c r="B878" s="98"/>
      <c r="C878" s="99"/>
      <c r="D878" s="100"/>
      <c r="E878" s="101"/>
      <c r="F878" s="123"/>
    </row>
    <row r="879" spans="1:6">
      <c r="A879" s="103" t="s">
        <v>47</v>
      </c>
      <c r="B879" s="104" t="s">
        <v>0</v>
      </c>
      <c r="C879" s="104" t="s">
        <v>48</v>
      </c>
      <c r="D879" s="139" t="s">
        <v>49</v>
      </c>
      <c r="E879" s="106" t="s">
        <v>43</v>
      </c>
      <c r="F879" s="107" t="s">
        <v>44</v>
      </c>
    </row>
    <row r="880" spans="1:6">
      <c r="A880" s="108"/>
      <c r="B880" s="109"/>
      <c r="C880" s="110"/>
      <c r="D880" s="111"/>
      <c r="E880" s="112"/>
      <c r="F880" s="113"/>
    </row>
    <row r="881" spans="1:6">
      <c r="A881" s="97"/>
      <c r="B881" s="98"/>
      <c r="C881" s="99"/>
      <c r="D881" s="138"/>
      <c r="E881" s="146" t="s">
        <v>50</v>
      </c>
      <c r="F881" s="113">
        <v>0</v>
      </c>
    </row>
    <row r="882" spans="1:6">
      <c r="A882" s="97"/>
      <c r="B882" s="98"/>
      <c r="C882" s="99"/>
      <c r="D882" s="100"/>
      <c r="E882" s="101"/>
      <c r="F882" s="102"/>
    </row>
    <row r="883" spans="1:6" ht="15.75" thickBot="1">
      <c r="A883" s="140"/>
      <c r="B883" s="141"/>
      <c r="C883" s="142"/>
      <c r="D883" s="143" t="s">
        <v>51</v>
      </c>
      <c r="E883" s="144"/>
      <c r="F883" s="145">
        <f>ROUND(F866+F871+F877+F881,0)</f>
        <v>17816</v>
      </c>
    </row>
    <row r="884" spans="1:6" ht="15.75" thickBot="1"/>
    <row r="885" spans="1:6">
      <c r="A885" s="26" t="s">
        <v>10</v>
      </c>
      <c r="B885" s="304"/>
      <c r="C885" s="305"/>
      <c r="D885" s="27" t="s">
        <v>2</v>
      </c>
      <c r="E885" s="28" t="s">
        <v>31</v>
      </c>
      <c r="F885" s="29" t="s">
        <v>32</v>
      </c>
    </row>
    <row r="886" spans="1:6">
      <c r="A886" s="301" t="s">
        <v>308</v>
      </c>
      <c r="B886" s="302"/>
      <c r="C886" s="303"/>
      <c r="D886" s="30"/>
      <c r="E886" s="31" t="s">
        <v>1</v>
      </c>
      <c r="F886" s="32"/>
    </row>
    <row r="887" spans="1:6">
      <c r="A887" s="97"/>
      <c r="B887" s="98"/>
      <c r="C887" s="99"/>
      <c r="D887" s="100"/>
      <c r="E887" s="101"/>
      <c r="F887" s="102"/>
    </row>
    <row r="888" spans="1:6">
      <c r="A888" s="103" t="s">
        <v>54</v>
      </c>
      <c r="B888" s="104" t="s">
        <v>41</v>
      </c>
      <c r="C888" s="104" t="s">
        <v>107</v>
      </c>
      <c r="D888" s="105" t="s">
        <v>56</v>
      </c>
      <c r="E888" s="106" t="s">
        <v>57</v>
      </c>
      <c r="F888" s="107" t="s">
        <v>44</v>
      </c>
    </row>
    <row r="889" spans="1:6">
      <c r="A889" s="108" t="s">
        <v>298</v>
      </c>
      <c r="B889" s="109" t="s">
        <v>66</v>
      </c>
      <c r="C889" s="273">
        <v>0.25</v>
      </c>
      <c r="D889" s="230">
        <v>0</v>
      </c>
      <c r="E889" s="162">
        <v>86597</v>
      </c>
      <c r="F889" s="163">
        <f>+C889*E889*(1+D889/100)</f>
        <v>21649.25</v>
      </c>
    </row>
    <row r="890" spans="1:6">
      <c r="A890" s="108" t="s">
        <v>309</v>
      </c>
      <c r="B890" s="109" t="s">
        <v>3</v>
      </c>
      <c r="C890" s="273">
        <v>0.81299999999999994</v>
      </c>
      <c r="D890" s="230">
        <v>3</v>
      </c>
      <c r="E890" s="162">
        <v>110676</v>
      </c>
      <c r="F890" s="163">
        <f t="shared" ref="F890:F894" si="29">+C890*E890*(1+D890/100)</f>
        <v>92678.97563999999</v>
      </c>
    </row>
    <row r="891" spans="1:6">
      <c r="A891" s="108" t="s">
        <v>310</v>
      </c>
      <c r="B891" s="109" t="s">
        <v>3</v>
      </c>
      <c r="C891" s="273">
        <v>2</v>
      </c>
      <c r="D891" s="230">
        <v>0</v>
      </c>
      <c r="E891" s="162">
        <v>1769</v>
      </c>
      <c r="F891" s="163">
        <f t="shared" si="29"/>
        <v>3538</v>
      </c>
    </row>
    <row r="892" spans="1:6">
      <c r="A892" s="108" t="s">
        <v>302</v>
      </c>
      <c r="B892" s="109" t="s">
        <v>312</v>
      </c>
      <c r="C892" s="185">
        <v>0.06</v>
      </c>
      <c r="D892" s="230">
        <v>2</v>
      </c>
      <c r="E892" s="162">
        <v>70875</v>
      </c>
      <c r="F892" s="163">
        <f t="shared" si="29"/>
        <v>4337.55</v>
      </c>
    </row>
    <row r="893" spans="1:6">
      <c r="A893" s="108" t="s">
        <v>311</v>
      </c>
      <c r="B893" s="109" t="s">
        <v>9</v>
      </c>
      <c r="C893" s="185">
        <v>1</v>
      </c>
      <c r="D893" s="230">
        <v>2</v>
      </c>
      <c r="E893" s="162">
        <v>25837</v>
      </c>
      <c r="F893" s="163">
        <f t="shared" si="29"/>
        <v>26353.74</v>
      </c>
    </row>
    <row r="894" spans="1:6">
      <c r="A894" s="114" t="s">
        <v>243</v>
      </c>
      <c r="B894" s="109" t="s">
        <v>66</v>
      </c>
      <c r="C894" s="185">
        <v>0.15</v>
      </c>
      <c r="D894" s="230">
        <v>0</v>
      </c>
      <c r="E894" s="162">
        <v>29525</v>
      </c>
      <c r="F894" s="278">
        <f t="shared" si="29"/>
        <v>4428.75</v>
      </c>
    </row>
    <row r="895" spans="1:6">
      <c r="A895" s="97"/>
      <c r="B895" s="98"/>
      <c r="C895" s="99"/>
      <c r="D895" s="120"/>
      <c r="E895" s="146" t="s">
        <v>58</v>
      </c>
      <c r="F895" s="165">
        <f>SUM(F889:F894)</f>
        <v>152986.26564</v>
      </c>
    </row>
    <row r="896" spans="1:6">
      <c r="A896" s="97"/>
      <c r="B896" s="98"/>
      <c r="C896" s="99"/>
      <c r="D896" s="120"/>
      <c r="E896" s="146"/>
      <c r="F896" s="122"/>
    </row>
    <row r="897" spans="1:6">
      <c r="A897" s="103" t="s">
        <v>33</v>
      </c>
      <c r="B897" s="124" t="s">
        <v>11</v>
      </c>
      <c r="C897" s="124" t="s">
        <v>34</v>
      </c>
      <c r="D897" s="125" t="s">
        <v>35</v>
      </c>
      <c r="E897" s="126" t="s">
        <v>62</v>
      </c>
      <c r="F897" s="127" t="s">
        <v>37</v>
      </c>
    </row>
    <row r="898" spans="1:6" ht="24">
      <c r="A898" s="108" t="s">
        <v>313</v>
      </c>
      <c r="B898" s="166">
        <v>460659</v>
      </c>
      <c r="C898" s="147">
        <v>1.8</v>
      </c>
      <c r="D898" s="167">
        <f>B898</f>
        <v>460659</v>
      </c>
      <c r="E898" s="131">
        <v>2.5</v>
      </c>
      <c r="F898" s="176">
        <f>D898/E898</f>
        <v>184263.6</v>
      </c>
    </row>
    <row r="899" spans="1:6">
      <c r="A899" s="114"/>
      <c r="B899" s="128"/>
      <c r="C899" s="147"/>
      <c r="D899" s="130"/>
      <c r="E899" s="131"/>
      <c r="F899" s="176"/>
    </row>
    <row r="900" spans="1:6">
      <c r="A900" s="97"/>
      <c r="B900" s="98"/>
      <c r="C900" s="99"/>
      <c r="D900" s="133"/>
      <c r="E900" s="146" t="s">
        <v>38</v>
      </c>
      <c r="F900" s="165">
        <f>SUM(F898:F899)</f>
        <v>184263.6</v>
      </c>
    </row>
    <row r="901" spans="1:6">
      <c r="A901" s="97"/>
      <c r="B901" s="98"/>
      <c r="C901" s="99"/>
      <c r="D901" s="100"/>
      <c r="E901" s="101"/>
      <c r="F901" s="102"/>
    </row>
    <row r="902" spans="1:6">
      <c r="A902" s="134" t="s">
        <v>39</v>
      </c>
      <c r="B902" s="104" t="s">
        <v>40</v>
      </c>
      <c r="C902" s="104" t="s">
        <v>41</v>
      </c>
      <c r="D902" s="105" t="s">
        <v>42</v>
      </c>
      <c r="E902" s="106" t="s">
        <v>43</v>
      </c>
      <c r="F902" s="107" t="s">
        <v>44</v>
      </c>
    </row>
    <row r="903" spans="1:6">
      <c r="A903" s="108" t="s">
        <v>45</v>
      </c>
      <c r="B903" s="109"/>
      <c r="C903" s="109" t="s">
        <v>92</v>
      </c>
      <c r="D903" s="274">
        <v>7.0000000000000007E-2</v>
      </c>
      <c r="E903" s="112">
        <v>184263.6</v>
      </c>
      <c r="F903" s="163">
        <f>D903*E903</f>
        <v>12898.452000000001</v>
      </c>
    </row>
    <row r="904" spans="1:6">
      <c r="A904" s="114"/>
      <c r="B904" s="115"/>
      <c r="C904" s="116"/>
      <c r="D904" s="117"/>
      <c r="E904" s="118"/>
      <c r="F904" s="164"/>
    </row>
    <row r="905" spans="1:6">
      <c r="A905" s="97"/>
      <c r="B905" s="98"/>
      <c r="C905" s="99"/>
      <c r="D905" s="138"/>
      <c r="E905" s="146" t="s">
        <v>46</v>
      </c>
      <c r="F905" s="183">
        <f>SUM(F903:F904)</f>
        <v>12898.452000000001</v>
      </c>
    </row>
    <row r="906" spans="1:6">
      <c r="A906" s="97"/>
      <c r="B906" s="98"/>
      <c r="C906" s="99"/>
      <c r="D906" s="100"/>
      <c r="E906" s="101"/>
      <c r="F906" s="123"/>
    </row>
    <row r="907" spans="1:6">
      <c r="A907" s="103" t="s">
        <v>47</v>
      </c>
      <c r="B907" s="104" t="s">
        <v>0</v>
      </c>
      <c r="C907" s="104" t="s">
        <v>48</v>
      </c>
      <c r="D907" s="139" t="s">
        <v>49</v>
      </c>
      <c r="E907" s="106" t="s">
        <v>43</v>
      </c>
      <c r="F907" s="107" t="s">
        <v>44</v>
      </c>
    </row>
    <row r="908" spans="1:6">
      <c r="A908" s="108"/>
      <c r="B908" s="109"/>
      <c r="C908" s="110"/>
      <c r="D908" s="111"/>
      <c r="E908" s="112"/>
      <c r="F908" s="113"/>
    </row>
    <row r="909" spans="1:6">
      <c r="A909" s="97"/>
      <c r="B909" s="98"/>
      <c r="C909" s="99"/>
      <c r="D909" s="138"/>
      <c r="E909" s="146" t="s">
        <v>50</v>
      </c>
      <c r="F909" s="113">
        <v>0</v>
      </c>
    </row>
    <row r="910" spans="1:6">
      <c r="A910" s="97"/>
      <c r="B910" s="98"/>
      <c r="C910" s="99"/>
      <c r="D910" s="100"/>
      <c r="E910" s="101"/>
      <c r="F910" s="102"/>
    </row>
    <row r="911" spans="1:6" ht="15.75" thickBot="1">
      <c r="A911" s="140"/>
      <c r="B911" s="141"/>
      <c r="C911" s="142"/>
      <c r="D911" s="143" t="s">
        <v>51</v>
      </c>
      <c r="E911" s="144"/>
      <c r="F911" s="145">
        <f>ROUND(F895+F900+F905+F909,0)</f>
        <v>350148</v>
      </c>
    </row>
    <row r="912" spans="1:6" ht="15.75" thickBot="1"/>
    <row r="913" spans="1:6">
      <c r="A913" s="26" t="s">
        <v>10</v>
      </c>
      <c r="B913" s="304"/>
      <c r="C913" s="305"/>
      <c r="D913" s="27" t="s">
        <v>2</v>
      </c>
      <c r="E913" s="28" t="s">
        <v>31</v>
      </c>
      <c r="F913" s="29" t="s">
        <v>32</v>
      </c>
    </row>
    <row r="914" spans="1:6">
      <c r="A914" s="301" t="s">
        <v>297</v>
      </c>
      <c r="B914" s="302"/>
      <c r="C914" s="303"/>
      <c r="D914" s="30"/>
      <c r="E914" s="31" t="s">
        <v>3</v>
      </c>
      <c r="F914" s="32"/>
    </row>
    <row r="915" spans="1:6">
      <c r="A915" s="97"/>
      <c r="B915" s="98"/>
      <c r="C915" s="99"/>
      <c r="D915" s="100"/>
      <c r="E915" s="101"/>
      <c r="F915" s="102"/>
    </row>
    <row r="916" spans="1:6">
      <c r="A916" s="103" t="s">
        <v>54</v>
      </c>
      <c r="B916" s="104" t="s">
        <v>41</v>
      </c>
      <c r="C916" s="104" t="s">
        <v>107</v>
      </c>
      <c r="D916" s="105" t="s">
        <v>56</v>
      </c>
      <c r="E916" s="106" t="s">
        <v>57</v>
      </c>
      <c r="F916" s="107" t="s">
        <v>44</v>
      </c>
    </row>
    <row r="917" spans="1:6">
      <c r="A917" s="108" t="s">
        <v>298</v>
      </c>
      <c r="B917" s="109" t="s">
        <v>66</v>
      </c>
      <c r="C917" s="273">
        <v>0.02</v>
      </c>
      <c r="D917" s="230">
        <v>2</v>
      </c>
      <c r="E917" s="162">
        <v>86597</v>
      </c>
      <c r="F917" s="163">
        <f>+C917*E917*(1+D917/100)</f>
        <v>1766.5788</v>
      </c>
    </row>
    <row r="918" spans="1:6">
      <c r="A918" s="108" t="s">
        <v>299</v>
      </c>
      <c r="B918" s="109" t="s">
        <v>305</v>
      </c>
      <c r="C918" s="273">
        <v>1.5</v>
      </c>
      <c r="D918" s="230">
        <v>0</v>
      </c>
      <c r="E918" s="162">
        <v>13713</v>
      </c>
      <c r="F918" s="163">
        <f t="shared" ref="F918:F921" si="30">+C918*E918*(1+D918/100)</f>
        <v>20569.5</v>
      </c>
    </row>
    <row r="919" spans="1:6">
      <c r="A919" s="108" t="s">
        <v>300</v>
      </c>
      <c r="B919" s="109" t="s">
        <v>3</v>
      </c>
      <c r="C919" s="273">
        <v>0.59</v>
      </c>
      <c r="D919" s="230">
        <v>3</v>
      </c>
      <c r="E919" s="162">
        <v>110676</v>
      </c>
      <c r="F919" s="163">
        <f t="shared" si="30"/>
        <v>67257.805200000003</v>
      </c>
    </row>
    <row r="920" spans="1:6">
      <c r="A920" s="108" t="s">
        <v>301</v>
      </c>
      <c r="B920" s="109" t="s">
        <v>3</v>
      </c>
      <c r="C920" s="185">
        <v>1</v>
      </c>
      <c r="D920" s="230">
        <v>0</v>
      </c>
      <c r="E920" s="162">
        <v>1769</v>
      </c>
      <c r="F920" s="163">
        <f t="shared" si="30"/>
        <v>1769</v>
      </c>
    </row>
    <row r="921" spans="1:6">
      <c r="A921" s="108" t="s">
        <v>302</v>
      </c>
      <c r="B921" s="109" t="s">
        <v>306</v>
      </c>
      <c r="C921" s="185">
        <v>0.01</v>
      </c>
      <c r="D921" s="230">
        <v>2</v>
      </c>
      <c r="E921" s="162">
        <v>70875</v>
      </c>
      <c r="F921" s="163">
        <f t="shared" si="30"/>
        <v>722.92500000000007</v>
      </c>
    </row>
    <row r="922" spans="1:6">
      <c r="A922" s="108" t="s">
        <v>303</v>
      </c>
      <c r="B922" s="109" t="s">
        <v>9</v>
      </c>
      <c r="C922" s="185">
        <v>0.08</v>
      </c>
      <c r="D922" s="230">
        <v>2</v>
      </c>
      <c r="E922" s="162">
        <v>25837</v>
      </c>
      <c r="F922" s="163">
        <f t="shared" ref="F922:F923" si="31">+C922*E922*(1+D922/100)</f>
        <v>2108.2991999999999</v>
      </c>
    </row>
    <row r="923" spans="1:6">
      <c r="A923" s="108" t="s">
        <v>304</v>
      </c>
      <c r="B923" s="109" t="s">
        <v>66</v>
      </c>
      <c r="C923" s="185">
        <v>0.01</v>
      </c>
      <c r="D923" s="230">
        <v>2</v>
      </c>
      <c r="E923" s="162">
        <v>29525</v>
      </c>
      <c r="F923" s="163">
        <f t="shared" si="31"/>
        <v>301.15500000000003</v>
      </c>
    </row>
    <row r="924" spans="1:6">
      <c r="A924" s="114"/>
      <c r="B924" s="109"/>
      <c r="C924" s="185"/>
      <c r="D924" s="230"/>
      <c r="E924" s="162"/>
      <c r="F924" s="163"/>
    </row>
    <row r="925" spans="1:6">
      <c r="A925" s="97"/>
      <c r="B925" s="98"/>
      <c r="C925" s="99"/>
      <c r="D925" s="120"/>
      <c r="E925" s="146" t="s">
        <v>58</v>
      </c>
      <c r="F925" s="165">
        <f>SUM(F917:F924)</f>
        <v>94495.263200000001</v>
      </c>
    </row>
    <row r="926" spans="1:6">
      <c r="A926" s="97"/>
      <c r="B926" s="98"/>
      <c r="C926" s="99"/>
      <c r="D926" s="120"/>
      <c r="E926" s="146"/>
      <c r="F926" s="122"/>
    </row>
    <row r="927" spans="1:6">
      <c r="A927" s="103" t="s">
        <v>33</v>
      </c>
      <c r="B927" s="124" t="s">
        <v>11</v>
      </c>
      <c r="C927" s="124" t="s">
        <v>34</v>
      </c>
      <c r="D927" s="125" t="s">
        <v>35</v>
      </c>
      <c r="E927" s="126" t="s">
        <v>62</v>
      </c>
      <c r="F927" s="127" t="s">
        <v>37</v>
      </c>
    </row>
    <row r="928" spans="1:6" ht="24">
      <c r="A928" s="108" t="s">
        <v>307</v>
      </c>
      <c r="B928" s="166">
        <v>460659</v>
      </c>
      <c r="C928" s="147">
        <v>1.8</v>
      </c>
      <c r="D928" s="167">
        <f>B928</f>
        <v>460659</v>
      </c>
      <c r="E928" s="131">
        <v>8</v>
      </c>
      <c r="F928" s="176">
        <f>D928/E928</f>
        <v>57582.375</v>
      </c>
    </row>
    <row r="929" spans="1:6">
      <c r="A929" s="114"/>
      <c r="B929" s="128"/>
      <c r="C929" s="147"/>
      <c r="D929" s="130"/>
      <c r="E929" s="131"/>
      <c r="F929" s="176"/>
    </row>
    <row r="930" spans="1:6">
      <c r="A930" s="97"/>
      <c r="B930" s="98"/>
      <c r="C930" s="99"/>
      <c r="D930" s="133"/>
      <c r="E930" s="146" t="s">
        <v>38</v>
      </c>
      <c r="F930" s="165">
        <f>SUM(F928:F929)</f>
        <v>57582.375</v>
      </c>
    </row>
    <row r="931" spans="1:6">
      <c r="A931" s="97"/>
      <c r="B931" s="98"/>
      <c r="C931" s="99"/>
      <c r="D931" s="100"/>
      <c r="E931" s="101"/>
      <c r="F931" s="102"/>
    </row>
    <row r="932" spans="1:6">
      <c r="A932" s="134" t="s">
        <v>39</v>
      </c>
      <c r="B932" s="104" t="s">
        <v>40</v>
      </c>
      <c r="C932" s="104" t="s">
        <v>41</v>
      </c>
      <c r="D932" s="105" t="s">
        <v>42</v>
      </c>
      <c r="E932" s="106" t="s">
        <v>43</v>
      </c>
      <c r="F932" s="107" t="s">
        <v>44</v>
      </c>
    </row>
    <row r="933" spans="1:6">
      <c r="A933" s="108" t="s">
        <v>45</v>
      </c>
      <c r="B933" s="109"/>
      <c r="C933" s="109" t="s">
        <v>92</v>
      </c>
      <c r="D933" s="274">
        <v>7.0000000000000007E-2</v>
      </c>
      <c r="E933" s="112">
        <v>57582.37</v>
      </c>
      <c r="F933" s="163">
        <f>D933*E933</f>
        <v>4030.7659000000008</v>
      </c>
    </row>
    <row r="934" spans="1:6">
      <c r="A934" s="114"/>
      <c r="B934" s="115"/>
      <c r="C934" s="116"/>
      <c r="D934" s="117"/>
      <c r="E934" s="118"/>
      <c r="F934" s="164"/>
    </row>
    <row r="935" spans="1:6">
      <c r="A935" s="97"/>
      <c r="B935" s="98"/>
      <c r="C935" s="99"/>
      <c r="D935" s="138"/>
      <c r="E935" s="146" t="s">
        <v>46</v>
      </c>
      <c r="F935" s="183">
        <f>SUM(F933:F934)</f>
        <v>4030.7659000000008</v>
      </c>
    </row>
    <row r="936" spans="1:6">
      <c r="A936" s="97"/>
      <c r="B936" s="98"/>
      <c r="C936" s="99"/>
      <c r="D936" s="100"/>
      <c r="E936" s="101"/>
      <c r="F936" s="123"/>
    </row>
    <row r="937" spans="1:6">
      <c r="A937" s="103" t="s">
        <v>47</v>
      </c>
      <c r="B937" s="104" t="s">
        <v>0</v>
      </c>
      <c r="C937" s="104" t="s">
        <v>48</v>
      </c>
      <c r="D937" s="139" t="s">
        <v>49</v>
      </c>
      <c r="E937" s="106" t="s">
        <v>43</v>
      </c>
      <c r="F937" s="107" t="s">
        <v>44</v>
      </c>
    </row>
    <row r="938" spans="1:6">
      <c r="A938" s="108"/>
      <c r="B938" s="109"/>
      <c r="C938" s="110"/>
      <c r="D938" s="111"/>
      <c r="E938" s="112"/>
      <c r="F938" s="113"/>
    </row>
    <row r="939" spans="1:6">
      <c r="A939" s="97"/>
      <c r="B939" s="98"/>
      <c r="C939" s="99"/>
      <c r="D939" s="138"/>
      <c r="E939" s="146" t="s">
        <v>50</v>
      </c>
      <c r="F939" s="113">
        <v>0</v>
      </c>
    </row>
    <row r="940" spans="1:6">
      <c r="A940" s="97"/>
      <c r="B940" s="98"/>
      <c r="C940" s="99"/>
      <c r="D940" s="100"/>
      <c r="E940" s="101"/>
      <c r="F940" s="102"/>
    </row>
    <row r="941" spans="1:6" ht="15.75" thickBot="1">
      <c r="A941" s="140"/>
      <c r="B941" s="141"/>
      <c r="C941" s="142"/>
      <c r="D941" s="143" t="s">
        <v>51</v>
      </c>
      <c r="E941" s="144"/>
      <c r="F941" s="145">
        <f>ROUND(F925+F930+F935+F939,0)</f>
        <v>156108</v>
      </c>
    </row>
    <row r="953" spans="1:3" ht="15.75" customHeight="1">
      <c r="A953" s="310" t="str">
        <f>PRESUPUESTO!B59</f>
        <v>MAURICIO FERNÁNDEZ HERNÁNDEZ</v>
      </c>
      <c r="B953" s="310"/>
      <c r="C953" s="310"/>
    </row>
    <row r="954" spans="1:3" ht="15" customHeight="1">
      <c r="A954" s="309" t="str">
        <f>PRESUPUESTO!B60</f>
        <v>Secretario de Planeación e Infraestructura</v>
      </c>
      <c r="B954" s="309"/>
      <c r="C954" s="309"/>
    </row>
  </sheetData>
  <mergeCells count="75">
    <mergeCell ref="B59:C59"/>
    <mergeCell ref="A60:C60"/>
    <mergeCell ref="A600:C600"/>
    <mergeCell ref="B410:C410"/>
    <mergeCell ref="A519:C519"/>
    <mergeCell ref="B545:C545"/>
    <mergeCell ref="A546:C546"/>
    <mergeCell ref="B572:C572"/>
    <mergeCell ref="A573:C573"/>
    <mergeCell ref="B327:C327"/>
    <mergeCell ref="A328:C328"/>
    <mergeCell ref="B354:C354"/>
    <mergeCell ref="A355:C355"/>
    <mergeCell ref="B518:C518"/>
    <mergeCell ref="A1:F1"/>
    <mergeCell ref="A2:F2"/>
    <mergeCell ref="C3:D3"/>
    <mergeCell ref="C4:D4"/>
    <mergeCell ref="A5:F5"/>
    <mergeCell ref="B6:C6"/>
    <mergeCell ref="A7:C7"/>
    <mergeCell ref="B33:C33"/>
    <mergeCell ref="A34:C34"/>
    <mergeCell ref="A954:C954"/>
    <mergeCell ref="A953:C953"/>
    <mergeCell ref="B163:C163"/>
    <mergeCell ref="A164:C164"/>
    <mergeCell ref="B190:C190"/>
    <mergeCell ref="A191:C191"/>
    <mergeCell ref="A681:C681"/>
    <mergeCell ref="B216:C216"/>
    <mergeCell ref="A217:C217"/>
    <mergeCell ref="B386:C386"/>
    <mergeCell ref="A387:C387"/>
    <mergeCell ref="B599:C599"/>
    <mergeCell ref="B464:C464"/>
    <mergeCell ref="B85:C85"/>
    <mergeCell ref="A86:C86"/>
    <mergeCell ref="B111:C111"/>
    <mergeCell ref="A112:C112"/>
    <mergeCell ref="B244:C244"/>
    <mergeCell ref="B137:C137"/>
    <mergeCell ref="A138:C138"/>
    <mergeCell ref="A245:C245"/>
    <mergeCell ref="B273:C273"/>
    <mergeCell ref="A274:C274"/>
    <mergeCell ref="B300:C300"/>
    <mergeCell ref="A301:C301"/>
    <mergeCell ref="B437:C437"/>
    <mergeCell ref="A438:C438"/>
    <mergeCell ref="A411:C411"/>
    <mergeCell ref="A465:C465"/>
    <mergeCell ref="B491:C491"/>
    <mergeCell ref="A492:C492"/>
    <mergeCell ref="B770:C770"/>
    <mergeCell ref="A771:C771"/>
    <mergeCell ref="A626:C626"/>
    <mergeCell ref="B625:C625"/>
    <mergeCell ref="A710:C710"/>
    <mergeCell ref="B709:C709"/>
    <mergeCell ref="B680:C680"/>
    <mergeCell ref="B652:C652"/>
    <mergeCell ref="A653:C653"/>
    <mergeCell ref="B799:C799"/>
    <mergeCell ref="A800:C800"/>
    <mergeCell ref="B741:C741"/>
    <mergeCell ref="A742:C742"/>
    <mergeCell ref="B885:C885"/>
    <mergeCell ref="A886:C886"/>
    <mergeCell ref="B913:C913"/>
    <mergeCell ref="A914:C914"/>
    <mergeCell ref="B828:C828"/>
    <mergeCell ref="A829:C829"/>
    <mergeCell ref="B856:C856"/>
    <mergeCell ref="A857:C857"/>
  </mergeCells>
  <printOptions horizontalCentered="1"/>
  <pageMargins left="0.7" right="0.7" top="0.75" bottom="0.75" header="0.3" footer="0.3"/>
  <pageSetup scale="51" orientation="portrait" horizontalDpi="360" verticalDpi="360" r:id="rId1"/>
  <rowBreaks count="1" manualBreakCount="1">
    <brk id="31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L700"/>
  <sheetViews>
    <sheetView view="pageBreakPreview" topLeftCell="A614" zoomScaleNormal="100" zoomScaleSheetLayoutView="100" workbookViewId="0">
      <selection activeCell="C634" sqref="C634"/>
    </sheetView>
  </sheetViews>
  <sheetFormatPr baseColWidth="10" defaultColWidth="11.42578125" defaultRowHeight="15"/>
  <cols>
    <col min="1" max="1" width="24.28515625" style="37" customWidth="1"/>
    <col min="2" max="2" width="13.5703125" style="37" customWidth="1"/>
    <col min="3" max="3" width="10.5703125" style="37" customWidth="1"/>
    <col min="4" max="4" width="11.42578125" style="37"/>
    <col min="5" max="5" width="12.140625" style="37" bestFit="1" customWidth="1"/>
    <col min="6" max="6" width="17.7109375" style="37" customWidth="1"/>
    <col min="7" max="7" width="17.85546875" style="37" customWidth="1"/>
    <col min="8" max="8" width="19.28515625" style="37" customWidth="1"/>
    <col min="9" max="9" width="33" style="37" customWidth="1"/>
    <col min="10" max="10" width="11.42578125" style="37"/>
    <col min="11" max="11" width="0" style="37" hidden="1" customWidth="1"/>
    <col min="12" max="16384" width="11.42578125" style="37"/>
  </cols>
  <sheetData>
    <row r="1" spans="1:9" ht="105" customHeight="1">
      <c r="A1" s="412" t="s">
        <v>18</v>
      </c>
      <c r="B1" s="413"/>
      <c r="C1" s="413"/>
      <c r="D1" s="413"/>
      <c r="E1" s="413"/>
      <c r="F1" s="413"/>
      <c r="G1" s="413"/>
      <c r="H1" s="413"/>
      <c r="I1" s="414"/>
    </row>
    <row r="2" spans="1:9" ht="54.75" customHeight="1">
      <c r="A2" s="415" t="str">
        <f>PRESUPUESTO!A2</f>
        <v>PROYECTO: ADECUACION DE BAÑOS EN CENTRO EDUCATIVO INTEGRAL DEL MUNICIPIO DE FLORIDA, VALLE DEL CAUCA.</v>
      </c>
      <c r="B2" s="416"/>
      <c r="C2" s="416"/>
      <c r="D2" s="416"/>
      <c r="E2" s="416"/>
      <c r="F2" s="416"/>
      <c r="G2" s="416"/>
      <c r="H2" s="416"/>
      <c r="I2" s="417"/>
    </row>
    <row r="3" spans="1:9" ht="15.75" thickBot="1">
      <c r="A3" s="418"/>
      <c r="B3" s="419"/>
      <c r="C3" s="419"/>
      <c r="D3" s="419"/>
      <c r="E3" s="419"/>
      <c r="F3" s="419"/>
      <c r="G3" s="419"/>
      <c r="H3" s="419"/>
      <c r="I3" s="420"/>
    </row>
    <row r="4" spans="1:9" ht="29.25" customHeight="1">
      <c r="A4" s="409" t="s">
        <v>69</v>
      </c>
      <c r="B4" s="410"/>
      <c r="C4" s="410"/>
      <c r="D4" s="410"/>
      <c r="E4" s="410"/>
      <c r="F4" s="410"/>
      <c r="G4" s="410"/>
      <c r="H4" s="410"/>
      <c r="I4" s="411"/>
    </row>
    <row r="5" spans="1:9" ht="15.75" thickBot="1">
      <c r="A5" s="421"/>
      <c r="B5" s="332"/>
      <c r="C5" s="332"/>
      <c r="D5" s="332"/>
      <c r="E5" s="332"/>
      <c r="F5" s="332"/>
      <c r="G5" s="332"/>
      <c r="H5" s="332"/>
      <c r="I5" s="422"/>
    </row>
    <row r="6" spans="1:9" ht="15" customHeight="1">
      <c r="A6" s="334" t="s">
        <v>70</v>
      </c>
      <c r="B6" s="336" t="str">
        <f>PRESUPUESTO!B6</f>
        <v>PRELIMINARES</v>
      </c>
      <c r="C6" s="337"/>
      <c r="D6" s="338"/>
      <c r="E6" s="342" t="s">
        <v>71</v>
      </c>
      <c r="F6" s="344">
        <f>PRESUPUESTO!A7</f>
        <v>1.01</v>
      </c>
      <c r="G6" s="346" t="s">
        <v>72</v>
      </c>
      <c r="H6" s="348" t="str">
        <f>PRESUPUESTO!B7</f>
        <v>LOCALIZACION-REPLANTEO CERRAMIENTO-VARIO</v>
      </c>
      <c r="I6" s="349"/>
    </row>
    <row r="7" spans="1:9">
      <c r="A7" s="335"/>
      <c r="B7" s="339"/>
      <c r="C7" s="340"/>
      <c r="D7" s="341"/>
      <c r="E7" s="343"/>
      <c r="F7" s="345"/>
      <c r="G7" s="347"/>
      <c r="H7" s="350"/>
      <c r="I7" s="351"/>
    </row>
    <row r="8" spans="1:9">
      <c r="A8" s="352" t="s">
        <v>73</v>
      </c>
      <c r="B8" s="353"/>
      <c r="C8" s="353"/>
      <c r="D8" s="316"/>
      <c r="E8" s="316"/>
      <c r="F8" s="316"/>
      <c r="G8" s="316"/>
      <c r="H8" s="316"/>
      <c r="I8" s="354"/>
    </row>
    <row r="9" spans="1:9">
      <c r="A9" s="39" t="s">
        <v>74</v>
      </c>
      <c r="B9" s="315">
        <f ca="1">PRESUPUESTO!E4</f>
        <v>46302</v>
      </c>
      <c r="C9" s="316"/>
      <c r="D9" s="316"/>
      <c r="E9" s="316"/>
      <c r="F9" s="316"/>
      <c r="G9" s="316"/>
      <c r="H9" s="65" t="s">
        <v>75</v>
      </c>
      <c r="I9" s="66">
        <f>G23</f>
        <v>28.913999999999998</v>
      </c>
    </row>
    <row r="10" spans="1:9">
      <c r="A10" s="317" t="s">
        <v>7</v>
      </c>
      <c r="B10" s="318"/>
      <c r="C10" s="319" t="s">
        <v>76</v>
      </c>
      <c r="D10" s="319"/>
      <c r="E10" s="319"/>
      <c r="F10" s="319"/>
      <c r="G10" s="320"/>
      <c r="H10" s="321" t="s">
        <v>77</v>
      </c>
      <c r="I10" s="322"/>
    </row>
    <row r="11" spans="1:9">
      <c r="A11" s="317"/>
      <c r="B11" s="318"/>
      <c r="C11" s="40" t="s">
        <v>15</v>
      </c>
      <c r="D11" s="40" t="s">
        <v>78</v>
      </c>
      <c r="E11" s="38" t="s">
        <v>52</v>
      </c>
      <c r="F11" s="41" t="s">
        <v>1</v>
      </c>
      <c r="G11" s="42" t="s">
        <v>12</v>
      </c>
      <c r="H11" s="323"/>
      <c r="I11" s="324"/>
    </row>
    <row r="12" spans="1:9" ht="32.25" customHeight="1">
      <c r="A12" s="325" t="s">
        <v>113</v>
      </c>
      <c r="B12" s="423"/>
      <c r="C12" s="43">
        <v>2.37</v>
      </c>
      <c r="D12" s="62">
        <v>12.2</v>
      </c>
      <c r="E12" s="64"/>
      <c r="F12" s="63">
        <f>C12*D12</f>
        <v>28.913999999999998</v>
      </c>
      <c r="G12" s="44">
        <f>F12</f>
        <v>28.913999999999998</v>
      </c>
      <c r="H12" s="327"/>
      <c r="I12" s="328"/>
    </row>
    <row r="13" spans="1:9" ht="29.25" customHeight="1">
      <c r="A13" s="325"/>
      <c r="B13" s="326"/>
      <c r="C13" s="43"/>
      <c r="D13" s="62"/>
      <c r="E13" s="64"/>
      <c r="F13" s="63"/>
      <c r="G13" s="44">
        <f>F13</f>
        <v>0</v>
      </c>
      <c r="H13" s="327"/>
      <c r="I13" s="328"/>
    </row>
    <row r="14" spans="1:9" ht="31.5" customHeight="1">
      <c r="A14" s="325"/>
      <c r="B14" s="326"/>
      <c r="C14" s="83"/>
      <c r="D14" s="84"/>
      <c r="E14" s="55"/>
      <c r="F14" s="63"/>
      <c r="G14" s="44">
        <f>F14</f>
        <v>0</v>
      </c>
      <c r="H14" s="327"/>
      <c r="I14" s="328"/>
    </row>
    <row r="15" spans="1:9" ht="29.25" customHeight="1">
      <c r="A15" s="325"/>
      <c r="B15" s="326"/>
      <c r="C15" s="83"/>
      <c r="D15" s="84"/>
      <c r="E15" s="45"/>
      <c r="F15" s="63"/>
      <c r="G15" s="44">
        <f>F15</f>
        <v>0</v>
      </c>
      <c r="H15" s="327"/>
      <c r="I15" s="328"/>
    </row>
    <row r="16" spans="1:9">
      <c r="A16" s="400"/>
      <c r="B16" s="401"/>
      <c r="C16" s="46"/>
      <c r="D16" s="45"/>
      <c r="E16" s="45"/>
      <c r="F16" s="47"/>
      <c r="G16" s="48"/>
      <c r="H16" s="327"/>
      <c r="I16" s="328"/>
    </row>
    <row r="17" spans="1:9">
      <c r="A17" s="325"/>
      <c r="B17" s="326"/>
      <c r="C17" s="49"/>
      <c r="D17" s="45"/>
      <c r="E17" s="45"/>
      <c r="F17" s="47"/>
      <c r="G17" s="48"/>
      <c r="H17" s="327"/>
      <c r="I17" s="328"/>
    </row>
    <row r="18" spans="1:9">
      <c r="A18" s="325"/>
      <c r="B18" s="326"/>
      <c r="C18" s="46"/>
      <c r="D18" s="45"/>
      <c r="E18" s="45"/>
      <c r="F18" s="47"/>
      <c r="G18" s="48"/>
      <c r="H18" s="327"/>
      <c r="I18" s="328"/>
    </row>
    <row r="19" spans="1:9">
      <c r="A19" s="325"/>
      <c r="B19" s="326"/>
      <c r="C19" s="46"/>
      <c r="D19" s="45"/>
      <c r="E19" s="45"/>
      <c r="F19" s="47"/>
      <c r="G19" s="48"/>
      <c r="H19" s="327"/>
      <c r="I19" s="328"/>
    </row>
    <row r="20" spans="1:9">
      <c r="A20" s="325"/>
      <c r="B20" s="326"/>
      <c r="C20" s="46"/>
      <c r="D20" s="50"/>
      <c r="E20" s="50"/>
      <c r="F20" s="51"/>
      <c r="G20" s="48"/>
      <c r="H20" s="327"/>
      <c r="I20" s="328"/>
    </row>
    <row r="21" spans="1:9">
      <c r="A21" s="325"/>
      <c r="B21" s="326"/>
      <c r="C21" s="46"/>
      <c r="D21" s="52"/>
      <c r="E21" s="52"/>
      <c r="F21" s="53"/>
      <c r="G21" s="54"/>
      <c r="H21" s="327"/>
      <c r="I21" s="328"/>
    </row>
    <row r="22" spans="1:9">
      <c r="A22" s="325"/>
      <c r="B22" s="326"/>
      <c r="C22" s="46"/>
      <c r="D22" s="55"/>
      <c r="E22" s="55"/>
      <c r="F22" s="56"/>
      <c r="G22" s="48"/>
      <c r="H22" s="327"/>
      <c r="I22" s="328"/>
    </row>
    <row r="23" spans="1:9">
      <c r="A23" s="378"/>
      <c r="B23" s="379"/>
      <c r="C23" s="380" t="s">
        <v>17</v>
      </c>
      <c r="D23" s="381"/>
      <c r="E23" s="381"/>
      <c r="F23" s="382"/>
      <c r="G23" s="57">
        <f>SUM(G12:G22)</f>
        <v>28.913999999999998</v>
      </c>
      <c r="H23" s="343"/>
      <c r="I23" s="324"/>
    </row>
    <row r="24" spans="1:9">
      <c r="A24" s="355" t="s">
        <v>79</v>
      </c>
      <c r="B24" s="356"/>
      <c r="C24" s="356"/>
      <c r="D24" s="356"/>
      <c r="E24" s="356"/>
      <c r="F24" s="356"/>
      <c r="G24" s="356"/>
      <c r="H24" s="356"/>
      <c r="I24" s="357"/>
    </row>
    <row r="25" spans="1:9">
      <c r="A25" s="358"/>
      <c r="B25" s="359"/>
      <c r="C25" s="359"/>
      <c r="D25" s="359"/>
      <c r="E25" s="359"/>
      <c r="F25" s="359"/>
      <c r="G25" s="359"/>
      <c r="H25" s="359"/>
      <c r="I25" s="360"/>
    </row>
    <row r="26" spans="1:9">
      <c r="A26" s="358"/>
      <c r="B26" s="359"/>
      <c r="C26" s="359"/>
      <c r="D26" s="359"/>
      <c r="E26" s="359"/>
      <c r="F26" s="359"/>
      <c r="G26" s="359"/>
      <c r="H26" s="359"/>
      <c r="I26" s="360"/>
    </row>
    <row r="27" spans="1:9">
      <c r="A27" s="361"/>
      <c r="B27" s="359"/>
      <c r="C27" s="359"/>
      <c r="D27" s="359"/>
      <c r="E27" s="359"/>
      <c r="F27" s="359"/>
      <c r="G27" s="362"/>
      <c r="H27" s="362"/>
      <c r="I27" s="363"/>
    </row>
    <row r="28" spans="1:9">
      <c r="A28" s="58" t="s">
        <v>80</v>
      </c>
      <c r="B28" s="364"/>
      <c r="C28" s="365"/>
      <c r="D28" s="365"/>
      <c r="E28" s="365"/>
      <c r="F28" s="366"/>
      <c r="G28" s="59" t="s">
        <v>81</v>
      </c>
      <c r="H28" s="364"/>
      <c r="I28" s="367"/>
    </row>
    <row r="29" spans="1:9">
      <c r="A29" s="58" t="s">
        <v>82</v>
      </c>
      <c r="B29" s="368" t="s">
        <v>86</v>
      </c>
      <c r="C29" s="369"/>
      <c r="D29" s="369"/>
      <c r="E29" s="369"/>
      <c r="F29" s="370"/>
      <c r="G29" s="59" t="s">
        <v>82</v>
      </c>
      <c r="H29" s="371"/>
      <c r="I29" s="372"/>
    </row>
    <row r="30" spans="1:9" ht="15.75" thickBot="1">
      <c r="A30" s="60" t="s">
        <v>83</v>
      </c>
      <c r="B30" s="373" t="s">
        <v>84</v>
      </c>
      <c r="C30" s="374"/>
      <c r="D30" s="374"/>
      <c r="E30" s="374"/>
      <c r="F30" s="375"/>
      <c r="G30" s="61" t="s">
        <v>83</v>
      </c>
      <c r="H30" s="376"/>
      <c r="I30" s="377"/>
    </row>
    <row r="31" spans="1:9" ht="15" customHeight="1" thickBot="1">
      <c r="A31" s="70"/>
      <c r="I31" s="71"/>
    </row>
    <row r="32" spans="1:9" ht="15" customHeight="1">
      <c r="A32" s="409" t="s">
        <v>69</v>
      </c>
      <c r="B32" s="410"/>
      <c r="C32" s="410"/>
      <c r="D32" s="410"/>
      <c r="E32" s="410"/>
      <c r="F32" s="410"/>
      <c r="G32" s="410"/>
      <c r="H32" s="410"/>
      <c r="I32" s="411"/>
    </row>
    <row r="33" spans="1:9" ht="15.75" thickBot="1">
      <c r="A33" s="70"/>
      <c r="I33" s="71"/>
    </row>
    <row r="34" spans="1:9">
      <c r="A34" s="334" t="s">
        <v>70</v>
      </c>
      <c r="B34" s="336" t="str">
        <f>PRESUPUESTO!B6</f>
        <v>PRELIMINARES</v>
      </c>
      <c r="C34" s="337"/>
      <c r="D34" s="338"/>
      <c r="E34" s="342" t="s">
        <v>71</v>
      </c>
      <c r="F34" s="344">
        <f>PRESUPUESTO!A8</f>
        <v>1.02</v>
      </c>
      <c r="G34" s="346" t="s">
        <v>72</v>
      </c>
      <c r="H34" s="348" t="str">
        <f>PRESUPUESTO!B8</f>
        <v>DEMOLICION PISO ENCHAPE-BALDOSA+MORTERO</v>
      </c>
      <c r="I34" s="349"/>
    </row>
    <row r="35" spans="1:9">
      <c r="A35" s="335"/>
      <c r="B35" s="339"/>
      <c r="C35" s="340"/>
      <c r="D35" s="341"/>
      <c r="E35" s="343"/>
      <c r="F35" s="345"/>
      <c r="G35" s="347"/>
      <c r="H35" s="350"/>
      <c r="I35" s="351"/>
    </row>
    <row r="36" spans="1:9">
      <c r="A36" s="352" t="s">
        <v>73</v>
      </c>
      <c r="B36" s="353"/>
      <c r="C36" s="353"/>
      <c r="D36" s="316"/>
      <c r="E36" s="316"/>
      <c r="F36" s="316"/>
      <c r="G36" s="316"/>
      <c r="H36" s="316"/>
      <c r="I36" s="354"/>
    </row>
    <row r="37" spans="1:9">
      <c r="A37" s="39" t="s">
        <v>74</v>
      </c>
      <c r="B37" s="315">
        <f ca="1">B9</f>
        <v>46302</v>
      </c>
      <c r="C37" s="316"/>
      <c r="D37" s="316"/>
      <c r="E37" s="316"/>
      <c r="F37" s="316"/>
      <c r="G37" s="316"/>
      <c r="H37" s="65" t="s">
        <v>75</v>
      </c>
      <c r="I37" s="66">
        <f>G51</f>
        <v>19.671000000000003</v>
      </c>
    </row>
    <row r="38" spans="1:9">
      <c r="A38" s="317" t="s">
        <v>7</v>
      </c>
      <c r="B38" s="318"/>
      <c r="C38" s="319" t="s">
        <v>76</v>
      </c>
      <c r="D38" s="319"/>
      <c r="E38" s="319"/>
      <c r="F38" s="319"/>
      <c r="G38" s="320"/>
      <c r="H38" s="321" t="s">
        <v>77</v>
      </c>
      <c r="I38" s="322"/>
    </row>
    <row r="39" spans="1:9">
      <c r="A39" s="317"/>
      <c r="B39" s="318"/>
      <c r="C39" s="40" t="s">
        <v>15</v>
      </c>
      <c r="D39" s="40" t="s">
        <v>78</v>
      </c>
      <c r="E39" s="38" t="s">
        <v>94</v>
      </c>
      <c r="F39" s="41" t="s">
        <v>1</v>
      </c>
      <c r="G39" s="42" t="s">
        <v>12</v>
      </c>
      <c r="H39" s="323"/>
      <c r="I39" s="324"/>
    </row>
    <row r="40" spans="1:9" ht="33.75" customHeight="1">
      <c r="A40" s="325" t="s">
        <v>121</v>
      </c>
      <c r="B40" s="326"/>
      <c r="C40" s="43">
        <v>2.37</v>
      </c>
      <c r="D40" s="43">
        <v>8.3000000000000007</v>
      </c>
      <c r="E40" s="43"/>
      <c r="F40" s="63">
        <f>+C40*D40</f>
        <v>19.671000000000003</v>
      </c>
      <c r="G40" s="44">
        <f>F40</f>
        <v>19.671000000000003</v>
      </c>
      <c r="H40" s="327"/>
      <c r="I40" s="328"/>
    </row>
    <row r="41" spans="1:9" ht="33" customHeight="1">
      <c r="A41" s="325"/>
      <c r="B41" s="326"/>
      <c r="C41" s="43"/>
      <c r="D41" s="43"/>
      <c r="E41" s="43"/>
      <c r="F41" s="63"/>
      <c r="G41" s="44"/>
      <c r="H41" s="327"/>
      <c r="I41" s="328"/>
    </row>
    <row r="42" spans="1:9" ht="30" customHeight="1">
      <c r="A42" s="325"/>
      <c r="B42" s="326"/>
      <c r="C42" s="43"/>
      <c r="D42" s="43"/>
      <c r="E42" s="43"/>
      <c r="F42" s="63"/>
      <c r="G42" s="44"/>
      <c r="H42" s="327"/>
      <c r="I42" s="328"/>
    </row>
    <row r="43" spans="1:9" ht="30.75" customHeight="1">
      <c r="A43" s="325"/>
      <c r="B43" s="326"/>
      <c r="C43" s="43"/>
      <c r="D43" s="43"/>
      <c r="E43" s="43"/>
      <c r="F43" s="63"/>
      <c r="G43" s="44"/>
      <c r="H43" s="327"/>
      <c r="I43" s="328"/>
    </row>
    <row r="44" spans="1:9">
      <c r="A44" s="400"/>
      <c r="B44" s="401"/>
      <c r="C44" s="46"/>
      <c r="D44" s="45"/>
      <c r="E44" s="45"/>
      <c r="F44" s="47"/>
      <c r="G44" s="48"/>
      <c r="H44" s="327"/>
      <c r="I44" s="328"/>
    </row>
    <row r="45" spans="1:9">
      <c r="A45" s="325"/>
      <c r="B45" s="326"/>
      <c r="C45" s="49"/>
      <c r="D45" s="45"/>
      <c r="E45" s="45"/>
      <c r="F45" s="47"/>
      <c r="G45" s="48"/>
      <c r="H45" s="327"/>
      <c r="I45" s="328"/>
    </row>
    <row r="46" spans="1:9">
      <c r="A46" s="325"/>
      <c r="B46" s="326"/>
      <c r="C46" s="46"/>
      <c r="D46" s="45"/>
      <c r="E46" s="45"/>
      <c r="F46" s="47"/>
      <c r="G46" s="48"/>
      <c r="H46" s="327"/>
      <c r="I46" s="328"/>
    </row>
    <row r="47" spans="1:9">
      <c r="A47" s="325"/>
      <c r="B47" s="326"/>
      <c r="C47" s="46"/>
      <c r="D47" s="45"/>
      <c r="E47" s="45"/>
      <c r="F47" s="47"/>
      <c r="G47" s="48"/>
      <c r="H47" s="327"/>
      <c r="I47" s="328"/>
    </row>
    <row r="48" spans="1:9">
      <c r="A48" s="325"/>
      <c r="B48" s="326"/>
      <c r="C48" s="46"/>
      <c r="D48" s="50"/>
      <c r="E48" s="50"/>
      <c r="F48" s="51"/>
      <c r="G48" s="48"/>
      <c r="H48" s="327"/>
      <c r="I48" s="328"/>
    </row>
    <row r="49" spans="1:9">
      <c r="A49" s="325"/>
      <c r="B49" s="326"/>
      <c r="C49" s="46"/>
      <c r="D49" s="52"/>
      <c r="E49" s="52"/>
      <c r="F49" s="53"/>
      <c r="G49" s="54"/>
      <c r="H49" s="327"/>
      <c r="I49" s="328"/>
    </row>
    <row r="50" spans="1:9">
      <c r="A50" s="325"/>
      <c r="B50" s="326"/>
      <c r="C50" s="46"/>
      <c r="D50" s="55"/>
      <c r="E50" s="55"/>
      <c r="F50" s="56"/>
      <c r="G50" s="48"/>
      <c r="H50" s="327"/>
      <c r="I50" s="328"/>
    </row>
    <row r="51" spans="1:9">
      <c r="A51" s="378"/>
      <c r="B51" s="379"/>
      <c r="C51" s="380" t="s">
        <v>17</v>
      </c>
      <c r="D51" s="381"/>
      <c r="E51" s="381"/>
      <c r="F51" s="382"/>
      <c r="G51" s="57">
        <f>SUM(G40:G50)</f>
        <v>19.671000000000003</v>
      </c>
      <c r="H51" s="343"/>
      <c r="I51" s="324"/>
    </row>
    <row r="52" spans="1:9">
      <c r="A52" s="355" t="s">
        <v>79</v>
      </c>
      <c r="B52" s="356"/>
      <c r="C52" s="356"/>
      <c r="D52" s="356"/>
      <c r="E52" s="356"/>
      <c r="F52" s="356"/>
      <c r="G52" s="356"/>
      <c r="H52" s="356"/>
      <c r="I52" s="357"/>
    </row>
    <row r="53" spans="1:9">
      <c r="A53" s="358"/>
      <c r="B53" s="359"/>
      <c r="C53" s="359"/>
      <c r="D53" s="359"/>
      <c r="E53" s="359"/>
      <c r="F53" s="359"/>
      <c r="G53" s="359"/>
      <c r="H53" s="359"/>
      <c r="I53" s="360"/>
    </row>
    <row r="54" spans="1:9">
      <c r="A54" s="358"/>
      <c r="B54" s="359"/>
      <c r="C54" s="359"/>
      <c r="D54" s="359"/>
      <c r="E54" s="359"/>
      <c r="F54" s="359"/>
      <c r="G54" s="359"/>
      <c r="H54" s="359"/>
      <c r="I54" s="360"/>
    </row>
    <row r="55" spans="1:9">
      <c r="A55" s="361"/>
      <c r="B55" s="359"/>
      <c r="C55" s="359"/>
      <c r="D55" s="359"/>
      <c r="E55" s="359"/>
      <c r="F55" s="359"/>
      <c r="G55" s="362"/>
      <c r="H55" s="362"/>
      <c r="I55" s="363"/>
    </row>
    <row r="56" spans="1:9">
      <c r="A56" s="58" t="s">
        <v>80</v>
      </c>
      <c r="B56" s="364"/>
      <c r="C56" s="365"/>
      <c r="D56" s="365"/>
      <c r="E56" s="365"/>
      <c r="F56" s="366"/>
      <c r="G56" s="59" t="s">
        <v>81</v>
      </c>
      <c r="H56" s="364"/>
      <c r="I56" s="367"/>
    </row>
    <row r="57" spans="1:9">
      <c r="A57" s="58" t="s">
        <v>82</v>
      </c>
      <c r="B57" s="368" t="s">
        <v>86</v>
      </c>
      <c r="C57" s="369"/>
      <c r="D57" s="369"/>
      <c r="E57" s="369"/>
      <c r="F57" s="370"/>
      <c r="G57" s="59" t="s">
        <v>82</v>
      </c>
      <c r="H57" s="371"/>
      <c r="I57" s="372"/>
    </row>
    <row r="58" spans="1:9" ht="15" customHeight="1" thickBot="1">
      <c r="A58" s="60" t="s">
        <v>83</v>
      </c>
      <c r="B58" s="373" t="s">
        <v>84</v>
      </c>
      <c r="C58" s="374"/>
      <c r="D58" s="374"/>
      <c r="E58" s="374"/>
      <c r="F58" s="375"/>
      <c r="G58" s="61" t="s">
        <v>83</v>
      </c>
      <c r="H58" s="376"/>
      <c r="I58" s="377"/>
    </row>
    <row r="59" spans="1:9" ht="15.75" thickBot="1">
      <c r="A59" s="77"/>
      <c r="B59" s="78"/>
      <c r="C59" s="78"/>
      <c r="D59" s="78"/>
      <c r="E59" s="78"/>
      <c r="F59" s="78"/>
      <c r="G59" s="78"/>
      <c r="H59" s="78"/>
      <c r="I59" s="79"/>
    </row>
    <row r="60" spans="1:9" ht="15" customHeight="1">
      <c r="A60" s="409" t="s">
        <v>69</v>
      </c>
      <c r="B60" s="410"/>
      <c r="C60" s="410"/>
      <c r="D60" s="410"/>
      <c r="E60" s="410"/>
      <c r="F60" s="410"/>
      <c r="G60" s="410"/>
      <c r="H60" s="410"/>
      <c r="I60" s="411"/>
    </row>
    <row r="61" spans="1:9" ht="15.75" thickBot="1">
      <c r="A61" s="70"/>
      <c r="I61" s="71"/>
    </row>
    <row r="62" spans="1:9">
      <c r="A62" s="334" t="s">
        <v>70</v>
      </c>
      <c r="B62" s="336" t="str">
        <f>PRESUPUESTO!B6</f>
        <v>PRELIMINARES</v>
      </c>
      <c r="C62" s="337"/>
      <c r="D62" s="338"/>
      <c r="E62" s="342" t="s">
        <v>71</v>
      </c>
      <c r="F62" s="344">
        <f>PRESUPUESTO!A9</f>
        <v>1.03</v>
      </c>
      <c r="G62" s="346" t="s">
        <v>72</v>
      </c>
      <c r="H62" s="348" t="str">
        <f>PRESUPUESTO!B9</f>
        <v>DESMONTE APARATO SANITARIO</v>
      </c>
      <c r="I62" s="349"/>
    </row>
    <row r="63" spans="1:9">
      <c r="A63" s="335"/>
      <c r="B63" s="339"/>
      <c r="C63" s="340"/>
      <c r="D63" s="341"/>
      <c r="E63" s="343"/>
      <c r="F63" s="345"/>
      <c r="G63" s="347"/>
      <c r="H63" s="350"/>
      <c r="I63" s="351"/>
    </row>
    <row r="64" spans="1:9">
      <c r="A64" s="352" t="s">
        <v>73</v>
      </c>
      <c r="B64" s="353"/>
      <c r="C64" s="353"/>
      <c r="D64" s="316"/>
      <c r="E64" s="316"/>
      <c r="F64" s="316"/>
      <c r="G64" s="316"/>
      <c r="H64" s="316"/>
      <c r="I64" s="354"/>
    </row>
    <row r="65" spans="1:9">
      <c r="A65" s="39" t="s">
        <v>74</v>
      </c>
      <c r="B65" s="315">
        <f ca="1">B37</f>
        <v>46302</v>
      </c>
      <c r="C65" s="316"/>
      <c r="D65" s="316"/>
      <c r="E65" s="316"/>
      <c r="F65" s="316"/>
      <c r="G65" s="316"/>
      <c r="H65" s="65" t="s">
        <v>85</v>
      </c>
      <c r="I65" s="66">
        <f>G78</f>
        <v>10</v>
      </c>
    </row>
    <row r="66" spans="1:9">
      <c r="A66" s="317" t="s">
        <v>7</v>
      </c>
      <c r="B66" s="318"/>
      <c r="C66" s="319" t="s">
        <v>76</v>
      </c>
      <c r="D66" s="319"/>
      <c r="E66" s="319"/>
      <c r="F66" s="319"/>
      <c r="G66" s="320"/>
      <c r="H66" s="321" t="s">
        <v>77</v>
      </c>
      <c r="I66" s="322"/>
    </row>
    <row r="67" spans="1:9">
      <c r="A67" s="317"/>
      <c r="B67" s="318"/>
      <c r="C67" s="40" t="s">
        <v>15</v>
      </c>
      <c r="D67" s="40" t="s">
        <v>78</v>
      </c>
      <c r="E67" s="38" t="s">
        <v>94</v>
      </c>
      <c r="F67" s="41" t="s">
        <v>94</v>
      </c>
      <c r="G67" s="42" t="s">
        <v>12</v>
      </c>
      <c r="H67" s="323"/>
      <c r="I67" s="324"/>
    </row>
    <row r="68" spans="1:9" ht="18.600000000000001" customHeight="1">
      <c r="A68" s="325" t="s">
        <v>289</v>
      </c>
      <c r="B68" s="326"/>
      <c r="C68" s="43"/>
      <c r="D68" s="43"/>
      <c r="E68" s="43"/>
      <c r="F68" s="63">
        <v>3</v>
      </c>
      <c r="G68" s="44">
        <f>F68</f>
        <v>3</v>
      </c>
      <c r="H68" s="327"/>
      <c r="I68" s="328"/>
    </row>
    <row r="69" spans="1:9">
      <c r="A69" s="325" t="s">
        <v>125</v>
      </c>
      <c r="B69" s="326"/>
      <c r="C69" s="43"/>
      <c r="D69" s="43"/>
      <c r="E69" s="43"/>
      <c r="F69" s="63">
        <v>1</v>
      </c>
      <c r="G69" s="44">
        <f t="shared" ref="G69:G72" si="0">F69</f>
        <v>1</v>
      </c>
      <c r="H69" s="327"/>
      <c r="I69" s="328"/>
    </row>
    <row r="70" spans="1:9">
      <c r="A70" s="325" t="s">
        <v>126</v>
      </c>
      <c r="B70" s="326"/>
      <c r="C70" s="43"/>
      <c r="D70" s="43"/>
      <c r="E70" s="43"/>
      <c r="F70" s="63">
        <v>3</v>
      </c>
      <c r="G70" s="44">
        <f t="shared" si="0"/>
        <v>3</v>
      </c>
      <c r="H70" s="327"/>
      <c r="I70" s="328"/>
    </row>
    <row r="71" spans="1:9">
      <c r="A71" s="325" t="s">
        <v>127</v>
      </c>
      <c r="B71" s="326"/>
      <c r="C71" s="46"/>
      <c r="D71" s="45"/>
      <c r="E71" s="45"/>
      <c r="F71" s="47">
        <v>2</v>
      </c>
      <c r="G71" s="44">
        <f t="shared" si="0"/>
        <v>2</v>
      </c>
      <c r="H71" s="327"/>
      <c r="I71" s="328"/>
    </row>
    <row r="72" spans="1:9">
      <c r="A72" s="325" t="s">
        <v>128</v>
      </c>
      <c r="B72" s="326"/>
      <c r="C72" s="49"/>
      <c r="D72" s="45"/>
      <c r="E72" s="45"/>
      <c r="F72" s="47">
        <v>1</v>
      </c>
      <c r="G72" s="44">
        <f t="shared" si="0"/>
        <v>1</v>
      </c>
      <c r="H72" s="327"/>
      <c r="I72" s="328"/>
    </row>
    <row r="73" spans="1:9">
      <c r="A73" s="325"/>
      <c r="B73" s="326"/>
      <c r="C73" s="46"/>
      <c r="D73" s="45"/>
      <c r="E73" s="45"/>
      <c r="F73" s="47"/>
      <c r="G73" s="48"/>
      <c r="H73" s="327"/>
      <c r="I73" s="328"/>
    </row>
    <row r="74" spans="1:9">
      <c r="A74" s="325"/>
      <c r="B74" s="326"/>
      <c r="C74" s="46"/>
      <c r="D74" s="45"/>
      <c r="E74" s="45"/>
      <c r="F74" s="47"/>
      <c r="G74" s="48"/>
      <c r="H74" s="327"/>
      <c r="I74" s="328"/>
    </row>
    <row r="75" spans="1:9">
      <c r="A75" s="325"/>
      <c r="B75" s="326"/>
      <c r="C75" s="46"/>
      <c r="D75" s="50"/>
      <c r="E75" s="50"/>
      <c r="F75" s="51"/>
      <c r="G75" s="48"/>
      <c r="H75" s="327"/>
      <c r="I75" s="328"/>
    </row>
    <row r="76" spans="1:9">
      <c r="A76" s="325"/>
      <c r="B76" s="326"/>
      <c r="C76" s="46"/>
      <c r="D76" s="52"/>
      <c r="E76" s="52"/>
      <c r="F76" s="53"/>
      <c r="G76" s="54"/>
      <c r="H76" s="327"/>
      <c r="I76" s="328"/>
    </row>
    <row r="77" spans="1:9">
      <c r="A77" s="325"/>
      <c r="B77" s="326"/>
      <c r="C77" s="46"/>
      <c r="D77" s="55"/>
      <c r="E77" s="55"/>
      <c r="F77" s="56"/>
      <c r="G77" s="48"/>
      <c r="H77" s="327"/>
      <c r="I77" s="328"/>
    </row>
    <row r="78" spans="1:9">
      <c r="A78" s="378"/>
      <c r="B78" s="379"/>
      <c r="C78" s="380" t="s">
        <v>17</v>
      </c>
      <c r="D78" s="381"/>
      <c r="E78" s="381"/>
      <c r="F78" s="382"/>
      <c r="G78" s="57">
        <f>SUM(G68:G77)</f>
        <v>10</v>
      </c>
      <c r="H78" s="343"/>
      <c r="I78" s="324"/>
    </row>
    <row r="79" spans="1:9">
      <c r="A79" s="355" t="s">
        <v>79</v>
      </c>
      <c r="B79" s="356"/>
      <c r="C79" s="356"/>
      <c r="D79" s="356"/>
      <c r="E79" s="356"/>
      <c r="F79" s="356"/>
      <c r="G79" s="356"/>
      <c r="H79" s="356"/>
      <c r="I79" s="357"/>
    </row>
    <row r="80" spans="1:9">
      <c r="A80" s="358"/>
      <c r="B80" s="359"/>
      <c r="C80" s="359"/>
      <c r="D80" s="359"/>
      <c r="E80" s="359"/>
      <c r="F80" s="359"/>
      <c r="G80" s="359"/>
      <c r="H80" s="359"/>
      <c r="I80" s="360"/>
    </row>
    <row r="81" spans="1:9">
      <c r="A81" s="358"/>
      <c r="B81" s="359"/>
      <c r="C81" s="359"/>
      <c r="D81" s="359"/>
      <c r="E81" s="359"/>
      <c r="F81" s="359"/>
      <c r="G81" s="359"/>
      <c r="H81" s="359"/>
      <c r="I81" s="360"/>
    </row>
    <row r="82" spans="1:9">
      <c r="A82" s="361"/>
      <c r="B82" s="359"/>
      <c r="C82" s="359"/>
      <c r="D82" s="359"/>
      <c r="E82" s="359"/>
      <c r="F82" s="359"/>
      <c r="G82" s="362"/>
      <c r="H82" s="362"/>
      <c r="I82" s="363"/>
    </row>
    <row r="83" spans="1:9">
      <c r="A83" s="58" t="s">
        <v>80</v>
      </c>
      <c r="B83" s="364"/>
      <c r="C83" s="365"/>
      <c r="D83" s="365"/>
      <c r="E83" s="365"/>
      <c r="F83" s="366"/>
      <c r="G83" s="59" t="s">
        <v>81</v>
      </c>
      <c r="H83" s="364"/>
      <c r="I83" s="367"/>
    </row>
    <row r="84" spans="1:9">
      <c r="A84" s="58" t="s">
        <v>82</v>
      </c>
      <c r="B84" s="368" t="s">
        <v>86</v>
      </c>
      <c r="C84" s="369"/>
      <c r="D84" s="369"/>
      <c r="E84" s="369"/>
      <c r="F84" s="370"/>
      <c r="G84" s="59" t="s">
        <v>82</v>
      </c>
      <c r="H84" s="371"/>
      <c r="I84" s="372"/>
    </row>
    <row r="85" spans="1:9" ht="15" customHeight="1" thickBot="1">
      <c r="A85" s="60" t="s">
        <v>83</v>
      </c>
      <c r="B85" s="373" t="s">
        <v>84</v>
      </c>
      <c r="C85" s="374"/>
      <c r="D85" s="374"/>
      <c r="E85" s="374"/>
      <c r="F85" s="375"/>
      <c r="G85" s="61" t="s">
        <v>83</v>
      </c>
      <c r="H85" s="376"/>
      <c r="I85" s="377"/>
    </row>
    <row r="86" spans="1:9" ht="15.75" thickBot="1">
      <c r="A86" s="77"/>
      <c r="B86" s="78"/>
      <c r="C86" s="78"/>
      <c r="D86" s="78"/>
      <c r="E86" s="78"/>
      <c r="F86" s="78"/>
      <c r="G86" s="78"/>
      <c r="H86" s="78"/>
      <c r="I86" s="79"/>
    </row>
    <row r="87" spans="1:9">
      <c r="A87" s="334" t="s">
        <v>70</v>
      </c>
      <c r="B87" s="336" t="str">
        <f>PRESUPUESTO!B6</f>
        <v>PRELIMINARES</v>
      </c>
      <c r="C87" s="337"/>
      <c r="D87" s="338"/>
      <c r="E87" s="342" t="s">
        <v>71</v>
      </c>
      <c r="F87" s="344">
        <f>PRESUPUESTO!A10</f>
        <v>1.04</v>
      </c>
      <c r="G87" s="346" t="s">
        <v>72</v>
      </c>
      <c r="H87" s="348" t="str">
        <f>PRESUPUESTO!B10</f>
        <v>DESMONTE CUBIERTA TEJA BARRO</v>
      </c>
      <c r="I87" s="349"/>
    </row>
    <row r="88" spans="1:9">
      <c r="A88" s="335"/>
      <c r="B88" s="339"/>
      <c r="C88" s="340"/>
      <c r="D88" s="341"/>
      <c r="E88" s="343"/>
      <c r="F88" s="345"/>
      <c r="G88" s="347"/>
      <c r="H88" s="350"/>
      <c r="I88" s="351"/>
    </row>
    <row r="89" spans="1:9">
      <c r="A89" s="352" t="s">
        <v>73</v>
      </c>
      <c r="B89" s="353"/>
      <c r="C89" s="353"/>
      <c r="D89" s="316"/>
      <c r="E89" s="316"/>
      <c r="F89" s="316"/>
      <c r="G89" s="316"/>
      <c r="H89" s="316"/>
      <c r="I89" s="354"/>
    </row>
    <row r="90" spans="1:9">
      <c r="A90" s="39" t="s">
        <v>74</v>
      </c>
      <c r="B90" s="315">
        <v>46266</v>
      </c>
      <c r="C90" s="316"/>
      <c r="D90" s="316"/>
      <c r="E90" s="316"/>
      <c r="F90" s="316"/>
      <c r="G90" s="316"/>
      <c r="H90" s="65" t="s">
        <v>75</v>
      </c>
      <c r="I90" s="66">
        <f>G101</f>
        <v>15.299999999999999</v>
      </c>
    </row>
    <row r="91" spans="1:9">
      <c r="A91" s="317" t="s">
        <v>7</v>
      </c>
      <c r="B91" s="318"/>
      <c r="C91" s="319" t="s">
        <v>76</v>
      </c>
      <c r="D91" s="319"/>
      <c r="E91" s="319"/>
      <c r="F91" s="319"/>
      <c r="G91" s="320"/>
      <c r="H91" s="321" t="s">
        <v>77</v>
      </c>
      <c r="I91" s="322"/>
    </row>
    <row r="92" spans="1:9">
      <c r="A92" s="317"/>
      <c r="B92" s="318"/>
      <c r="C92" s="40" t="s">
        <v>15</v>
      </c>
      <c r="D92" s="40" t="s">
        <v>78</v>
      </c>
      <c r="E92" s="38" t="s">
        <v>94</v>
      </c>
      <c r="F92" s="41" t="s">
        <v>1</v>
      </c>
      <c r="G92" s="42" t="s">
        <v>12</v>
      </c>
      <c r="H92" s="323"/>
      <c r="I92" s="324"/>
    </row>
    <row r="93" spans="1:9">
      <c r="A93" s="325" t="s">
        <v>132</v>
      </c>
      <c r="B93" s="326"/>
      <c r="C93" s="43">
        <v>2.5499999999999998</v>
      </c>
      <c r="D93" s="43">
        <v>6</v>
      </c>
      <c r="E93" s="43"/>
      <c r="F93" s="63">
        <f>+C93*D93</f>
        <v>15.299999999999999</v>
      </c>
      <c r="G93" s="44">
        <f>F93</f>
        <v>15.299999999999999</v>
      </c>
      <c r="H93" s="327"/>
      <c r="I93" s="328"/>
    </row>
    <row r="94" spans="1:9">
      <c r="A94" s="325"/>
      <c r="B94" s="326"/>
      <c r="C94" s="43"/>
      <c r="D94" s="43"/>
      <c r="E94" s="43"/>
      <c r="F94" s="63"/>
      <c r="G94" s="44"/>
      <c r="H94" s="327"/>
      <c r="I94" s="328"/>
    </row>
    <row r="95" spans="1:9">
      <c r="A95" s="325"/>
      <c r="B95" s="326"/>
      <c r="C95" s="43"/>
      <c r="D95" s="43"/>
      <c r="E95" s="43"/>
      <c r="F95" s="63"/>
      <c r="G95" s="44"/>
      <c r="H95" s="327"/>
      <c r="I95" s="328"/>
    </row>
    <row r="96" spans="1:9">
      <c r="A96" s="325"/>
      <c r="B96" s="326"/>
      <c r="C96" s="43"/>
      <c r="D96" s="43"/>
      <c r="E96" s="43"/>
      <c r="F96" s="63"/>
      <c r="G96" s="44"/>
      <c r="H96" s="327"/>
      <c r="I96" s="328"/>
    </row>
    <row r="97" spans="1:9">
      <c r="A97" s="325"/>
      <c r="B97" s="326"/>
      <c r="C97" s="46"/>
      <c r="D97" s="45"/>
      <c r="E97" s="45"/>
      <c r="F97" s="47"/>
      <c r="G97" s="48"/>
      <c r="H97" s="327"/>
      <c r="I97" s="328"/>
    </row>
    <row r="98" spans="1:9">
      <c r="A98" s="325"/>
      <c r="B98" s="326"/>
      <c r="C98" s="46"/>
      <c r="D98" s="50"/>
      <c r="E98" s="50"/>
      <c r="F98" s="51"/>
      <c r="G98" s="48"/>
      <c r="H98" s="327"/>
      <c r="I98" s="328"/>
    </row>
    <row r="99" spans="1:9">
      <c r="A99" s="325"/>
      <c r="B99" s="326"/>
      <c r="C99" s="46"/>
      <c r="D99" s="52"/>
      <c r="E99" s="52"/>
      <c r="F99" s="53"/>
      <c r="G99" s="54"/>
      <c r="H99" s="327"/>
      <c r="I99" s="328"/>
    </row>
    <row r="100" spans="1:9">
      <c r="A100" s="325"/>
      <c r="B100" s="326"/>
      <c r="C100" s="46"/>
      <c r="D100" s="55"/>
      <c r="E100" s="55"/>
      <c r="F100" s="56"/>
      <c r="G100" s="48"/>
      <c r="H100" s="327"/>
      <c r="I100" s="328"/>
    </row>
    <row r="101" spans="1:9">
      <c r="A101" s="378"/>
      <c r="B101" s="379"/>
      <c r="C101" s="380" t="s">
        <v>17</v>
      </c>
      <c r="D101" s="381"/>
      <c r="E101" s="381"/>
      <c r="F101" s="382"/>
      <c r="G101" s="57">
        <f>SUM(G93:G100)</f>
        <v>15.299999999999999</v>
      </c>
      <c r="H101" s="343"/>
      <c r="I101" s="324"/>
    </row>
    <row r="102" spans="1:9">
      <c r="A102" s="355" t="s">
        <v>79</v>
      </c>
      <c r="B102" s="356"/>
      <c r="C102" s="356"/>
      <c r="D102" s="356"/>
      <c r="E102" s="356"/>
      <c r="F102" s="356"/>
      <c r="G102" s="356"/>
      <c r="H102" s="356"/>
      <c r="I102" s="357"/>
    </row>
    <row r="103" spans="1:9">
      <c r="A103" s="358"/>
      <c r="B103" s="359"/>
      <c r="C103" s="359"/>
      <c r="D103" s="359"/>
      <c r="E103" s="359"/>
      <c r="F103" s="359"/>
      <c r="G103" s="359"/>
      <c r="H103" s="359"/>
      <c r="I103" s="360"/>
    </row>
    <row r="104" spans="1:9">
      <c r="A104" s="358"/>
      <c r="B104" s="359"/>
      <c r="C104" s="359"/>
      <c r="D104" s="359"/>
      <c r="E104" s="359"/>
      <c r="F104" s="359"/>
      <c r="G104" s="359"/>
      <c r="H104" s="359"/>
      <c r="I104" s="360"/>
    </row>
    <row r="105" spans="1:9">
      <c r="A105" s="361"/>
      <c r="B105" s="359"/>
      <c r="C105" s="359"/>
      <c r="D105" s="359"/>
      <c r="E105" s="359"/>
      <c r="F105" s="359"/>
      <c r="G105" s="362"/>
      <c r="H105" s="362"/>
      <c r="I105" s="363"/>
    </row>
    <row r="106" spans="1:9">
      <c r="A106" s="58" t="s">
        <v>80</v>
      </c>
      <c r="B106" s="364"/>
      <c r="C106" s="365"/>
      <c r="D106" s="365"/>
      <c r="E106" s="365"/>
      <c r="F106" s="366"/>
      <c r="G106" s="59" t="s">
        <v>81</v>
      </c>
      <c r="H106" s="364"/>
      <c r="I106" s="367"/>
    </row>
    <row r="107" spans="1:9">
      <c r="A107" s="58" t="s">
        <v>82</v>
      </c>
      <c r="B107" s="368" t="s">
        <v>86</v>
      </c>
      <c r="C107" s="369"/>
      <c r="D107" s="369"/>
      <c r="E107" s="369"/>
      <c r="F107" s="370"/>
      <c r="G107" s="59" t="s">
        <v>82</v>
      </c>
      <c r="H107" s="371"/>
      <c r="I107" s="372"/>
    </row>
    <row r="108" spans="1:9" ht="15.75" thickBot="1">
      <c r="A108" s="60" t="s">
        <v>83</v>
      </c>
      <c r="B108" s="373" t="s">
        <v>84</v>
      </c>
      <c r="C108" s="374"/>
      <c r="D108" s="374"/>
      <c r="E108" s="374"/>
      <c r="F108" s="375"/>
      <c r="G108" s="61" t="s">
        <v>83</v>
      </c>
      <c r="H108" s="376"/>
      <c r="I108" s="377"/>
    </row>
    <row r="109" spans="1:9" ht="15.75" thickBot="1">
      <c r="A109" s="77"/>
      <c r="B109" s="78"/>
      <c r="C109" s="78"/>
      <c r="D109" s="78"/>
      <c r="E109" s="78"/>
      <c r="F109" s="78"/>
      <c r="G109" s="78"/>
      <c r="H109" s="78"/>
      <c r="I109" s="79"/>
    </row>
    <row r="110" spans="1:9">
      <c r="A110" s="334" t="s">
        <v>70</v>
      </c>
      <c r="B110" s="336" t="str">
        <f>PRESUPUESTO!B6</f>
        <v>PRELIMINARES</v>
      </c>
      <c r="C110" s="337"/>
      <c r="D110" s="338"/>
      <c r="E110" s="342" t="s">
        <v>71</v>
      </c>
      <c r="F110" s="344">
        <f>PRESUPUESTO!A11</f>
        <v>1.05</v>
      </c>
      <c r="G110" s="346" t="s">
        <v>72</v>
      </c>
      <c r="H110" s="348" t="str">
        <f>PRESUPUESTO!B11</f>
        <v>DESMONTE TUBERIA DESAGUE PVC-HF-XX D=2-4</v>
      </c>
      <c r="I110" s="349"/>
    </row>
    <row r="111" spans="1:9">
      <c r="A111" s="335"/>
      <c r="B111" s="339"/>
      <c r="C111" s="340"/>
      <c r="D111" s="341"/>
      <c r="E111" s="343"/>
      <c r="F111" s="345"/>
      <c r="G111" s="347"/>
      <c r="H111" s="350"/>
      <c r="I111" s="351"/>
    </row>
    <row r="112" spans="1:9">
      <c r="A112" s="352" t="s">
        <v>73</v>
      </c>
      <c r="B112" s="353"/>
      <c r="C112" s="353"/>
      <c r="D112" s="316"/>
      <c r="E112" s="316"/>
      <c r="F112" s="316"/>
      <c r="G112" s="316"/>
      <c r="H112" s="316"/>
      <c r="I112" s="354"/>
    </row>
    <row r="113" spans="1:9">
      <c r="A113" s="39" t="s">
        <v>74</v>
      </c>
      <c r="B113" s="315">
        <v>46266</v>
      </c>
      <c r="C113" s="316"/>
      <c r="D113" s="316"/>
      <c r="E113" s="316"/>
      <c r="F113" s="316"/>
      <c r="G113" s="316"/>
      <c r="H113" s="65" t="s">
        <v>91</v>
      </c>
      <c r="I113" s="66">
        <f>G124</f>
        <v>15.2</v>
      </c>
    </row>
    <row r="114" spans="1:9">
      <c r="A114" s="317" t="s">
        <v>7</v>
      </c>
      <c r="B114" s="318"/>
      <c r="C114" s="319" t="s">
        <v>76</v>
      </c>
      <c r="D114" s="319"/>
      <c r="E114" s="319"/>
      <c r="F114" s="319"/>
      <c r="G114" s="320"/>
      <c r="H114" s="321" t="s">
        <v>77</v>
      </c>
      <c r="I114" s="322"/>
    </row>
    <row r="115" spans="1:9">
      <c r="A115" s="317"/>
      <c r="B115" s="318"/>
      <c r="C115" s="40" t="s">
        <v>15</v>
      </c>
      <c r="D115" s="40" t="s">
        <v>78</v>
      </c>
      <c r="E115" s="38" t="s">
        <v>94</v>
      </c>
      <c r="F115" s="41" t="s">
        <v>53</v>
      </c>
      <c r="G115" s="42" t="s">
        <v>12</v>
      </c>
      <c r="H115" s="323"/>
      <c r="I115" s="324"/>
    </row>
    <row r="116" spans="1:9">
      <c r="A116" s="325" t="s">
        <v>139</v>
      </c>
      <c r="B116" s="326"/>
      <c r="C116" s="43">
        <v>14</v>
      </c>
      <c r="D116" s="43"/>
      <c r="E116" s="43"/>
      <c r="F116" s="63">
        <v>15.2</v>
      </c>
      <c r="G116" s="44">
        <f>F116</f>
        <v>15.2</v>
      </c>
      <c r="H116" s="327"/>
      <c r="I116" s="328"/>
    </row>
    <row r="117" spans="1:9">
      <c r="A117" s="325"/>
      <c r="B117" s="326"/>
      <c r="C117" s="43"/>
      <c r="D117" s="43"/>
      <c r="E117" s="43"/>
      <c r="F117" s="63"/>
      <c r="G117" s="44"/>
      <c r="H117" s="327"/>
      <c r="I117" s="328"/>
    </row>
    <row r="118" spans="1:9">
      <c r="A118" s="325"/>
      <c r="B118" s="326"/>
      <c r="C118" s="43"/>
      <c r="D118" s="43"/>
      <c r="E118" s="43"/>
      <c r="F118" s="63"/>
      <c r="G118" s="44"/>
      <c r="H118" s="327"/>
      <c r="I118" s="328"/>
    </row>
    <row r="119" spans="1:9">
      <c r="A119" s="325"/>
      <c r="B119" s="326"/>
      <c r="C119" s="43"/>
      <c r="D119" s="43"/>
      <c r="E119" s="43"/>
      <c r="F119" s="63"/>
      <c r="G119" s="44"/>
      <c r="H119" s="327"/>
      <c r="I119" s="328"/>
    </row>
    <row r="120" spans="1:9">
      <c r="A120" s="325"/>
      <c r="B120" s="326"/>
      <c r="C120" s="46"/>
      <c r="D120" s="45"/>
      <c r="E120" s="45"/>
      <c r="F120" s="47"/>
      <c r="G120" s="48"/>
      <c r="H120" s="327"/>
      <c r="I120" s="328"/>
    </row>
    <row r="121" spans="1:9">
      <c r="A121" s="325"/>
      <c r="B121" s="326"/>
      <c r="C121" s="46"/>
      <c r="D121" s="50"/>
      <c r="E121" s="50"/>
      <c r="F121" s="51"/>
      <c r="G121" s="48"/>
      <c r="H121" s="327"/>
      <c r="I121" s="328"/>
    </row>
    <row r="122" spans="1:9">
      <c r="A122" s="325"/>
      <c r="B122" s="326"/>
      <c r="C122" s="46"/>
      <c r="D122" s="52"/>
      <c r="E122" s="52"/>
      <c r="F122" s="53"/>
      <c r="G122" s="54"/>
      <c r="H122" s="327"/>
      <c r="I122" s="328"/>
    </row>
    <row r="123" spans="1:9">
      <c r="A123" s="325"/>
      <c r="B123" s="326"/>
      <c r="C123" s="46"/>
      <c r="D123" s="55"/>
      <c r="E123" s="55"/>
      <c r="F123" s="56"/>
      <c r="G123" s="48"/>
      <c r="H123" s="327"/>
      <c r="I123" s="328"/>
    </row>
    <row r="124" spans="1:9">
      <c r="A124" s="378"/>
      <c r="B124" s="379"/>
      <c r="C124" s="380" t="s">
        <v>17</v>
      </c>
      <c r="D124" s="381"/>
      <c r="E124" s="381"/>
      <c r="F124" s="382"/>
      <c r="G124" s="57">
        <f>SUM(G116:G123)</f>
        <v>15.2</v>
      </c>
      <c r="H124" s="343"/>
      <c r="I124" s="324"/>
    </row>
    <row r="125" spans="1:9">
      <c r="A125" s="355" t="s">
        <v>79</v>
      </c>
      <c r="B125" s="356"/>
      <c r="C125" s="356"/>
      <c r="D125" s="356"/>
      <c r="E125" s="356"/>
      <c r="F125" s="356"/>
      <c r="G125" s="356"/>
      <c r="H125" s="356"/>
      <c r="I125" s="357"/>
    </row>
    <row r="126" spans="1:9">
      <c r="A126" s="358"/>
      <c r="B126" s="359"/>
      <c r="C126" s="359"/>
      <c r="D126" s="359"/>
      <c r="E126" s="359"/>
      <c r="F126" s="359"/>
      <c r="G126" s="359"/>
      <c r="H126" s="359"/>
      <c r="I126" s="360"/>
    </row>
    <row r="127" spans="1:9">
      <c r="A127" s="358"/>
      <c r="B127" s="359"/>
      <c r="C127" s="359"/>
      <c r="D127" s="359"/>
      <c r="E127" s="359"/>
      <c r="F127" s="359"/>
      <c r="G127" s="359"/>
      <c r="H127" s="359"/>
      <c r="I127" s="360"/>
    </row>
    <row r="128" spans="1:9">
      <c r="A128" s="361"/>
      <c r="B128" s="359"/>
      <c r="C128" s="359"/>
      <c r="D128" s="359"/>
      <c r="E128" s="359"/>
      <c r="F128" s="359"/>
      <c r="G128" s="362"/>
      <c r="H128" s="362"/>
      <c r="I128" s="363"/>
    </row>
    <row r="129" spans="1:9">
      <c r="A129" s="58" t="s">
        <v>80</v>
      </c>
      <c r="B129" s="364"/>
      <c r="C129" s="365"/>
      <c r="D129" s="365"/>
      <c r="E129" s="365"/>
      <c r="F129" s="366"/>
      <c r="G129" s="59" t="s">
        <v>81</v>
      </c>
      <c r="H129" s="364"/>
      <c r="I129" s="367"/>
    </row>
    <row r="130" spans="1:9">
      <c r="A130" s="58" t="s">
        <v>82</v>
      </c>
      <c r="B130" s="368" t="s">
        <v>86</v>
      </c>
      <c r="C130" s="369"/>
      <c r="D130" s="369"/>
      <c r="E130" s="369"/>
      <c r="F130" s="370"/>
      <c r="G130" s="59" t="s">
        <v>82</v>
      </c>
      <c r="H130" s="371"/>
      <c r="I130" s="372"/>
    </row>
    <row r="131" spans="1:9" ht="15.75" thickBot="1">
      <c r="A131" s="60" t="s">
        <v>83</v>
      </c>
      <c r="B131" s="373" t="s">
        <v>84</v>
      </c>
      <c r="C131" s="374"/>
      <c r="D131" s="374"/>
      <c r="E131" s="374"/>
      <c r="F131" s="375"/>
      <c r="G131" s="61" t="s">
        <v>83</v>
      </c>
      <c r="H131" s="376"/>
      <c r="I131" s="377"/>
    </row>
    <row r="132" spans="1:9" ht="15.75" thickBot="1">
      <c r="A132" s="77"/>
      <c r="B132" s="78"/>
      <c r="C132" s="78"/>
      <c r="D132" s="78"/>
      <c r="E132" s="78"/>
      <c r="F132" s="78"/>
      <c r="G132" s="78"/>
      <c r="H132" s="78"/>
      <c r="I132" s="79"/>
    </row>
    <row r="133" spans="1:9">
      <c r="A133" s="334" t="s">
        <v>70</v>
      </c>
      <c r="B133" s="336" t="str">
        <f>PRESUPUESTO!B6</f>
        <v>PRELIMINARES</v>
      </c>
      <c r="C133" s="337"/>
      <c r="D133" s="338"/>
      <c r="E133" s="342" t="s">
        <v>71</v>
      </c>
      <c r="F133" s="344">
        <f>PRESUPUESTO!A12</f>
        <v>1.06</v>
      </c>
      <c r="G133" s="346" t="s">
        <v>72</v>
      </c>
      <c r="H133" s="348" t="str">
        <f>PRESUPUESTO!B12</f>
        <v>CARGUE Y RETIRO MATERIAL VOLQUETA &lt;= 10 KM.</v>
      </c>
      <c r="I133" s="349"/>
    </row>
    <row r="134" spans="1:9">
      <c r="A134" s="335"/>
      <c r="B134" s="339"/>
      <c r="C134" s="340"/>
      <c r="D134" s="341"/>
      <c r="E134" s="343"/>
      <c r="F134" s="345"/>
      <c r="G134" s="347"/>
      <c r="H134" s="350"/>
      <c r="I134" s="351"/>
    </row>
    <row r="135" spans="1:9">
      <c r="A135" s="352" t="s">
        <v>73</v>
      </c>
      <c r="B135" s="353"/>
      <c r="C135" s="353"/>
      <c r="D135" s="316"/>
      <c r="E135" s="316"/>
      <c r="F135" s="316"/>
      <c r="G135" s="316"/>
      <c r="H135" s="316"/>
      <c r="I135" s="354"/>
    </row>
    <row r="136" spans="1:9">
      <c r="A136" s="39" t="s">
        <v>74</v>
      </c>
      <c r="B136" s="315">
        <v>46266</v>
      </c>
      <c r="C136" s="316"/>
      <c r="D136" s="316"/>
      <c r="E136" s="316"/>
      <c r="F136" s="316"/>
      <c r="G136" s="316"/>
      <c r="H136" s="65" t="s">
        <v>280</v>
      </c>
      <c r="I136" s="66">
        <f>G147</f>
        <v>1.8685500000000004</v>
      </c>
    </row>
    <row r="137" spans="1:9">
      <c r="A137" s="317" t="s">
        <v>7</v>
      </c>
      <c r="B137" s="318"/>
      <c r="C137" s="319" t="s">
        <v>76</v>
      </c>
      <c r="D137" s="319"/>
      <c r="E137" s="319"/>
      <c r="F137" s="319"/>
      <c r="G137" s="320"/>
      <c r="H137" s="321" t="s">
        <v>77</v>
      </c>
      <c r="I137" s="322"/>
    </row>
    <row r="138" spans="1:9">
      <c r="A138" s="317"/>
      <c r="B138" s="318"/>
      <c r="C138" s="40" t="s">
        <v>15</v>
      </c>
      <c r="D138" s="40" t="s">
        <v>78</v>
      </c>
      <c r="E138" s="38" t="s">
        <v>52</v>
      </c>
      <c r="F138" s="41" t="s">
        <v>8</v>
      </c>
      <c r="G138" s="42" t="s">
        <v>12</v>
      </c>
      <c r="H138" s="323"/>
      <c r="I138" s="324"/>
    </row>
    <row r="139" spans="1:9">
      <c r="A139" s="325" t="s">
        <v>284</v>
      </c>
      <c r="B139" s="326"/>
      <c r="C139" s="43">
        <v>2.37</v>
      </c>
      <c r="D139" s="43">
        <v>8.3000000000000007</v>
      </c>
      <c r="E139" s="43">
        <v>0.05</v>
      </c>
      <c r="F139" s="63">
        <f>+C139*D139*E139</f>
        <v>0.98355000000000015</v>
      </c>
      <c r="G139" s="44">
        <f>F139</f>
        <v>0.98355000000000015</v>
      </c>
      <c r="H139" s="327"/>
      <c r="I139" s="328"/>
    </row>
    <row r="140" spans="1:9">
      <c r="A140" s="325" t="s">
        <v>285</v>
      </c>
      <c r="B140" s="326"/>
      <c r="C140" s="43">
        <v>2.5499999999999998</v>
      </c>
      <c r="D140" s="43">
        <v>6</v>
      </c>
      <c r="E140" s="43">
        <v>0.05</v>
      </c>
      <c r="F140" s="63">
        <f>+C140*D140*E140</f>
        <v>0.76500000000000001</v>
      </c>
      <c r="G140" s="44">
        <f>F140</f>
        <v>0.76500000000000001</v>
      </c>
      <c r="H140" s="327"/>
      <c r="I140" s="328"/>
    </row>
    <row r="141" spans="1:9">
      <c r="A141" s="325" t="s">
        <v>286</v>
      </c>
      <c r="B141" s="326"/>
      <c r="C141" s="43">
        <v>2</v>
      </c>
      <c r="D141" s="43">
        <v>1.2</v>
      </c>
      <c r="E141" s="43">
        <v>0.05</v>
      </c>
      <c r="F141" s="63">
        <f>+C141*D141*E141</f>
        <v>0.12</v>
      </c>
      <c r="G141" s="44">
        <f>F141</f>
        <v>0.12</v>
      </c>
      <c r="H141" s="327"/>
      <c r="I141" s="328"/>
    </row>
    <row r="142" spans="1:9">
      <c r="A142" s="325"/>
      <c r="B142" s="326"/>
      <c r="C142" s="43"/>
      <c r="D142" s="43"/>
      <c r="E142" s="43"/>
      <c r="F142" s="63"/>
      <c r="G142" s="44"/>
      <c r="H142" s="327"/>
      <c r="I142" s="328"/>
    </row>
    <row r="143" spans="1:9">
      <c r="A143" s="325"/>
      <c r="B143" s="326"/>
      <c r="C143" s="46"/>
      <c r="D143" s="45"/>
      <c r="E143" s="45"/>
      <c r="F143" s="47"/>
      <c r="G143" s="48"/>
      <c r="H143" s="327"/>
      <c r="I143" s="328"/>
    </row>
    <row r="144" spans="1:9">
      <c r="A144" s="325"/>
      <c r="B144" s="326"/>
      <c r="C144" s="46"/>
      <c r="D144" s="50"/>
      <c r="E144" s="50"/>
      <c r="F144" s="51"/>
      <c r="G144" s="48"/>
      <c r="H144" s="327"/>
      <c r="I144" s="328"/>
    </row>
    <row r="145" spans="1:9">
      <c r="A145" s="325"/>
      <c r="B145" s="326"/>
      <c r="C145" s="46"/>
      <c r="D145" s="52"/>
      <c r="E145" s="52"/>
      <c r="F145" s="53"/>
      <c r="G145" s="54"/>
      <c r="H145" s="327"/>
      <c r="I145" s="328"/>
    </row>
    <row r="146" spans="1:9">
      <c r="A146" s="325"/>
      <c r="B146" s="326"/>
      <c r="C146" s="46"/>
      <c r="D146" s="55"/>
      <c r="E146" s="55"/>
      <c r="F146" s="56"/>
      <c r="G146" s="48"/>
      <c r="H146" s="327"/>
      <c r="I146" s="328"/>
    </row>
    <row r="147" spans="1:9">
      <c r="A147" s="378"/>
      <c r="B147" s="379"/>
      <c r="C147" s="380" t="s">
        <v>17</v>
      </c>
      <c r="D147" s="381"/>
      <c r="E147" s="381"/>
      <c r="F147" s="382"/>
      <c r="G147" s="57">
        <f>SUM(G139:G146)</f>
        <v>1.8685500000000004</v>
      </c>
      <c r="H147" s="343"/>
      <c r="I147" s="324"/>
    </row>
    <row r="148" spans="1:9">
      <c r="A148" s="355" t="s">
        <v>79</v>
      </c>
      <c r="B148" s="356"/>
      <c r="C148" s="356"/>
      <c r="D148" s="356"/>
      <c r="E148" s="356"/>
      <c r="F148" s="356"/>
      <c r="G148" s="356"/>
      <c r="H148" s="356"/>
      <c r="I148" s="357"/>
    </row>
    <row r="149" spans="1:9">
      <c r="A149" s="358"/>
      <c r="B149" s="359"/>
      <c r="C149" s="359"/>
      <c r="D149" s="359"/>
      <c r="E149" s="359"/>
      <c r="F149" s="359"/>
      <c r="G149" s="359"/>
      <c r="H149" s="359"/>
      <c r="I149" s="360"/>
    </row>
    <row r="150" spans="1:9">
      <c r="A150" s="358"/>
      <c r="B150" s="359"/>
      <c r="C150" s="359"/>
      <c r="D150" s="359"/>
      <c r="E150" s="359"/>
      <c r="F150" s="359"/>
      <c r="G150" s="359"/>
      <c r="H150" s="359"/>
      <c r="I150" s="360"/>
    </row>
    <row r="151" spans="1:9">
      <c r="A151" s="361"/>
      <c r="B151" s="359"/>
      <c r="C151" s="359"/>
      <c r="D151" s="359"/>
      <c r="E151" s="359"/>
      <c r="F151" s="359"/>
      <c r="G151" s="362"/>
      <c r="H151" s="362"/>
      <c r="I151" s="363"/>
    </row>
    <row r="152" spans="1:9">
      <c r="A152" s="58" t="s">
        <v>80</v>
      </c>
      <c r="B152" s="364"/>
      <c r="C152" s="365"/>
      <c r="D152" s="365"/>
      <c r="E152" s="365"/>
      <c r="F152" s="366"/>
      <c r="G152" s="59" t="s">
        <v>81</v>
      </c>
      <c r="H152" s="364"/>
      <c r="I152" s="367"/>
    </row>
    <row r="153" spans="1:9">
      <c r="A153" s="58" t="s">
        <v>82</v>
      </c>
      <c r="B153" s="368" t="s">
        <v>86</v>
      </c>
      <c r="C153" s="369"/>
      <c r="D153" s="369"/>
      <c r="E153" s="369"/>
      <c r="F153" s="370"/>
      <c r="G153" s="59" t="s">
        <v>82</v>
      </c>
      <c r="H153" s="371"/>
      <c r="I153" s="372"/>
    </row>
    <row r="154" spans="1:9" ht="15.75" thickBot="1">
      <c r="A154" s="60" t="s">
        <v>83</v>
      </c>
      <c r="B154" s="373" t="s">
        <v>84</v>
      </c>
      <c r="C154" s="374"/>
      <c r="D154" s="374"/>
      <c r="E154" s="374"/>
      <c r="F154" s="375"/>
      <c r="G154" s="61" t="s">
        <v>83</v>
      </c>
      <c r="H154" s="376"/>
      <c r="I154" s="377"/>
    </row>
    <row r="155" spans="1:9">
      <c r="A155" s="77"/>
      <c r="B155" s="78"/>
      <c r="C155" s="78"/>
      <c r="D155" s="78"/>
      <c r="E155" s="78"/>
      <c r="F155" s="78"/>
      <c r="G155" s="78"/>
      <c r="H155" s="78"/>
      <c r="I155" s="79"/>
    </row>
    <row r="156" spans="1:9" ht="15.75" thickBot="1">
      <c r="A156" s="77"/>
      <c r="B156" s="78"/>
      <c r="C156" s="78"/>
      <c r="D156" s="78"/>
      <c r="E156" s="78"/>
      <c r="F156" s="78"/>
      <c r="G156" s="78"/>
      <c r="H156" s="78"/>
      <c r="I156" s="79"/>
    </row>
    <row r="157" spans="1:9" ht="15" customHeight="1">
      <c r="A157" s="334" t="s">
        <v>70</v>
      </c>
      <c r="B157" s="336" t="str">
        <f>PRESUPUESTO!B14</f>
        <v>INSTALACIONES SANITARIAS E HIDRAULICAS</v>
      </c>
      <c r="C157" s="337"/>
      <c r="D157" s="338"/>
      <c r="E157" s="404" t="s">
        <v>71</v>
      </c>
      <c r="F157" s="344">
        <f>PRESUPUESTO!A15</f>
        <v>2.0099999999999998</v>
      </c>
      <c r="G157" s="346" t="s">
        <v>72</v>
      </c>
      <c r="H157" s="348" t="str">
        <f>PRESUPUESTO!B15</f>
        <v>TUBERIA PVC 6" SANITARIA</v>
      </c>
      <c r="I157" s="349"/>
    </row>
    <row r="158" spans="1:9">
      <c r="A158" s="335"/>
      <c r="B158" s="339"/>
      <c r="C158" s="340"/>
      <c r="D158" s="341"/>
      <c r="E158" s="405"/>
      <c r="F158" s="345"/>
      <c r="G158" s="347"/>
      <c r="H158" s="350"/>
      <c r="I158" s="351"/>
    </row>
    <row r="159" spans="1:9">
      <c r="A159" s="352" t="s">
        <v>73</v>
      </c>
      <c r="B159" s="353"/>
      <c r="C159" s="353"/>
      <c r="D159" s="316"/>
      <c r="E159" s="316"/>
      <c r="F159" s="316"/>
      <c r="G159" s="316"/>
      <c r="H159" s="316"/>
      <c r="I159" s="354"/>
    </row>
    <row r="160" spans="1:9">
      <c r="A160" s="39" t="s">
        <v>74</v>
      </c>
      <c r="B160" s="315">
        <f ca="1">B65</f>
        <v>46302</v>
      </c>
      <c r="C160" s="316"/>
      <c r="D160" s="316"/>
      <c r="E160" s="316"/>
      <c r="F160" s="316"/>
      <c r="G160" s="316"/>
      <c r="H160" s="65" t="s">
        <v>91</v>
      </c>
      <c r="I160" s="66">
        <f>G174</f>
        <v>14</v>
      </c>
    </row>
    <row r="161" spans="1:10">
      <c r="A161" s="317" t="s">
        <v>7</v>
      </c>
      <c r="B161" s="318"/>
      <c r="C161" s="319" t="s">
        <v>76</v>
      </c>
      <c r="D161" s="319"/>
      <c r="E161" s="319"/>
      <c r="F161" s="319"/>
      <c r="G161" s="320"/>
      <c r="H161" s="321" t="s">
        <v>77</v>
      </c>
      <c r="I161" s="322"/>
    </row>
    <row r="162" spans="1:10">
      <c r="A162" s="317"/>
      <c r="B162" s="318"/>
      <c r="C162" s="40" t="s">
        <v>15</v>
      </c>
      <c r="D162" s="40" t="s">
        <v>78</v>
      </c>
      <c r="E162" s="38" t="s">
        <v>94</v>
      </c>
      <c r="F162" s="41" t="s">
        <v>53</v>
      </c>
      <c r="G162" s="42" t="s">
        <v>12</v>
      </c>
      <c r="H162" s="323"/>
      <c r="I162" s="324"/>
    </row>
    <row r="163" spans="1:10" ht="36.75" customHeight="1">
      <c r="A163" s="325" t="s">
        <v>141</v>
      </c>
      <c r="B163" s="326"/>
      <c r="C163" s="43">
        <v>14</v>
      </c>
      <c r="D163" s="43"/>
      <c r="E163" s="43"/>
      <c r="F163" s="63">
        <f>C163</f>
        <v>14</v>
      </c>
      <c r="G163" s="44">
        <f>F163</f>
        <v>14</v>
      </c>
      <c r="H163" s="327"/>
      <c r="I163" s="328"/>
      <c r="J163" s="96"/>
    </row>
    <row r="164" spans="1:10" ht="29.25" customHeight="1">
      <c r="A164" s="325"/>
      <c r="B164" s="326"/>
      <c r="C164" s="43"/>
      <c r="D164" s="43"/>
      <c r="E164" s="43"/>
      <c r="F164" s="63"/>
      <c r="G164" s="44">
        <f>+F164*8</f>
        <v>0</v>
      </c>
      <c r="H164" s="327"/>
      <c r="I164" s="328"/>
    </row>
    <row r="165" spans="1:10" ht="39.75" customHeight="1">
      <c r="A165" s="325"/>
      <c r="B165" s="326"/>
      <c r="C165" s="43"/>
      <c r="D165" s="43"/>
      <c r="E165" s="43"/>
      <c r="F165" s="63"/>
      <c r="G165" s="44">
        <f>+F165*5</f>
        <v>0</v>
      </c>
      <c r="H165" s="327"/>
      <c r="I165" s="328"/>
    </row>
    <row r="166" spans="1:10">
      <c r="A166" s="325"/>
      <c r="B166" s="326"/>
      <c r="C166" s="43"/>
      <c r="D166" s="43"/>
      <c r="E166" s="43"/>
      <c r="F166" s="63"/>
      <c r="G166" s="44"/>
      <c r="H166" s="327"/>
      <c r="I166" s="328"/>
    </row>
    <row r="167" spans="1:10">
      <c r="A167" s="400"/>
      <c r="B167" s="401"/>
      <c r="C167" s="46"/>
      <c r="D167" s="45"/>
      <c r="E167" s="45"/>
      <c r="F167" s="47"/>
      <c r="G167" s="48"/>
      <c r="H167" s="327"/>
      <c r="I167" s="328"/>
    </row>
    <row r="168" spans="1:10">
      <c r="A168" s="325"/>
      <c r="B168" s="326"/>
      <c r="C168" s="49"/>
      <c r="D168" s="45"/>
      <c r="E168" s="45"/>
      <c r="F168" s="47"/>
      <c r="G168" s="48"/>
      <c r="H168" s="327"/>
      <c r="I168" s="328"/>
    </row>
    <row r="169" spans="1:10">
      <c r="A169" s="325"/>
      <c r="B169" s="326"/>
      <c r="C169" s="46"/>
      <c r="D169" s="45"/>
      <c r="E169" s="45"/>
      <c r="F169" s="47"/>
      <c r="G169" s="48"/>
      <c r="H169" s="327"/>
      <c r="I169" s="328"/>
    </row>
    <row r="170" spans="1:10">
      <c r="A170" s="325"/>
      <c r="B170" s="326"/>
      <c r="C170" s="46"/>
      <c r="D170" s="45"/>
      <c r="E170" s="45"/>
      <c r="F170" s="47"/>
      <c r="G170" s="48"/>
      <c r="H170" s="327"/>
      <c r="I170" s="328"/>
    </row>
    <row r="171" spans="1:10">
      <c r="A171" s="325"/>
      <c r="B171" s="326"/>
      <c r="C171" s="46"/>
      <c r="D171" s="50"/>
      <c r="E171" s="50"/>
      <c r="F171" s="51"/>
      <c r="G171" s="48"/>
      <c r="H171" s="327"/>
      <c r="I171" s="328"/>
    </row>
    <row r="172" spans="1:10">
      <c r="A172" s="325"/>
      <c r="B172" s="326"/>
      <c r="C172" s="46"/>
      <c r="D172" s="52"/>
      <c r="E172" s="52"/>
      <c r="F172" s="53"/>
      <c r="G172" s="54"/>
      <c r="H172" s="327"/>
      <c r="I172" s="328"/>
    </row>
    <row r="173" spans="1:10">
      <c r="A173" s="325"/>
      <c r="B173" s="326"/>
      <c r="C173" s="46"/>
      <c r="D173" s="55"/>
      <c r="E173" s="55"/>
      <c r="F173" s="56"/>
      <c r="G173" s="48"/>
      <c r="H173" s="327"/>
      <c r="I173" s="328"/>
    </row>
    <row r="174" spans="1:10">
      <c r="A174" s="378"/>
      <c r="B174" s="379"/>
      <c r="C174" s="380" t="s">
        <v>17</v>
      </c>
      <c r="D174" s="381"/>
      <c r="E174" s="381"/>
      <c r="F174" s="382"/>
      <c r="G174" s="57">
        <f>SUM(G163:G173)</f>
        <v>14</v>
      </c>
      <c r="H174" s="343"/>
      <c r="I174" s="324"/>
    </row>
    <row r="175" spans="1:10">
      <c r="A175" s="355" t="s">
        <v>79</v>
      </c>
      <c r="B175" s="356"/>
      <c r="C175" s="356"/>
      <c r="D175" s="356"/>
      <c r="E175" s="356"/>
      <c r="F175" s="356"/>
      <c r="G175" s="356"/>
      <c r="H175" s="356"/>
      <c r="I175" s="357"/>
    </row>
    <row r="176" spans="1:10">
      <c r="A176" s="358"/>
      <c r="B176" s="359"/>
      <c r="C176" s="359"/>
      <c r="D176" s="359"/>
      <c r="E176" s="359"/>
      <c r="F176" s="359"/>
      <c r="G176" s="359"/>
      <c r="H176" s="359"/>
      <c r="I176" s="360"/>
    </row>
    <row r="177" spans="1:9">
      <c r="A177" s="358"/>
      <c r="B177" s="359"/>
      <c r="C177" s="359"/>
      <c r="D177" s="359"/>
      <c r="E177" s="359"/>
      <c r="F177" s="359"/>
      <c r="G177" s="359"/>
      <c r="H177" s="359"/>
      <c r="I177" s="360"/>
    </row>
    <row r="178" spans="1:9">
      <c r="A178" s="361"/>
      <c r="B178" s="359"/>
      <c r="C178" s="359"/>
      <c r="D178" s="359"/>
      <c r="E178" s="359"/>
      <c r="F178" s="359"/>
      <c r="G178" s="362"/>
      <c r="H178" s="362"/>
      <c r="I178" s="363"/>
    </row>
    <row r="179" spans="1:9">
      <c r="A179" s="58" t="s">
        <v>80</v>
      </c>
      <c r="B179" s="364"/>
      <c r="C179" s="365"/>
      <c r="D179" s="365"/>
      <c r="E179" s="365"/>
      <c r="F179" s="366"/>
      <c r="G179" s="59" t="s">
        <v>81</v>
      </c>
      <c r="H179" s="364"/>
      <c r="I179" s="367"/>
    </row>
    <row r="180" spans="1:9">
      <c r="A180" s="58" t="s">
        <v>82</v>
      </c>
      <c r="B180" s="368" t="s">
        <v>86</v>
      </c>
      <c r="C180" s="369"/>
      <c r="D180" s="369"/>
      <c r="E180" s="369"/>
      <c r="F180" s="370"/>
      <c r="G180" s="59" t="s">
        <v>82</v>
      </c>
      <c r="H180" s="371"/>
      <c r="I180" s="372"/>
    </row>
    <row r="181" spans="1:9" ht="15.75" thickBot="1">
      <c r="A181" s="60" t="s">
        <v>83</v>
      </c>
      <c r="B181" s="373" t="s">
        <v>84</v>
      </c>
      <c r="C181" s="374"/>
      <c r="D181" s="374"/>
      <c r="E181" s="374"/>
      <c r="F181" s="375"/>
      <c r="G181" s="61" t="s">
        <v>83</v>
      </c>
      <c r="H181" s="376"/>
      <c r="I181" s="377"/>
    </row>
    <row r="182" spans="1:9">
      <c r="A182" s="70"/>
      <c r="I182" s="71"/>
    </row>
    <row r="183" spans="1:9" ht="15.75" thickBot="1">
      <c r="A183" s="70"/>
      <c r="I183" s="71"/>
    </row>
    <row r="184" spans="1:9">
      <c r="A184" s="334" t="s">
        <v>70</v>
      </c>
      <c r="B184" s="336" t="str">
        <f>PRESUPUESTO!B14</f>
        <v>INSTALACIONES SANITARIAS E HIDRAULICAS</v>
      </c>
      <c r="C184" s="337"/>
      <c r="D184" s="338"/>
      <c r="E184" s="404" t="s">
        <v>71</v>
      </c>
      <c r="F184" s="344">
        <f>PRESUPUESTO!A16</f>
        <v>2.02</v>
      </c>
      <c r="G184" s="346" t="s">
        <v>72</v>
      </c>
      <c r="H184" s="348" t="str">
        <f>PRESUPUESTO!B16</f>
        <v>PUNTO SANITARIO PVC 4"</v>
      </c>
      <c r="I184" s="349"/>
    </row>
    <row r="185" spans="1:9">
      <c r="A185" s="335"/>
      <c r="B185" s="339"/>
      <c r="C185" s="340"/>
      <c r="D185" s="341"/>
      <c r="E185" s="405"/>
      <c r="F185" s="345"/>
      <c r="G185" s="347"/>
      <c r="H185" s="350"/>
      <c r="I185" s="351"/>
    </row>
    <row r="186" spans="1:9">
      <c r="A186" s="383" t="s">
        <v>73</v>
      </c>
      <c r="B186" s="384"/>
      <c r="C186" s="385"/>
      <c r="D186" s="386"/>
      <c r="E186" s="387"/>
      <c r="F186" s="387"/>
      <c r="G186" s="387"/>
      <c r="H186" s="387"/>
      <c r="I186" s="388"/>
    </row>
    <row r="187" spans="1:9">
      <c r="A187" s="39" t="s">
        <v>74</v>
      </c>
      <c r="B187" s="389">
        <f ca="1">B160</f>
        <v>46302</v>
      </c>
      <c r="C187" s="390"/>
      <c r="D187" s="390"/>
      <c r="E187" s="390"/>
      <c r="F187" s="390"/>
      <c r="G187" s="391"/>
      <c r="H187" s="65" t="s">
        <v>187</v>
      </c>
      <c r="I187" s="66">
        <f>G201</f>
        <v>4</v>
      </c>
    </row>
    <row r="188" spans="1:9">
      <c r="A188" s="392" t="s">
        <v>7</v>
      </c>
      <c r="B188" s="393"/>
      <c r="C188" s="321" t="s">
        <v>76</v>
      </c>
      <c r="D188" s="396"/>
      <c r="E188" s="396"/>
      <c r="F188" s="396"/>
      <c r="G188" s="397"/>
      <c r="H188" s="396" t="s">
        <v>77</v>
      </c>
      <c r="I188" s="322"/>
    </row>
    <row r="189" spans="1:9">
      <c r="A189" s="394"/>
      <c r="B189" s="395"/>
      <c r="C189" s="40" t="s">
        <v>15</v>
      </c>
      <c r="D189" s="40" t="s">
        <v>78</v>
      </c>
      <c r="E189" s="38" t="s">
        <v>52</v>
      </c>
      <c r="F189" s="41" t="s">
        <v>188</v>
      </c>
      <c r="G189" s="42" t="s">
        <v>12</v>
      </c>
      <c r="H189" s="323"/>
      <c r="I189" s="324"/>
    </row>
    <row r="190" spans="1:9" ht="26.25" customHeight="1">
      <c r="A190" s="325" t="s">
        <v>124</v>
      </c>
      <c r="B190" s="399"/>
      <c r="C190" s="43"/>
      <c r="D190" s="62"/>
      <c r="E190" s="75"/>
      <c r="F190" s="76">
        <v>2</v>
      </c>
      <c r="G190" s="44">
        <f>F190</f>
        <v>2</v>
      </c>
      <c r="H190" s="396"/>
      <c r="I190" s="322"/>
    </row>
    <row r="191" spans="1:9" ht="31.5" customHeight="1">
      <c r="A191" s="325" t="s">
        <v>150</v>
      </c>
      <c r="B191" s="399"/>
      <c r="C191" s="43"/>
      <c r="D191" s="62"/>
      <c r="E191" s="75"/>
      <c r="F191" s="76">
        <v>1</v>
      </c>
      <c r="G191" s="44">
        <f t="shared" ref="G191:G192" si="1">F191</f>
        <v>1</v>
      </c>
      <c r="H191" s="398"/>
      <c r="I191" s="328"/>
    </row>
    <row r="192" spans="1:9">
      <c r="A192" s="325" t="s">
        <v>125</v>
      </c>
      <c r="B192" s="399"/>
      <c r="C192" s="43"/>
      <c r="D192" s="62"/>
      <c r="E192" s="75"/>
      <c r="F192" s="76">
        <v>1</v>
      </c>
      <c r="G192" s="44">
        <f t="shared" si="1"/>
        <v>1</v>
      </c>
      <c r="H192" s="398"/>
      <c r="I192" s="328"/>
    </row>
    <row r="193" spans="1:9">
      <c r="A193" s="325"/>
      <c r="B193" s="399"/>
      <c r="C193" s="43"/>
      <c r="D193" s="62"/>
      <c r="E193" s="75"/>
      <c r="F193" s="76"/>
      <c r="G193" s="44"/>
      <c r="H193" s="398"/>
      <c r="I193" s="328"/>
    </row>
    <row r="194" spans="1:9">
      <c r="A194" s="400"/>
      <c r="B194" s="401"/>
      <c r="C194" s="46"/>
      <c r="D194" s="45"/>
      <c r="E194" s="45"/>
      <c r="F194" s="47"/>
      <c r="G194" s="48"/>
      <c r="H194" s="398"/>
      <c r="I194" s="328"/>
    </row>
    <row r="195" spans="1:9">
      <c r="A195" s="325"/>
      <c r="B195" s="399"/>
      <c r="C195" s="49"/>
      <c r="D195" s="45"/>
      <c r="E195" s="45"/>
      <c r="F195" s="47"/>
      <c r="G195" s="48"/>
      <c r="H195" s="398"/>
      <c r="I195" s="328"/>
    </row>
    <row r="196" spans="1:9">
      <c r="A196" s="325"/>
      <c r="B196" s="399"/>
      <c r="C196" s="46"/>
      <c r="D196" s="45"/>
      <c r="E196" s="45"/>
      <c r="F196" s="47"/>
      <c r="G196" s="48"/>
      <c r="H196" s="398"/>
      <c r="I196" s="328"/>
    </row>
    <row r="197" spans="1:9">
      <c r="A197" s="325"/>
      <c r="B197" s="399"/>
      <c r="C197" s="46"/>
      <c r="D197" s="45"/>
      <c r="E197" s="45"/>
      <c r="F197" s="47"/>
      <c r="G197" s="48"/>
      <c r="H197" s="398"/>
      <c r="I197" s="328"/>
    </row>
    <row r="198" spans="1:9">
      <c r="A198" s="325"/>
      <c r="B198" s="399"/>
      <c r="C198" s="46"/>
      <c r="D198" s="50"/>
      <c r="E198" s="50"/>
      <c r="F198" s="51"/>
      <c r="G198" s="48"/>
      <c r="H198" s="398"/>
      <c r="I198" s="328"/>
    </row>
    <row r="199" spans="1:9">
      <c r="A199" s="325"/>
      <c r="B199" s="399"/>
      <c r="C199" s="46"/>
      <c r="D199" s="52"/>
      <c r="E199" s="52"/>
      <c r="F199" s="53"/>
      <c r="G199" s="54"/>
      <c r="H199" s="398"/>
      <c r="I199" s="328"/>
    </row>
    <row r="200" spans="1:9">
      <c r="A200" s="325"/>
      <c r="B200" s="399"/>
      <c r="C200" s="46"/>
      <c r="D200" s="55"/>
      <c r="E200" s="55"/>
      <c r="F200" s="56"/>
      <c r="G200" s="48"/>
      <c r="H200" s="398"/>
      <c r="I200" s="328"/>
    </row>
    <row r="201" spans="1:9">
      <c r="A201" s="402"/>
      <c r="B201" s="403"/>
      <c r="C201" s="380" t="s">
        <v>17</v>
      </c>
      <c r="D201" s="381"/>
      <c r="E201" s="381"/>
      <c r="F201" s="382"/>
      <c r="G201" s="57">
        <f>SUM(G190:G200)</f>
        <v>4</v>
      </c>
      <c r="H201" s="323"/>
      <c r="I201" s="324"/>
    </row>
    <row r="202" spans="1:9">
      <c r="A202" s="355" t="s">
        <v>79</v>
      </c>
      <c r="B202" s="356"/>
      <c r="C202" s="356"/>
      <c r="D202" s="356"/>
      <c r="E202" s="356"/>
      <c r="F202" s="356"/>
      <c r="G202" s="356"/>
      <c r="H202" s="356"/>
      <c r="I202" s="357"/>
    </row>
    <row r="203" spans="1:9">
      <c r="A203" s="358"/>
      <c r="B203" s="359"/>
      <c r="C203" s="359"/>
      <c r="D203" s="359"/>
      <c r="E203" s="359"/>
      <c r="F203" s="359"/>
      <c r="G203" s="359"/>
      <c r="H203" s="359"/>
      <c r="I203" s="360"/>
    </row>
    <row r="204" spans="1:9">
      <c r="A204" s="358"/>
      <c r="B204" s="359"/>
      <c r="C204" s="359"/>
      <c r="D204" s="359"/>
      <c r="E204" s="359"/>
      <c r="F204" s="359"/>
      <c r="G204" s="359"/>
      <c r="H204" s="359"/>
      <c r="I204" s="360"/>
    </row>
    <row r="205" spans="1:9">
      <c r="A205" s="358"/>
      <c r="B205" s="359"/>
      <c r="C205" s="359"/>
      <c r="D205" s="359"/>
      <c r="E205" s="359"/>
      <c r="F205" s="359"/>
      <c r="G205" s="359"/>
      <c r="H205" s="359"/>
      <c r="I205" s="360"/>
    </row>
    <row r="206" spans="1:9">
      <c r="A206" s="58" t="s">
        <v>80</v>
      </c>
      <c r="B206" s="364"/>
      <c r="C206" s="365"/>
      <c r="D206" s="365"/>
      <c r="E206" s="365"/>
      <c r="F206" s="366"/>
      <c r="G206" s="59" t="s">
        <v>81</v>
      </c>
      <c r="H206" s="406"/>
      <c r="I206" s="407"/>
    </row>
    <row r="207" spans="1:9">
      <c r="A207" s="58" t="s">
        <v>82</v>
      </c>
      <c r="B207" s="368" t="s">
        <v>86</v>
      </c>
      <c r="C207" s="369"/>
      <c r="D207" s="369"/>
      <c r="E207" s="369"/>
      <c r="F207" s="370"/>
      <c r="G207" s="59" t="s">
        <v>82</v>
      </c>
      <c r="H207" s="371"/>
      <c r="I207" s="372"/>
    </row>
    <row r="208" spans="1:9" ht="15.75" thickBot="1">
      <c r="A208" s="60" t="s">
        <v>83</v>
      </c>
      <c r="B208" s="373" t="s">
        <v>84</v>
      </c>
      <c r="C208" s="374"/>
      <c r="D208" s="374"/>
      <c r="E208" s="374"/>
      <c r="F208" s="375"/>
      <c r="G208" s="61" t="s">
        <v>83</v>
      </c>
      <c r="H208" s="376"/>
      <c r="I208" s="377"/>
    </row>
    <row r="209" spans="1:9" ht="15.75" thickBot="1">
      <c r="A209" s="70"/>
      <c r="I209" s="71"/>
    </row>
    <row r="210" spans="1:9">
      <c r="A210" s="334" t="s">
        <v>70</v>
      </c>
      <c r="B210" s="336" t="str">
        <f>PRESUPUESTO!B14</f>
        <v>INSTALACIONES SANITARIAS E HIDRAULICAS</v>
      </c>
      <c r="C210" s="337"/>
      <c r="D210" s="338"/>
      <c r="E210" s="404" t="s">
        <v>71</v>
      </c>
      <c r="F210" s="344">
        <f>PRESUPUESTO!A17</f>
        <v>2.0299999999999998</v>
      </c>
      <c r="G210" s="346" t="s">
        <v>72</v>
      </c>
      <c r="H210" s="348" t="str">
        <f>PRESUPUESTO!B17</f>
        <v>PUNTO SANITARIO PVC 2" [L]"</v>
      </c>
      <c r="I210" s="349"/>
    </row>
    <row r="211" spans="1:9">
      <c r="A211" s="335"/>
      <c r="B211" s="339"/>
      <c r="C211" s="340"/>
      <c r="D211" s="341"/>
      <c r="E211" s="405"/>
      <c r="F211" s="345"/>
      <c r="G211" s="347"/>
      <c r="H211" s="350"/>
      <c r="I211" s="351"/>
    </row>
    <row r="212" spans="1:9">
      <c r="A212" s="383" t="s">
        <v>73</v>
      </c>
      <c r="B212" s="384"/>
      <c r="C212" s="385"/>
      <c r="D212" s="386"/>
      <c r="E212" s="387"/>
      <c r="F212" s="387"/>
      <c r="G212" s="387"/>
      <c r="H212" s="387"/>
      <c r="I212" s="388"/>
    </row>
    <row r="213" spans="1:9">
      <c r="A213" s="39" t="s">
        <v>74</v>
      </c>
      <c r="B213" s="389">
        <v>46266</v>
      </c>
      <c r="C213" s="390"/>
      <c r="D213" s="390"/>
      <c r="E213" s="390"/>
      <c r="F213" s="390"/>
      <c r="G213" s="391"/>
      <c r="H213" s="65" t="s">
        <v>187</v>
      </c>
      <c r="I213" s="66">
        <f>G227</f>
        <v>6</v>
      </c>
    </row>
    <row r="214" spans="1:9">
      <c r="A214" s="392" t="s">
        <v>7</v>
      </c>
      <c r="B214" s="393"/>
      <c r="C214" s="321" t="s">
        <v>76</v>
      </c>
      <c r="D214" s="396"/>
      <c r="E214" s="396"/>
      <c r="F214" s="396"/>
      <c r="G214" s="397"/>
      <c r="H214" s="396" t="s">
        <v>77</v>
      </c>
      <c r="I214" s="322"/>
    </row>
    <row r="215" spans="1:9">
      <c r="A215" s="394"/>
      <c r="B215" s="395"/>
      <c r="C215" s="40" t="s">
        <v>15</v>
      </c>
      <c r="D215" s="40" t="s">
        <v>78</v>
      </c>
      <c r="E215" s="38" t="s">
        <v>52</v>
      </c>
      <c r="F215" s="41" t="s">
        <v>188</v>
      </c>
      <c r="G215" s="42" t="s">
        <v>12</v>
      </c>
      <c r="H215" s="323"/>
      <c r="I215" s="324"/>
    </row>
    <row r="216" spans="1:9">
      <c r="A216" s="325" t="s">
        <v>126</v>
      </c>
      <c r="B216" s="399"/>
      <c r="C216" s="43"/>
      <c r="D216" s="62"/>
      <c r="E216" s="75"/>
      <c r="F216" s="76">
        <v>2</v>
      </c>
      <c r="G216" s="44">
        <f>F216</f>
        <v>2</v>
      </c>
      <c r="H216" s="396"/>
      <c r="I216" s="322"/>
    </row>
    <row r="217" spans="1:9" ht="30" customHeight="1">
      <c r="A217" s="325" t="s">
        <v>127</v>
      </c>
      <c r="B217" s="399"/>
      <c r="C217" s="43"/>
      <c r="D217" s="62"/>
      <c r="E217" s="75"/>
      <c r="F217" s="76">
        <v>3</v>
      </c>
      <c r="G217" s="44">
        <f t="shared" ref="G217:G218" si="2">F217</f>
        <v>3</v>
      </c>
      <c r="H217" s="398"/>
      <c r="I217" s="328"/>
    </row>
    <row r="218" spans="1:9">
      <c r="A218" s="325" t="s">
        <v>154</v>
      </c>
      <c r="B218" s="399"/>
      <c r="C218" s="43"/>
      <c r="D218" s="62"/>
      <c r="E218" s="75"/>
      <c r="F218" s="76">
        <v>1</v>
      </c>
      <c r="G218" s="44">
        <f t="shared" si="2"/>
        <v>1</v>
      </c>
      <c r="H218" s="398"/>
      <c r="I218" s="328"/>
    </row>
    <row r="219" spans="1:9">
      <c r="A219" s="325"/>
      <c r="B219" s="399"/>
      <c r="C219" s="43"/>
      <c r="D219" s="62"/>
      <c r="E219" s="75"/>
      <c r="F219" s="76"/>
      <c r="G219" s="44"/>
      <c r="H219" s="398"/>
      <c r="I219" s="328"/>
    </row>
    <row r="220" spans="1:9">
      <c r="A220" s="400"/>
      <c r="B220" s="401"/>
      <c r="C220" s="46"/>
      <c r="D220" s="45"/>
      <c r="E220" s="45"/>
      <c r="F220" s="47"/>
      <c r="G220" s="48"/>
      <c r="H220" s="398"/>
      <c r="I220" s="328"/>
    </row>
    <row r="221" spans="1:9">
      <c r="A221" s="325"/>
      <c r="B221" s="399"/>
      <c r="C221" s="49"/>
      <c r="D221" s="45"/>
      <c r="E221" s="45"/>
      <c r="F221" s="47"/>
      <c r="G221" s="48"/>
      <c r="H221" s="398"/>
      <c r="I221" s="328"/>
    </row>
    <row r="222" spans="1:9">
      <c r="A222" s="325"/>
      <c r="B222" s="399"/>
      <c r="C222" s="46"/>
      <c r="D222" s="45"/>
      <c r="E222" s="45"/>
      <c r="F222" s="47"/>
      <c r="G222" s="48"/>
      <c r="H222" s="398"/>
      <c r="I222" s="328"/>
    </row>
    <row r="223" spans="1:9">
      <c r="A223" s="325"/>
      <c r="B223" s="399"/>
      <c r="C223" s="46"/>
      <c r="D223" s="45"/>
      <c r="E223" s="45"/>
      <c r="F223" s="47"/>
      <c r="G223" s="48"/>
      <c r="H223" s="398"/>
      <c r="I223" s="328"/>
    </row>
    <row r="224" spans="1:9">
      <c r="A224" s="325"/>
      <c r="B224" s="399"/>
      <c r="C224" s="46"/>
      <c r="D224" s="50"/>
      <c r="E224" s="50"/>
      <c r="F224" s="51"/>
      <c r="G224" s="48"/>
      <c r="H224" s="398"/>
      <c r="I224" s="328"/>
    </row>
    <row r="225" spans="1:9">
      <c r="A225" s="325"/>
      <c r="B225" s="399"/>
      <c r="C225" s="46"/>
      <c r="D225" s="52"/>
      <c r="E225" s="52"/>
      <c r="F225" s="53"/>
      <c r="G225" s="54"/>
      <c r="H225" s="398"/>
      <c r="I225" s="328"/>
    </row>
    <row r="226" spans="1:9">
      <c r="A226" s="325"/>
      <c r="B226" s="399"/>
      <c r="C226" s="46"/>
      <c r="D226" s="55"/>
      <c r="E226" s="55"/>
      <c r="F226" s="56"/>
      <c r="G226" s="48"/>
      <c r="H226" s="398"/>
      <c r="I226" s="328"/>
    </row>
    <row r="227" spans="1:9">
      <c r="A227" s="402"/>
      <c r="B227" s="403"/>
      <c r="C227" s="380" t="s">
        <v>17</v>
      </c>
      <c r="D227" s="381"/>
      <c r="E227" s="381"/>
      <c r="F227" s="382"/>
      <c r="G227" s="57">
        <f>SUM(G216:G226)</f>
        <v>6</v>
      </c>
      <c r="H227" s="323"/>
      <c r="I227" s="324"/>
    </row>
    <row r="228" spans="1:9">
      <c r="A228" s="355" t="s">
        <v>79</v>
      </c>
      <c r="B228" s="356"/>
      <c r="C228" s="356"/>
      <c r="D228" s="356"/>
      <c r="E228" s="356"/>
      <c r="F228" s="356"/>
      <c r="G228" s="356"/>
      <c r="H228" s="356"/>
      <c r="I228" s="357"/>
    </row>
    <row r="229" spans="1:9">
      <c r="A229" s="358"/>
      <c r="B229" s="359"/>
      <c r="C229" s="359"/>
      <c r="D229" s="359"/>
      <c r="E229" s="359"/>
      <c r="F229" s="359"/>
      <c r="G229" s="359"/>
      <c r="H229" s="359"/>
      <c r="I229" s="360"/>
    </row>
    <row r="230" spans="1:9">
      <c r="A230" s="358"/>
      <c r="B230" s="359"/>
      <c r="C230" s="359"/>
      <c r="D230" s="359"/>
      <c r="E230" s="359"/>
      <c r="F230" s="359"/>
      <c r="G230" s="359"/>
      <c r="H230" s="359"/>
      <c r="I230" s="360"/>
    </row>
    <row r="231" spans="1:9">
      <c r="A231" s="358"/>
      <c r="B231" s="359"/>
      <c r="C231" s="359"/>
      <c r="D231" s="359"/>
      <c r="E231" s="359"/>
      <c r="F231" s="359"/>
      <c r="G231" s="359"/>
      <c r="H231" s="359"/>
      <c r="I231" s="360"/>
    </row>
    <row r="232" spans="1:9">
      <c r="A232" s="58" t="s">
        <v>80</v>
      </c>
      <c r="B232" s="364"/>
      <c r="C232" s="365"/>
      <c r="D232" s="365"/>
      <c r="E232" s="365"/>
      <c r="F232" s="366"/>
      <c r="G232" s="59" t="s">
        <v>81</v>
      </c>
      <c r="H232" s="406"/>
      <c r="I232" s="407"/>
    </row>
    <row r="233" spans="1:9">
      <c r="A233" s="58" t="s">
        <v>82</v>
      </c>
      <c r="B233" s="368" t="s">
        <v>86</v>
      </c>
      <c r="C233" s="369"/>
      <c r="D233" s="369"/>
      <c r="E233" s="369"/>
      <c r="F233" s="370"/>
      <c r="G233" s="59" t="s">
        <v>82</v>
      </c>
      <c r="H233" s="371"/>
      <c r="I233" s="372"/>
    </row>
    <row r="234" spans="1:9" ht="15.75" thickBot="1">
      <c r="A234" s="60" t="s">
        <v>83</v>
      </c>
      <c r="B234" s="373" t="s">
        <v>84</v>
      </c>
      <c r="C234" s="374"/>
      <c r="D234" s="374"/>
      <c r="E234" s="374"/>
      <c r="F234" s="375"/>
      <c r="G234" s="61" t="s">
        <v>83</v>
      </c>
      <c r="H234" s="376"/>
      <c r="I234" s="377"/>
    </row>
    <row r="235" spans="1:9" ht="15.75" thickBot="1">
      <c r="A235" s="70"/>
      <c r="I235" s="71"/>
    </row>
    <row r="236" spans="1:9">
      <c r="A236" s="334" t="s">
        <v>70</v>
      </c>
      <c r="B236" s="336" t="str">
        <f>PRESUPUESTO!B14</f>
        <v>INSTALACIONES SANITARIAS E HIDRAULICAS</v>
      </c>
      <c r="C236" s="337"/>
      <c r="D236" s="338"/>
      <c r="E236" s="404" t="s">
        <v>71</v>
      </c>
      <c r="F236" s="344">
        <f>PRESUPUESTO!A18</f>
        <v>2.04</v>
      </c>
      <c r="G236" s="346" t="s">
        <v>72</v>
      </c>
      <c r="H236" s="348" t="str">
        <f>PRESUPUESTO!B18</f>
        <v>TUBERIA PVC 4" SANITARIA</v>
      </c>
      <c r="I236" s="349"/>
    </row>
    <row r="237" spans="1:9">
      <c r="A237" s="335"/>
      <c r="B237" s="339"/>
      <c r="C237" s="340"/>
      <c r="D237" s="341"/>
      <c r="E237" s="405"/>
      <c r="F237" s="345"/>
      <c r="G237" s="347"/>
      <c r="H237" s="350"/>
      <c r="I237" s="351"/>
    </row>
    <row r="238" spans="1:9">
      <c r="A238" s="352" t="s">
        <v>73</v>
      </c>
      <c r="B238" s="353"/>
      <c r="C238" s="353"/>
      <c r="D238" s="316"/>
      <c r="E238" s="316"/>
      <c r="F238" s="316"/>
      <c r="G238" s="316"/>
      <c r="H238" s="316"/>
      <c r="I238" s="354"/>
    </row>
    <row r="239" spans="1:9">
      <c r="A239" s="39" t="s">
        <v>74</v>
      </c>
      <c r="B239" s="315">
        <v>46266</v>
      </c>
      <c r="C239" s="316"/>
      <c r="D239" s="316"/>
      <c r="E239" s="316"/>
      <c r="F239" s="316"/>
      <c r="G239" s="316"/>
      <c r="H239" s="65" t="s">
        <v>104</v>
      </c>
      <c r="I239" s="66">
        <f>G253</f>
        <v>6</v>
      </c>
    </row>
    <row r="240" spans="1:9">
      <c r="A240" s="317" t="s">
        <v>7</v>
      </c>
      <c r="B240" s="318"/>
      <c r="C240" s="319" t="s">
        <v>76</v>
      </c>
      <c r="D240" s="319"/>
      <c r="E240" s="319"/>
      <c r="F240" s="319"/>
      <c r="G240" s="320"/>
      <c r="H240" s="321" t="s">
        <v>77</v>
      </c>
      <c r="I240" s="322"/>
    </row>
    <row r="241" spans="1:9">
      <c r="A241" s="317"/>
      <c r="B241" s="318"/>
      <c r="C241" s="40" t="s">
        <v>15</v>
      </c>
      <c r="D241" s="40" t="s">
        <v>78</v>
      </c>
      <c r="E241" s="38" t="s">
        <v>94</v>
      </c>
      <c r="F241" s="41" t="s">
        <v>53</v>
      </c>
      <c r="G241" s="42" t="s">
        <v>12</v>
      </c>
      <c r="H241" s="323"/>
      <c r="I241" s="324"/>
    </row>
    <row r="242" spans="1:9">
      <c r="A242" s="325" t="s">
        <v>155</v>
      </c>
      <c r="B242" s="326"/>
      <c r="C242" s="43">
        <v>1</v>
      </c>
      <c r="D242" s="43"/>
      <c r="E242" s="43"/>
      <c r="F242" s="63">
        <f>C242</f>
        <v>1</v>
      </c>
      <c r="G242" s="44">
        <f>F242</f>
        <v>1</v>
      </c>
      <c r="H242" s="327"/>
      <c r="I242" s="328"/>
    </row>
    <row r="243" spans="1:9">
      <c r="A243" s="325" t="s">
        <v>156</v>
      </c>
      <c r="B243" s="326"/>
      <c r="C243" s="43">
        <v>1</v>
      </c>
      <c r="D243" s="43"/>
      <c r="E243" s="43"/>
      <c r="F243" s="63">
        <f t="shared" ref="F243:F245" si="3">C243</f>
        <v>1</v>
      </c>
      <c r="G243" s="44">
        <f>F243</f>
        <v>1</v>
      </c>
      <c r="H243" s="327"/>
      <c r="I243" s="328"/>
    </row>
    <row r="244" spans="1:9" ht="28.5" customHeight="1">
      <c r="A244" s="325" t="s">
        <v>157</v>
      </c>
      <c r="B244" s="326"/>
      <c r="C244" s="43">
        <v>2</v>
      </c>
      <c r="D244" s="43"/>
      <c r="E244" s="43"/>
      <c r="F244" s="63">
        <f t="shared" si="3"/>
        <v>2</v>
      </c>
      <c r="G244" s="44">
        <f t="shared" ref="G244:G245" si="4">F244</f>
        <v>2</v>
      </c>
      <c r="H244" s="327"/>
      <c r="I244" s="328"/>
    </row>
    <row r="245" spans="1:9">
      <c r="A245" s="325" t="s">
        <v>158</v>
      </c>
      <c r="B245" s="326"/>
      <c r="C245" s="43">
        <v>2</v>
      </c>
      <c r="D245" s="43"/>
      <c r="E245" s="43"/>
      <c r="F245" s="63">
        <f t="shared" si="3"/>
        <v>2</v>
      </c>
      <c r="G245" s="44">
        <f t="shared" si="4"/>
        <v>2</v>
      </c>
      <c r="H245" s="327"/>
      <c r="I245" s="328"/>
    </row>
    <row r="246" spans="1:9">
      <c r="A246" s="400"/>
      <c r="B246" s="401"/>
      <c r="C246" s="46"/>
      <c r="D246" s="45"/>
      <c r="E246" s="45"/>
      <c r="F246" s="63"/>
      <c r="G246" s="44"/>
      <c r="H246" s="327"/>
      <c r="I246" s="328"/>
    </row>
    <row r="247" spans="1:9">
      <c r="A247" s="325"/>
      <c r="B247" s="326"/>
      <c r="C247" s="49"/>
      <c r="D247" s="45"/>
      <c r="E247" s="45"/>
      <c r="F247" s="63"/>
      <c r="G247" s="44"/>
      <c r="H247" s="327"/>
      <c r="I247" s="328"/>
    </row>
    <row r="248" spans="1:9">
      <c r="A248" s="325"/>
      <c r="B248" s="326"/>
      <c r="C248" s="46"/>
      <c r="D248" s="45"/>
      <c r="E248" s="45"/>
      <c r="F248" s="47"/>
      <c r="G248" s="48"/>
      <c r="H248" s="327"/>
      <c r="I248" s="328"/>
    </row>
    <row r="249" spans="1:9">
      <c r="A249" s="325"/>
      <c r="B249" s="326"/>
      <c r="C249" s="46"/>
      <c r="D249" s="45"/>
      <c r="E249" s="45"/>
      <c r="F249" s="47"/>
      <c r="G249" s="48"/>
      <c r="H249" s="327"/>
      <c r="I249" s="328"/>
    </row>
    <row r="250" spans="1:9">
      <c r="A250" s="325"/>
      <c r="B250" s="326"/>
      <c r="C250" s="46"/>
      <c r="D250" s="50"/>
      <c r="E250" s="50"/>
      <c r="F250" s="51"/>
      <c r="G250" s="48"/>
      <c r="H250" s="327"/>
      <c r="I250" s="328"/>
    </row>
    <row r="251" spans="1:9">
      <c r="A251" s="325"/>
      <c r="B251" s="326"/>
      <c r="C251" s="46"/>
      <c r="D251" s="52"/>
      <c r="E251" s="52"/>
      <c r="F251" s="53"/>
      <c r="G251" s="54"/>
      <c r="H251" s="327"/>
      <c r="I251" s="328"/>
    </row>
    <row r="252" spans="1:9">
      <c r="A252" s="325"/>
      <c r="B252" s="326"/>
      <c r="C252" s="46"/>
      <c r="D252" s="55"/>
      <c r="E252" s="55"/>
      <c r="F252" s="56"/>
      <c r="G252" s="48"/>
      <c r="H252" s="327"/>
      <c r="I252" s="328"/>
    </row>
    <row r="253" spans="1:9">
      <c r="A253" s="378"/>
      <c r="B253" s="379"/>
      <c r="C253" s="380" t="s">
        <v>17</v>
      </c>
      <c r="D253" s="381"/>
      <c r="E253" s="381"/>
      <c r="F253" s="382"/>
      <c r="G253" s="57">
        <f>SUM(G242:G252)</f>
        <v>6</v>
      </c>
      <c r="H253" s="343"/>
      <c r="I253" s="324"/>
    </row>
    <row r="254" spans="1:9">
      <c r="A254" s="355" t="s">
        <v>79</v>
      </c>
      <c r="B254" s="356"/>
      <c r="C254" s="356"/>
      <c r="D254" s="356"/>
      <c r="E254" s="356"/>
      <c r="F254" s="356"/>
      <c r="G254" s="356"/>
      <c r="H254" s="356"/>
      <c r="I254" s="357"/>
    </row>
    <row r="255" spans="1:9">
      <c r="A255" s="358"/>
      <c r="B255" s="359"/>
      <c r="C255" s="359"/>
      <c r="D255" s="359"/>
      <c r="E255" s="359"/>
      <c r="F255" s="359"/>
      <c r="G255" s="359"/>
      <c r="H255" s="359"/>
      <c r="I255" s="360"/>
    </row>
    <row r="256" spans="1:9">
      <c r="A256" s="358"/>
      <c r="B256" s="359"/>
      <c r="C256" s="359"/>
      <c r="D256" s="359"/>
      <c r="E256" s="359"/>
      <c r="F256" s="359"/>
      <c r="G256" s="359"/>
      <c r="H256" s="359"/>
      <c r="I256" s="360"/>
    </row>
    <row r="257" spans="1:9">
      <c r="A257" s="361"/>
      <c r="B257" s="359"/>
      <c r="C257" s="359"/>
      <c r="D257" s="359"/>
      <c r="E257" s="359"/>
      <c r="F257" s="359"/>
      <c r="G257" s="362"/>
      <c r="H257" s="362"/>
      <c r="I257" s="363"/>
    </row>
    <row r="258" spans="1:9">
      <c r="A258" s="58" t="s">
        <v>80</v>
      </c>
      <c r="B258" s="364"/>
      <c r="C258" s="365"/>
      <c r="D258" s="365"/>
      <c r="E258" s="365"/>
      <c r="F258" s="366"/>
      <c r="G258" s="59" t="s">
        <v>81</v>
      </c>
      <c r="H258" s="364"/>
      <c r="I258" s="367"/>
    </row>
    <row r="259" spans="1:9">
      <c r="A259" s="58" t="s">
        <v>82</v>
      </c>
      <c r="B259" s="368" t="s">
        <v>86</v>
      </c>
      <c r="C259" s="369"/>
      <c r="D259" s="369"/>
      <c r="E259" s="369"/>
      <c r="F259" s="370"/>
      <c r="G259" s="59" t="s">
        <v>82</v>
      </c>
      <c r="H259" s="371"/>
      <c r="I259" s="372"/>
    </row>
    <row r="260" spans="1:9" ht="15.75" thickBot="1">
      <c r="A260" s="60" t="s">
        <v>83</v>
      </c>
      <c r="B260" s="373" t="s">
        <v>84</v>
      </c>
      <c r="C260" s="374"/>
      <c r="D260" s="374"/>
      <c r="E260" s="374"/>
      <c r="F260" s="375"/>
      <c r="G260" s="61" t="s">
        <v>83</v>
      </c>
      <c r="H260" s="376"/>
      <c r="I260" s="377"/>
    </row>
    <row r="261" spans="1:9" ht="15.75" thickBot="1">
      <c r="A261" s="70"/>
      <c r="I261" s="71"/>
    </row>
    <row r="262" spans="1:9">
      <c r="A262" s="334" t="s">
        <v>70</v>
      </c>
      <c r="B262" s="336" t="str">
        <f>PRESUPUESTO!B14</f>
        <v>INSTALACIONES SANITARIAS E HIDRAULICAS</v>
      </c>
      <c r="C262" s="337"/>
      <c r="D262" s="338"/>
      <c r="E262" s="404" t="s">
        <v>71</v>
      </c>
      <c r="F262" s="344">
        <f>PRESUPUESTO!A19</f>
        <v>2.0499999999999998</v>
      </c>
      <c r="G262" s="346" t="s">
        <v>72</v>
      </c>
      <c r="H262" s="348" t="str">
        <f>PRESUPUESTO!B19</f>
        <v>TUBERIA PVC 2" SANITARIA</v>
      </c>
      <c r="I262" s="349"/>
    </row>
    <row r="263" spans="1:9">
      <c r="A263" s="335"/>
      <c r="B263" s="339"/>
      <c r="C263" s="340"/>
      <c r="D263" s="341"/>
      <c r="E263" s="405"/>
      <c r="F263" s="345"/>
      <c r="G263" s="347"/>
      <c r="H263" s="350"/>
      <c r="I263" s="351"/>
    </row>
    <row r="264" spans="1:9">
      <c r="A264" s="352" t="s">
        <v>73</v>
      </c>
      <c r="B264" s="353"/>
      <c r="C264" s="353"/>
      <c r="D264" s="316"/>
      <c r="E264" s="316"/>
      <c r="F264" s="316"/>
      <c r="G264" s="316"/>
      <c r="H264" s="316"/>
      <c r="I264" s="354"/>
    </row>
    <row r="265" spans="1:9">
      <c r="A265" s="39" t="s">
        <v>74</v>
      </c>
      <c r="B265" s="315">
        <v>46266</v>
      </c>
      <c r="C265" s="316"/>
      <c r="D265" s="316"/>
      <c r="E265" s="316"/>
      <c r="F265" s="316"/>
      <c r="G265" s="316"/>
      <c r="H265" s="65" t="s">
        <v>91</v>
      </c>
      <c r="I265" s="66">
        <f>G275</f>
        <v>6</v>
      </c>
    </row>
    <row r="266" spans="1:9">
      <c r="A266" s="317" t="s">
        <v>7</v>
      </c>
      <c r="B266" s="318"/>
      <c r="C266" s="319" t="s">
        <v>76</v>
      </c>
      <c r="D266" s="319"/>
      <c r="E266" s="319"/>
      <c r="F266" s="319"/>
      <c r="G266" s="320"/>
      <c r="H266" s="321" t="s">
        <v>77</v>
      </c>
      <c r="I266" s="322"/>
    </row>
    <row r="267" spans="1:9">
      <c r="A267" s="317"/>
      <c r="B267" s="318"/>
      <c r="C267" s="40" t="s">
        <v>15</v>
      </c>
      <c r="D267" s="40" t="s">
        <v>78</v>
      </c>
      <c r="E267" s="38" t="s">
        <v>94</v>
      </c>
      <c r="F267" s="41" t="s">
        <v>53</v>
      </c>
      <c r="G267" s="42" t="s">
        <v>12</v>
      </c>
      <c r="H267" s="323"/>
      <c r="I267" s="324"/>
    </row>
    <row r="268" spans="1:9">
      <c r="A268" s="325" t="s">
        <v>165</v>
      </c>
      <c r="B268" s="326"/>
      <c r="C268" s="43">
        <v>2</v>
      </c>
      <c r="D268" s="43"/>
      <c r="E268" s="43"/>
      <c r="F268" s="63">
        <f>C268</f>
        <v>2</v>
      </c>
      <c r="G268" s="44">
        <f>F268</f>
        <v>2</v>
      </c>
      <c r="H268" s="327"/>
      <c r="I268" s="328"/>
    </row>
    <row r="269" spans="1:9">
      <c r="A269" s="325" t="s">
        <v>166</v>
      </c>
      <c r="B269" s="326"/>
      <c r="C269" s="43">
        <v>2</v>
      </c>
      <c r="D269" s="43"/>
      <c r="E269" s="43"/>
      <c r="F269" s="63">
        <f t="shared" ref="F269:F270" si="5">C269</f>
        <v>2</v>
      </c>
      <c r="G269" s="44">
        <f t="shared" ref="G269:G270" si="6">F269</f>
        <v>2</v>
      </c>
      <c r="H269" s="327"/>
      <c r="I269" s="328"/>
    </row>
    <row r="270" spans="1:9">
      <c r="A270" s="325" t="s">
        <v>128</v>
      </c>
      <c r="B270" s="326"/>
      <c r="C270" s="43">
        <v>2</v>
      </c>
      <c r="D270" s="45"/>
      <c r="E270" s="45"/>
      <c r="F270" s="63">
        <f t="shared" si="5"/>
        <v>2</v>
      </c>
      <c r="G270" s="44">
        <f t="shared" si="6"/>
        <v>2</v>
      </c>
      <c r="H270" s="327"/>
      <c r="I270" s="328"/>
    </row>
    <row r="271" spans="1:9">
      <c r="A271" s="187"/>
      <c r="B271" s="188"/>
      <c r="C271" s="62"/>
      <c r="D271" s="45"/>
      <c r="E271" s="45"/>
      <c r="F271" s="63"/>
      <c r="G271" s="44"/>
      <c r="H271" s="327"/>
      <c r="I271" s="328"/>
    </row>
    <row r="272" spans="1:9">
      <c r="A272" s="187"/>
      <c r="B272" s="188"/>
      <c r="C272" s="62"/>
      <c r="D272" s="45"/>
      <c r="E272" s="45"/>
      <c r="F272" s="63"/>
      <c r="G272" s="44"/>
      <c r="H272" s="327"/>
      <c r="I272" s="328"/>
    </row>
    <row r="273" spans="1:9">
      <c r="A273" s="325"/>
      <c r="B273" s="326"/>
      <c r="C273" s="46"/>
      <c r="D273" s="45"/>
      <c r="E273" s="45"/>
      <c r="F273" s="47"/>
      <c r="G273" s="48"/>
      <c r="H273" s="327"/>
      <c r="I273" s="328"/>
    </row>
    <row r="274" spans="1:9">
      <c r="A274" s="325"/>
      <c r="B274" s="326"/>
      <c r="C274" s="46"/>
      <c r="D274" s="55"/>
      <c r="E274" s="55"/>
      <c r="F274" s="56"/>
      <c r="G274" s="48"/>
      <c r="H274" s="327"/>
      <c r="I274" s="328"/>
    </row>
    <row r="275" spans="1:9">
      <c r="A275" s="378"/>
      <c r="B275" s="379"/>
      <c r="C275" s="380" t="s">
        <v>17</v>
      </c>
      <c r="D275" s="381"/>
      <c r="E275" s="381"/>
      <c r="F275" s="382"/>
      <c r="G275" s="57">
        <f>SUM(G268:G274)</f>
        <v>6</v>
      </c>
      <c r="H275" s="343"/>
      <c r="I275" s="324"/>
    </row>
    <row r="276" spans="1:9">
      <c r="A276" s="355" t="s">
        <v>79</v>
      </c>
      <c r="B276" s="356"/>
      <c r="C276" s="356"/>
      <c r="D276" s="356"/>
      <c r="E276" s="356"/>
      <c r="F276" s="356"/>
      <c r="G276" s="356"/>
      <c r="H276" s="356"/>
      <c r="I276" s="357"/>
    </row>
    <row r="277" spans="1:9">
      <c r="A277" s="358"/>
      <c r="B277" s="359"/>
      <c r="C277" s="359"/>
      <c r="D277" s="359"/>
      <c r="E277" s="359"/>
      <c r="F277" s="359"/>
      <c r="G277" s="359"/>
      <c r="H277" s="359"/>
      <c r="I277" s="360"/>
    </row>
    <row r="278" spans="1:9">
      <c r="A278" s="358"/>
      <c r="B278" s="359"/>
      <c r="C278" s="359"/>
      <c r="D278" s="359"/>
      <c r="E278" s="359"/>
      <c r="F278" s="359"/>
      <c r="G278" s="359"/>
      <c r="H278" s="359"/>
      <c r="I278" s="360"/>
    </row>
    <row r="279" spans="1:9">
      <c r="A279" s="361"/>
      <c r="B279" s="359"/>
      <c r="C279" s="359"/>
      <c r="D279" s="359"/>
      <c r="E279" s="359"/>
      <c r="F279" s="359"/>
      <c r="G279" s="362"/>
      <c r="H279" s="362"/>
      <c r="I279" s="363"/>
    </row>
    <row r="280" spans="1:9">
      <c r="A280" s="58" t="s">
        <v>80</v>
      </c>
      <c r="B280" s="364"/>
      <c r="C280" s="365"/>
      <c r="D280" s="365"/>
      <c r="E280" s="365"/>
      <c r="F280" s="366"/>
      <c r="G280" s="59" t="s">
        <v>81</v>
      </c>
      <c r="H280" s="364"/>
      <c r="I280" s="367"/>
    </row>
    <row r="281" spans="1:9">
      <c r="A281" s="58" t="s">
        <v>82</v>
      </c>
      <c r="B281" s="368" t="s">
        <v>86</v>
      </c>
      <c r="C281" s="369"/>
      <c r="D281" s="369"/>
      <c r="E281" s="369"/>
      <c r="F281" s="370"/>
      <c r="G281" s="59" t="s">
        <v>82</v>
      </c>
      <c r="H281" s="371"/>
      <c r="I281" s="372"/>
    </row>
    <row r="282" spans="1:9" ht="15.75" thickBot="1">
      <c r="A282" s="60" t="s">
        <v>83</v>
      </c>
      <c r="B282" s="373" t="s">
        <v>84</v>
      </c>
      <c r="C282" s="374"/>
      <c r="D282" s="374"/>
      <c r="E282" s="374"/>
      <c r="F282" s="375"/>
      <c r="G282" s="61" t="s">
        <v>83</v>
      </c>
      <c r="H282" s="376"/>
      <c r="I282" s="377"/>
    </row>
    <row r="283" spans="1:9" ht="15.75" thickBot="1">
      <c r="A283" s="70"/>
      <c r="I283" s="71"/>
    </row>
    <row r="284" spans="1:9">
      <c r="A284" s="334" t="s">
        <v>70</v>
      </c>
      <c r="B284" s="336" t="str">
        <f>PRESUPUESTO!B14</f>
        <v>INSTALACIONES SANITARIAS E HIDRAULICAS</v>
      </c>
      <c r="C284" s="337"/>
      <c r="D284" s="338"/>
      <c r="E284" s="404" t="s">
        <v>71</v>
      </c>
      <c r="F284" s="344">
        <f>PRESUPUESTO!A20</f>
        <v>2.06</v>
      </c>
      <c r="G284" s="346" t="s">
        <v>72</v>
      </c>
      <c r="H284" s="348" t="str">
        <f>PRESUPUESTO!B20</f>
        <v>TUBERIA PVC ,1/2"</v>
      </c>
      <c r="I284" s="349"/>
    </row>
    <row r="285" spans="1:9">
      <c r="A285" s="335"/>
      <c r="B285" s="339"/>
      <c r="C285" s="340"/>
      <c r="D285" s="341"/>
      <c r="E285" s="405"/>
      <c r="F285" s="345"/>
      <c r="G285" s="347"/>
      <c r="H285" s="350"/>
      <c r="I285" s="351"/>
    </row>
    <row r="286" spans="1:9">
      <c r="A286" s="352" t="s">
        <v>73</v>
      </c>
      <c r="B286" s="353"/>
      <c r="C286" s="353"/>
      <c r="D286" s="316"/>
      <c r="E286" s="316"/>
      <c r="F286" s="316"/>
      <c r="G286" s="316"/>
      <c r="H286" s="316"/>
      <c r="I286" s="354"/>
    </row>
    <row r="287" spans="1:9">
      <c r="A287" s="39" t="s">
        <v>74</v>
      </c>
      <c r="B287" s="315">
        <v>46266</v>
      </c>
      <c r="C287" s="316"/>
      <c r="D287" s="316"/>
      <c r="E287" s="316"/>
      <c r="F287" s="316"/>
      <c r="G287" s="316"/>
      <c r="H287" s="65" t="s">
        <v>91</v>
      </c>
      <c r="I287" s="66">
        <f>G302</f>
        <v>21.200000000000003</v>
      </c>
    </row>
    <row r="288" spans="1:9">
      <c r="A288" s="317" t="s">
        <v>7</v>
      </c>
      <c r="B288" s="318"/>
      <c r="C288" s="319" t="s">
        <v>76</v>
      </c>
      <c r="D288" s="319"/>
      <c r="E288" s="319"/>
      <c r="F288" s="319"/>
      <c r="G288" s="320"/>
      <c r="H288" s="321" t="s">
        <v>77</v>
      </c>
      <c r="I288" s="322"/>
    </row>
    <row r="289" spans="1:9">
      <c r="A289" s="317"/>
      <c r="B289" s="318"/>
      <c r="C289" s="40" t="s">
        <v>15</v>
      </c>
      <c r="D289" s="40" t="s">
        <v>78</v>
      </c>
      <c r="E289" s="38" t="s">
        <v>94</v>
      </c>
      <c r="F289" s="41" t="s">
        <v>53</v>
      </c>
      <c r="G289" s="42" t="s">
        <v>12</v>
      </c>
      <c r="H289" s="323"/>
      <c r="I289" s="324"/>
    </row>
    <row r="290" spans="1:9">
      <c r="A290" s="325" t="s">
        <v>170</v>
      </c>
      <c r="B290" s="326"/>
      <c r="C290" s="43">
        <f>8.3+3.9+2</f>
        <v>14.200000000000001</v>
      </c>
      <c r="D290" s="43"/>
      <c r="E290" s="43"/>
      <c r="F290" s="63">
        <f>C290</f>
        <v>14.200000000000001</v>
      </c>
      <c r="G290" s="44">
        <f>F290</f>
        <v>14.200000000000001</v>
      </c>
      <c r="H290" s="327"/>
      <c r="I290" s="328"/>
    </row>
    <row r="291" spans="1:9">
      <c r="A291" s="325" t="s">
        <v>171</v>
      </c>
      <c r="B291" s="326"/>
      <c r="C291" s="43">
        <v>1</v>
      </c>
      <c r="D291" s="43"/>
      <c r="E291" s="43"/>
      <c r="F291" s="63">
        <f t="shared" ref="F291:F297" si="7">C291</f>
        <v>1</v>
      </c>
      <c r="G291" s="44">
        <f t="shared" ref="G291:G297" si="8">F291</f>
        <v>1</v>
      </c>
      <c r="H291" s="327"/>
      <c r="I291" s="328"/>
    </row>
    <row r="292" spans="1:9">
      <c r="A292" s="325" t="s">
        <v>172</v>
      </c>
      <c r="B292" s="326"/>
      <c r="C292" s="43">
        <v>1</v>
      </c>
      <c r="D292" s="43"/>
      <c r="E292" s="43"/>
      <c r="F292" s="63">
        <f t="shared" si="7"/>
        <v>1</v>
      </c>
      <c r="G292" s="44">
        <f t="shared" si="8"/>
        <v>1</v>
      </c>
      <c r="H292" s="327"/>
      <c r="I292" s="328"/>
    </row>
    <row r="293" spans="1:9" ht="28.5" customHeight="1">
      <c r="A293" s="325" t="s">
        <v>173</v>
      </c>
      <c r="B293" s="326"/>
      <c r="C293" s="43">
        <v>1</v>
      </c>
      <c r="D293" s="43"/>
      <c r="E293" s="43"/>
      <c r="F293" s="63">
        <f t="shared" si="7"/>
        <v>1</v>
      </c>
      <c r="G293" s="44">
        <f t="shared" si="8"/>
        <v>1</v>
      </c>
      <c r="H293" s="327"/>
      <c r="I293" s="328"/>
    </row>
    <row r="294" spans="1:9">
      <c r="A294" s="325" t="s">
        <v>191</v>
      </c>
      <c r="B294" s="326"/>
      <c r="C294" s="62">
        <v>1</v>
      </c>
      <c r="D294" s="43"/>
      <c r="E294" s="43"/>
      <c r="F294" s="63">
        <f t="shared" si="7"/>
        <v>1</v>
      </c>
      <c r="G294" s="44">
        <f t="shared" si="8"/>
        <v>1</v>
      </c>
      <c r="H294" s="327"/>
      <c r="I294" s="328"/>
    </row>
    <row r="295" spans="1:9">
      <c r="A295" s="325" t="s">
        <v>174</v>
      </c>
      <c r="B295" s="326"/>
      <c r="C295" s="216">
        <v>1</v>
      </c>
      <c r="D295" s="45"/>
      <c r="E295" s="45"/>
      <c r="F295" s="63">
        <f t="shared" si="7"/>
        <v>1</v>
      </c>
      <c r="G295" s="44">
        <f t="shared" si="8"/>
        <v>1</v>
      </c>
      <c r="H295" s="327"/>
      <c r="I295" s="328"/>
    </row>
    <row r="296" spans="1:9">
      <c r="A296" s="325" t="s">
        <v>175</v>
      </c>
      <c r="B296" s="326"/>
      <c r="C296" s="49">
        <v>1</v>
      </c>
      <c r="D296" s="45"/>
      <c r="E296" s="45"/>
      <c r="F296" s="63">
        <f t="shared" si="7"/>
        <v>1</v>
      </c>
      <c r="G296" s="44">
        <f t="shared" si="8"/>
        <v>1</v>
      </c>
      <c r="H296" s="327"/>
      <c r="I296" s="328"/>
    </row>
    <row r="297" spans="1:9">
      <c r="A297" s="325" t="s">
        <v>176</v>
      </c>
      <c r="B297" s="326"/>
      <c r="C297" s="216">
        <v>1</v>
      </c>
      <c r="D297" s="45"/>
      <c r="E297" s="45"/>
      <c r="F297" s="85">
        <f t="shared" si="7"/>
        <v>1</v>
      </c>
      <c r="G297" s="48">
        <f t="shared" si="8"/>
        <v>1</v>
      </c>
      <c r="H297" s="327"/>
      <c r="I297" s="328"/>
    </row>
    <row r="298" spans="1:9">
      <c r="A298" s="325"/>
      <c r="B298" s="326"/>
      <c r="C298" s="46"/>
      <c r="D298" s="45"/>
      <c r="E298" s="45"/>
      <c r="F298" s="47"/>
      <c r="G298" s="48"/>
      <c r="H298" s="327"/>
      <c r="I298" s="328"/>
    </row>
    <row r="299" spans="1:9">
      <c r="A299" s="325"/>
      <c r="B299" s="326"/>
      <c r="C299" s="46"/>
      <c r="D299" s="50"/>
      <c r="E299" s="50"/>
      <c r="F299" s="51"/>
      <c r="G299" s="48"/>
      <c r="H299" s="327"/>
      <c r="I299" s="328"/>
    </row>
    <row r="300" spans="1:9">
      <c r="A300" s="325"/>
      <c r="B300" s="326"/>
      <c r="C300" s="46"/>
      <c r="D300" s="52"/>
      <c r="E300" s="52"/>
      <c r="F300" s="53"/>
      <c r="G300" s="54"/>
      <c r="H300" s="327"/>
      <c r="I300" s="328"/>
    </row>
    <row r="301" spans="1:9">
      <c r="A301" s="325"/>
      <c r="B301" s="326"/>
      <c r="C301" s="46"/>
      <c r="D301" s="55"/>
      <c r="E301" s="55"/>
      <c r="F301" s="56"/>
      <c r="G301" s="48"/>
      <c r="H301" s="327"/>
      <c r="I301" s="328"/>
    </row>
    <row r="302" spans="1:9">
      <c r="A302" s="378"/>
      <c r="B302" s="379"/>
      <c r="C302" s="380" t="s">
        <v>17</v>
      </c>
      <c r="D302" s="381"/>
      <c r="E302" s="381"/>
      <c r="F302" s="382"/>
      <c r="G302" s="57">
        <f>SUM(G290:G301)</f>
        <v>21.200000000000003</v>
      </c>
      <c r="H302" s="343"/>
      <c r="I302" s="324"/>
    </row>
    <row r="303" spans="1:9">
      <c r="A303" s="355" t="s">
        <v>79</v>
      </c>
      <c r="B303" s="356"/>
      <c r="C303" s="356"/>
      <c r="D303" s="356"/>
      <c r="E303" s="356"/>
      <c r="F303" s="356"/>
      <c r="G303" s="356"/>
      <c r="H303" s="356"/>
      <c r="I303" s="357"/>
    </row>
    <row r="304" spans="1:9">
      <c r="A304" s="358"/>
      <c r="B304" s="359"/>
      <c r="C304" s="359"/>
      <c r="D304" s="359"/>
      <c r="E304" s="359"/>
      <c r="F304" s="359"/>
      <c r="G304" s="359"/>
      <c r="H304" s="359"/>
      <c r="I304" s="360"/>
    </row>
    <row r="305" spans="1:9">
      <c r="A305" s="358"/>
      <c r="B305" s="359"/>
      <c r="C305" s="359"/>
      <c r="D305" s="359"/>
      <c r="E305" s="359"/>
      <c r="F305" s="359"/>
      <c r="G305" s="359"/>
      <c r="H305" s="359"/>
      <c r="I305" s="360"/>
    </row>
    <row r="306" spans="1:9">
      <c r="A306" s="361"/>
      <c r="B306" s="359"/>
      <c r="C306" s="359"/>
      <c r="D306" s="359"/>
      <c r="E306" s="359"/>
      <c r="F306" s="359"/>
      <c r="G306" s="362"/>
      <c r="H306" s="362"/>
      <c r="I306" s="363"/>
    </row>
    <row r="307" spans="1:9">
      <c r="A307" s="58" t="s">
        <v>80</v>
      </c>
      <c r="B307" s="364"/>
      <c r="C307" s="365"/>
      <c r="D307" s="365"/>
      <c r="E307" s="365"/>
      <c r="F307" s="366"/>
      <c r="G307" s="59" t="s">
        <v>81</v>
      </c>
      <c r="H307" s="364"/>
      <c r="I307" s="367"/>
    </row>
    <row r="308" spans="1:9">
      <c r="A308" s="58" t="s">
        <v>82</v>
      </c>
      <c r="B308" s="368" t="s">
        <v>86</v>
      </c>
      <c r="C308" s="369"/>
      <c r="D308" s="369"/>
      <c r="E308" s="369"/>
      <c r="F308" s="370"/>
      <c r="G308" s="59" t="s">
        <v>82</v>
      </c>
      <c r="H308" s="371"/>
      <c r="I308" s="372"/>
    </row>
    <row r="309" spans="1:9" ht="15.75" thickBot="1">
      <c r="A309" s="60" t="s">
        <v>83</v>
      </c>
      <c r="B309" s="373" t="s">
        <v>84</v>
      </c>
      <c r="C309" s="374"/>
      <c r="D309" s="374"/>
      <c r="E309" s="374"/>
      <c r="F309" s="375"/>
      <c r="G309" s="61" t="s">
        <v>83</v>
      </c>
      <c r="H309" s="376"/>
      <c r="I309" s="377"/>
    </row>
    <row r="310" spans="1:9" ht="15.75" thickBot="1">
      <c r="A310" s="70"/>
      <c r="I310" s="71"/>
    </row>
    <row r="311" spans="1:9">
      <c r="A311" s="334" t="s">
        <v>70</v>
      </c>
      <c r="B311" s="336" t="str">
        <f>PRESUPUESTO!B14</f>
        <v>INSTALACIONES SANITARIAS E HIDRAULICAS</v>
      </c>
      <c r="C311" s="337"/>
      <c r="D311" s="338"/>
      <c r="E311" s="404" t="s">
        <v>71</v>
      </c>
      <c r="F311" s="344">
        <f>PRESUPUESTO!A21</f>
        <v>2.0699999999999998</v>
      </c>
      <c r="G311" s="346" t="s">
        <v>72</v>
      </c>
      <c r="H311" s="348" t="str">
        <f>PRESUPUESTO!B21</f>
        <v>PUNTO AGUA FRIA PVC 1/2"</v>
      </c>
      <c r="I311" s="349"/>
    </row>
    <row r="312" spans="1:9">
      <c r="A312" s="335"/>
      <c r="B312" s="339"/>
      <c r="C312" s="340"/>
      <c r="D312" s="341"/>
      <c r="E312" s="405"/>
      <c r="F312" s="345"/>
      <c r="G312" s="347"/>
      <c r="H312" s="350"/>
      <c r="I312" s="351"/>
    </row>
    <row r="313" spans="1:9">
      <c r="A313" s="352" t="s">
        <v>73</v>
      </c>
      <c r="B313" s="353"/>
      <c r="C313" s="353"/>
      <c r="D313" s="316"/>
      <c r="E313" s="316"/>
      <c r="F313" s="316"/>
      <c r="G313" s="316"/>
      <c r="H313" s="316"/>
      <c r="I313" s="354"/>
    </row>
    <row r="314" spans="1:9">
      <c r="A314" s="39" t="s">
        <v>74</v>
      </c>
      <c r="B314" s="315">
        <v>46266</v>
      </c>
      <c r="C314" s="316"/>
      <c r="D314" s="316"/>
      <c r="E314" s="316"/>
      <c r="F314" s="316"/>
      <c r="G314" s="316"/>
      <c r="H314" s="65" t="s">
        <v>187</v>
      </c>
      <c r="I314" s="66">
        <f>G328</f>
        <v>14</v>
      </c>
    </row>
    <row r="315" spans="1:9">
      <c r="A315" s="317" t="s">
        <v>7</v>
      </c>
      <c r="B315" s="318"/>
      <c r="C315" s="319" t="s">
        <v>76</v>
      </c>
      <c r="D315" s="319"/>
      <c r="E315" s="319"/>
      <c r="F315" s="319"/>
      <c r="G315" s="320"/>
      <c r="H315" s="321" t="s">
        <v>77</v>
      </c>
      <c r="I315" s="322"/>
    </row>
    <row r="316" spans="1:9">
      <c r="A316" s="317"/>
      <c r="B316" s="318"/>
      <c r="C316" s="40" t="s">
        <v>15</v>
      </c>
      <c r="D316" s="40" t="s">
        <v>78</v>
      </c>
      <c r="E316" s="38" t="s">
        <v>94</v>
      </c>
      <c r="F316" s="41" t="s">
        <v>188</v>
      </c>
      <c r="G316" s="42" t="s">
        <v>12</v>
      </c>
      <c r="H316" s="323"/>
      <c r="I316" s="324"/>
    </row>
    <row r="317" spans="1:9" ht="15" customHeight="1">
      <c r="A317" s="325" t="s">
        <v>189</v>
      </c>
      <c r="B317" s="326"/>
      <c r="C317" s="43"/>
      <c r="D317" s="43"/>
      <c r="E317" s="43"/>
      <c r="F317" s="63">
        <v>1</v>
      </c>
      <c r="G317" s="44">
        <f>F317</f>
        <v>1</v>
      </c>
      <c r="H317" s="327"/>
      <c r="I317" s="328"/>
    </row>
    <row r="318" spans="1:9">
      <c r="A318" s="325" t="s">
        <v>190</v>
      </c>
      <c r="B318" s="326"/>
      <c r="C318" s="43"/>
      <c r="D318" s="43"/>
      <c r="E318" s="43"/>
      <c r="F318" s="63">
        <v>1</v>
      </c>
      <c r="G318" s="44">
        <f t="shared" ref="G318:G326" si="9">F318</f>
        <v>1</v>
      </c>
      <c r="H318" s="327"/>
      <c r="I318" s="328"/>
    </row>
    <row r="319" spans="1:9" ht="27" customHeight="1">
      <c r="A319" s="325" t="s">
        <v>192</v>
      </c>
      <c r="B319" s="326"/>
      <c r="C319" s="43"/>
      <c r="D319" s="43"/>
      <c r="E319" s="43"/>
      <c r="F319" s="63">
        <v>1</v>
      </c>
      <c r="G319" s="44">
        <f t="shared" si="9"/>
        <v>1</v>
      </c>
      <c r="H319" s="327"/>
      <c r="I319" s="328"/>
    </row>
    <row r="320" spans="1:9">
      <c r="A320" s="325" t="s">
        <v>193</v>
      </c>
      <c r="B320" s="326"/>
      <c r="C320" s="43"/>
      <c r="D320" s="43"/>
      <c r="E320" s="43"/>
      <c r="F320" s="63">
        <v>1</v>
      </c>
      <c r="G320" s="44">
        <f t="shared" si="9"/>
        <v>1</v>
      </c>
      <c r="H320" s="327"/>
      <c r="I320" s="328"/>
    </row>
    <row r="321" spans="1:9">
      <c r="A321" s="325" t="s">
        <v>194</v>
      </c>
      <c r="B321" s="326"/>
      <c r="C321" s="46"/>
      <c r="D321" s="45"/>
      <c r="E321" s="45"/>
      <c r="F321" s="63">
        <v>1</v>
      </c>
      <c r="G321" s="44">
        <f t="shared" si="9"/>
        <v>1</v>
      </c>
      <c r="H321" s="327"/>
      <c r="I321" s="328"/>
    </row>
    <row r="322" spans="1:9">
      <c r="A322" s="325" t="s">
        <v>161</v>
      </c>
      <c r="B322" s="326"/>
      <c r="C322" s="49"/>
      <c r="D322" s="45"/>
      <c r="E322" s="45"/>
      <c r="F322" s="63">
        <v>1</v>
      </c>
      <c r="G322" s="44">
        <f t="shared" si="9"/>
        <v>1</v>
      </c>
      <c r="H322" s="327"/>
      <c r="I322" s="328"/>
    </row>
    <row r="323" spans="1:9">
      <c r="A323" s="187" t="s">
        <v>162</v>
      </c>
      <c r="B323" s="188"/>
      <c r="C323" s="46"/>
      <c r="D323" s="45"/>
      <c r="E323" s="45"/>
      <c r="F323" s="63">
        <v>1</v>
      </c>
      <c r="G323" s="44">
        <f t="shared" si="9"/>
        <v>1</v>
      </c>
      <c r="H323" s="327"/>
      <c r="I323" s="328"/>
    </row>
    <row r="324" spans="1:9">
      <c r="A324" s="325" t="s">
        <v>163</v>
      </c>
      <c r="B324" s="326"/>
      <c r="C324" s="46"/>
      <c r="D324" s="45"/>
      <c r="E324" s="45"/>
      <c r="F324" s="63">
        <v>1</v>
      </c>
      <c r="G324" s="44">
        <f t="shared" si="9"/>
        <v>1</v>
      </c>
      <c r="H324" s="327"/>
      <c r="I324" s="328"/>
    </row>
    <row r="325" spans="1:9">
      <c r="A325" s="325" t="s">
        <v>293</v>
      </c>
      <c r="B325" s="326"/>
      <c r="C325" s="46"/>
      <c r="D325" s="50"/>
      <c r="E325" s="50"/>
      <c r="F325" s="63">
        <v>1</v>
      </c>
      <c r="G325" s="44">
        <f t="shared" si="9"/>
        <v>1</v>
      </c>
      <c r="H325" s="327"/>
      <c r="I325" s="328"/>
    </row>
    <row r="326" spans="1:9">
      <c r="A326" s="325" t="s">
        <v>195</v>
      </c>
      <c r="B326" s="326"/>
      <c r="C326" s="46"/>
      <c r="D326" s="55"/>
      <c r="E326" s="55"/>
      <c r="F326" s="63">
        <v>1</v>
      </c>
      <c r="G326" s="44">
        <f t="shared" si="9"/>
        <v>1</v>
      </c>
      <c r="H326" s="327"/>
      <c r="I326" s="328"/>
    </row>
    <row r="327" spans="1:9">
      <c r="A327" s="325" t="s">
        <v>279</v>
      </c>
      <c r="B327" s="326"/>
      <c r="C327" s="46"/>
      <c r="D327" s="55"/>
      <c r="E327" s="55"/>
      <c r="F327" s="63">
        <v>4</v>
      </c>
      <c r="G327" s="44">
        <f t="shared" ref="G327" si="10">F327</f>
        <v>4</v>
      </c>
      <c r="H327" s="327"/>
      <c r="I327" s="328"/>
    </row>
    <row r="328" spans="1:9">
      <c r="A328" s="378"/>
      <c r="B328" s="379"/>
      <c r="C328" s="380" t="s">
        <v>17</v>
      </c>
      <c r="D328" s="381"/>
      <c r="E328" s="381"/>
      <c r="F328" s="382"/>
      <c r="G328" s="57">
        <f>SUM(G317:G327)</f>
        <v>14</v>
      </c>
      <c r="H328" s="343"/>
      <c r="I328" s="324"/>
    </row>
    <row r="329" spans="1:9">
      <c r="A329" s="355" t="s">
        <v>79</v>
      </c>
      <c r="B329" s="356"/>
      <c r="C329" s="356"/>
      <c r="D329" s="356"/>
      <c r="E329" s="356"/>
      <c r="F329" s="356"/>
      <c r="G329" s="356"/>
      <c r="H329" s="356"/>
      <c r="I329" s="357"/>
    </row>
    <row r="330" spans="1:9">
      <c r="A330" s="358"/>
      <c r="B330" s="359"/>
      <c r="C330" s="359"/>
      <c r="D330" s="359"/>
      <c r="E330" s="359"/>
      <c r="F330" s="359"/>
      <c r="G330" s="359"/>
      <c r="H330" s="359"/>
      <c r="I330" s="360"/>
    </row>
    <row r="331" spans="1:9">
      <c r="A331" s="358"/>
      <c r="B331" s="359"/>
      <c r="C331" s="359"/>
      <c r="D331" s="359"/>
      <c r="E331" s="359"/>
      <c r="F331" s="359"/>
      <c r="G331" s="359"/>
      <c r="H331" s="359"/>
      <c r="I331" s="360"/>
    </row>
    <row r="332" spans="1:9">
      <c r="A332" s="361"/>
      <c r="B332" s="359"/>
      <c r="C332" s="359"/>
      <c r="D332" s="359"/>
      <c r="E332" s="359"/>
      <c r="F332" s="359"/>
      <c r="G332" s="362"/>
      <c r="H332" s="362"/>
      <c r="I332" s="363"/>
    </row>
    <row r="333" spans="1:9">
      <c r="A333" s="58" t="s">
        <v>80</v>
      </c>
      <c r="B333" s="364"/>
      <c r="C333" s="365"/>
      <c r="D333" s="365"/>
      <c r="E333" s="365"/>
      <c r="F333" s="366"/>
      <c r="G333" s="59" t="s">
        <v>81</v>
      </c>
      <c r="H333" s="364"/>
      <c r="I333" s="367"/>
    </row>
    <row r="334" spans="1:9">
      <c r="A334" s="58" t="s">
        <v>82</v>
      </c>
      <c r="B334" s="368" t="s">
        <v>86</v>
      </c>
      <c r="C334" s="369"/>
      <c r="D334" s="369"/>
      <c r="E334" s="369"/>
      <c r="F334" s="370"/>
      <c r="G334" s="59" t="s">
        <v>82</v>
      </c>
      <c r="H334" s="371"/>
      <c r="I334" s="372"/>
    </row>
    <row r="335" spans="1:9" ht="15.75" thickBot="1">
      <c r="A335" s="60" t="s">
        <v>83</v>
      </c>
      <c r="B335" s="373" t="s">
        <v>84</v>
      </c>
      <c r="C335" s="374"/>
      <c r="D335" s="374"/>
      <c r="E335" s="374"/>
      <c r="F335" s="375"/>
      <c r="G335" s="61" t="s">
        <v>83</v>
      </c>
      <c r="H335" s="376"/>
      <c r="I335" s="377"/>
    </row>
    <row r="336" spans="1:9" ht="15.75" thickBot="1">
      <c r="A336" s="70"/>
      <c r="I336" s="71"/>
    </row>
    <row r="337" spans="1:9">
      <c r="A337" s="334" t="s">
        <v>70</v>
      </c>
      <c r="B337" s="336" t="str">
        <f>PRESUPUESTO!B14</f>
        <v>INSTALACIONES SANITARIAS E HIDRAULICAS</v>
      </c>
      <c r="C337" s="337"/>
      <c r="D337" s="338"/>
      <c r="E337" s="404" t="s">
        <v>71</v>
      </c>
      <c r="F337" s="344">
        <f>PRESUPUESTO!A22</f>
        <v>2.09</v>
      </c>
      <c r="G337" s="346" t="s">
        <v>72</v>
      </c>
      <c r="H337" s="348" t="str">
        <f>PRESUPUESTO!B22</f>
        <v>SANITARIO LINEA ECONOMICA</v>
      </c>
      <c r="I337" s="349"/>
    </row>
    <row r="338" spans="1:9">
      <c r="A338" s="335"/>
      <c r="B338" s="339"/>
      <c r="C338" s="340"/>
      <c r="D338" s="341"/>
      <c r="E338" s="405"/>
      <c r="F338" s="345"/>
      <c r="G338" s="347"/>
      <c r="H338" s="350"/>
      <c r="I338" s="351"/>
    </row>
    <row r="339" spans="1:9">
      <c r="A339" s="383" t="s">
        <v>73</v>
      </c>
      <c r="B339" s="384"/>
      <c r="C339" s="385"/>
      <c r="D339" s="386"/>
      <c r="E339" s="387"/>
      <c r="F339" s="387"/>
      <c r="G339" s="387"/>
      <c r="H339" s="387"/>
      <c r="I339" s="388"/>
    </row>
    <row r="340" spans="1:9">
      <c r="A340" s="39" t="s">
        <v>74</v>
      </c>
      <c r="B340" s="389">
        <v>46266</v>
      </c>
      <c r="C340" s="390"/>
      <c r="D340" s="390"/>
      <c r="E340" s="390"/>
      <c r="F340" s="390"/>
      <c r="G340" s="391"/>
      <c r="H340" s="65" t="s">
        <v>209</v>
      </c>
      <c r="I340" s="66">
        <f>G352</f>
        <v>2</v>
      </c>
    </row>
    <row r="341" spans="1:9">
      <c r="A341" s="392" t="s">
        <v>7</v>
      </c>
      <c r="B341" s="393"/>
      <c r="C341" s="321" t="s">
        <v>76</v>
      </c>
      <c r="D341" s="396"/>
      <c r="E341" s="396"/>
      <c r="F341" s="396"/>
      <c r="G341" s="397"/>
      <c r="H341" s="396" t="s">
        <v>77</v>
      </c>
      <c r="I341" s="322"/>
    </row>
    <row r="342" spans="1:9">
      <c r="A342" s="394"/>
      <c r="B342" s="395"/>
      <c r="C342" s="40" t="s">
        <v>15</v>
      </c>
      <c r="D342" s="40" t="s">
        <v>78</v>
      </c>
      <c r="E342" s="38" t="s">
        <v>52</v>
      </c>
      <c r="F342" s="41" t="s">
        <v>210</v>
      </c>
      <c r="G342" s="42" t="s">
        <v>12</v>
      </c>
      <c r="H342" s="323"/>
      <c r="I342" s="324"/>
    </row>
    <row r="343" spans="1:9" ht="29.25" customHeight="1">
      <c r="A343" s="325" t="s">
        <v>205</v>
      </c>
      <c r="B343" s="326"/>
      <c r="C343" s="43">
        <v>1</v>
      </c>
      <c r="D343" s="62"/>
      <c r="E343" s="64"/>
      <c r="F343" s="63">
        <f>C343</f>
        <v>1</v>
      </c>
      <c r="G343" s="44">
        <f>+F343*C343</f>
        <v>1</v>
      </c>
      <c r="H343" s="396"/>
      <c r="I343" s="322"/>
    </row>
    <row r="344" spans="1:9">
      <c r="A344" s="325" t="s">
        <v>206</v>
      </c>
      <c r="B344" s="326"/>
      <c r="C344" s="43">
        <v>1</v>
      </c>
      <c r="D344" s="62"/>
      <c r="E344" s="64"/>
      <c r="F344" s="63">
        <f t="shared" ref="F344" si="11">C344</f>
        <v>1</v>
      </c>
      <c r="G344" s="44">
        <f>F344</f>
        <v>1</v>
      </c>
      <c r="H344" s="398"/>
      <c r="I344" s="328"/>
    </row>
    <row r="345" spans="1:9">
      <c r="A345" s="325"/>
      <c r="B345" s="326"/>
      <c r="C345" s="43"/>
      <c r="D345" s="45"/>
      <c r="E345" s="55"/>
      <c r="F345" s="63"/>
      <c r="G345" s="44"/>
      <c r="H345" s="398"/>
      <c r="I345" s="328"/>
    </row>
    <row r="346" spans="1:9">
      <c r="A346" s="325"/>
      <c r="B346" s="399"/>
      <c r="C346" s="43"/>
      <c r="D346" s="45"/>
      <c r="E346" s="45"/>
      <c r="F346" s="63"/>
      <c r="G346" s="44"/>
      <c r="H346" s="398"/>
      <c r="I346" s="328"/>
    </row>
    <row r="347" spans="1:9">
      <c r="A347" s="400"/>
      <c r="B347" s="401"/>
      <c r="C347" s="46"/>
      <c r="D347" s="45"/>
      <c r="E347" s="45"/>
      <c r="F347" s="63"/>
      <c r="G347" s="44"/>
      <c r="H347" s="398"/>
      <c r="I347" s="328"/>
    </row>
    <row r="348" spans="1:9">
      <c r="A348" s="325"/>
      <c r="B348" s="399"/>
      <c r="C348" s="46"/>
      <c r="D348" s="45"/>
      <c r="E348" s="45"/>
      <c r="F348" s="47"/>
      <c r="G348" s="48"/>
      <c r="H348" s="398"/>
      <c r="I348" s="328"/>
    </row>
    <row r="349" spans="1:9">
      <c r="A349" s="325"/>
      <c r="B349" s="399"/>
      <c r="C349" s="46"/>
      <c r="D349" s="50"/>
      <c r="E349" s="50"/>
      <c r="F349" s="51"/>
      <c r="G349" s="48"/>
      <c r="H349" s="398"/>
      <c r="I349" s="328"/>
    </row>
    <row r="350" spans="1:9">
      <c r="A350" s="325"/>
      <c r="B350" s="399"/>
      <c r="C350" s="46"/>
      <c r="D350" s="52"/>
      <c r="E350" s="52"/>
      <c r="F350" s="53"/>
      <c r="G350" s="54"/>
      <c r="H350" s="398"/>
      <c r="I350" s="328"/>
    </row>
    <row r="351" spans="1:9">
      <c r="A351" s="325"/>
      <c r="B351" s="399"/>
      <c r="C351" s="46"/>
      <c r="D351" s="55"/>
      <c r="E351" s="55"/>
      <c r="F351" s="56"/>
      <c r="G351" s="48"/>
      <c r="H351" s="398"/>
      <c r="I351" s="328"/>
    </row>
    <row r="352" spans="1:9">
      <c r="A352" s="402"/>
      <c r="B352" s="403"/>
      <c r="C352" s="380" t="s">
        <v>17</v>
      </c>
      <c r="D352" s="381"/>
      <c r="E352" s="381"/>
      <c r="F352" s="382"/>
      <c r="G352" s="57">
        <f>SUM(G343:G351)</f>
        <v>2</v>
      </c>
      <c r="H352" s="323"/>
      <c r="I352" s="324"/>
    </row>
    <row r="353" spans="1:9">
      <c r="A353" s="355" t="s">
        <v>79</v>
      </c>
      <c r="B353" s="356"/>
      <c r="C353" s="356"/>
      <c r="D353" s="356"/>
      <c r="E353" s="356"/>
      <c r="F353" s="356"/>
      <c r="G353" s="356"/>
      <c r="H353" s="356"/>
      <c r="I353" s="357"/>
    </row>
    <row r="354" spans="1:9">
      <c r="A354" s="358"/>
      <c r="B354" s="359"/>
      <c r="C354" s="359"/>
      <c r="D354" s="359"/>
      <c r="E354" s="359"/>
      <c r="F354" s="359"/>
      <c r="G354" s="359"/>
      <c r="H354" s="359"/>
      <c r="I354" s="360"/>
    </row>
    <row r="355" spans="1:9">
      <c r="A355" s="358"/>
      <c r="B355" s="359"/>
      <c r="C355" s="359"/>
      <c r="D355" s="359"/>
      <c r="E355" s="359"/>
      <c r="F355" s="359"/>
      <c r="G355" s="359"/>
      <c r="H355" s="359"/>
      <c r="I355" s="360"/>
    </row>
    <row r="356" spans="1:9">
      <c r="A356" s="361"/>
      <c r="B356" s="359"/>
      <c r="C356" s="359"/>
      <c r="D356" s="359"/>
      <c r="E356" s="359"/>
      <c r="F356" s="359"/>
      <c r="G356" s="362"/>
      <c r="H356" s="362"/>
      <c r="I356" s="363"/>
    </row>
    <row r="357" spans="1:9">
      <c r="A357" s="58" t="s">
        <v>80</v>
      </c>
      <c r="B357" s="364"/>
      <c r="C357" s="365"/>
      <c r="D357" s="365"/>
      <c r="E357" s="365"/>
      <c r="F357" s="366"/>
      <c r="G357" s="59" t="s">
        <v>81</v>
      </c>
      <c r="H357" s="364"/>
      <c r="I357" s="367"/>
    </row>
    <row r="358" spans="1:9">
      <c r="A358" s="58" t="s">
        <v>82</v>
      </c>
      <c r="B358" s="368" t="s">
        <v>86</v>
      </c>
      <c r="C358" s="369"/>
      <c r="D358" s="369"/>
      <c r="E358" s="369"/>
      <c r="F358" s="370"/>
      <c r="G358" s="59" t="s">
        <v>82</v>
      </c>
      <c r="H358" s="371"/>
      <c r="I358" s="372"/>
    </row>
    <row r="359" spans="1:9" ht="15.75" thickBot="1">
      <c r="A359" s="60" t="s">
        <v>83</v>
      </c>
      <c r="B359" s="373" t="s">
        <v>84</v>
      </c>
      <c r="C359" s="374"/>
      <c r="D359" s="374"/>
      <c r="E359" s="374"/>
      <c r="F359" s="375"/>
      <c r="G359" s="61" t="s">
        <v>83</v>
      </c>
      <c r="H359" s="376"/>
      <c r="I359" s="377"/>
    </row>
    <row r="360" spans="1:9" ht="15.75" thickBot="1">
      <c r="A360" s="70"/>
      <c r="I360" s="71"/>
    </row>
    <row r="361" spans="1:9">
      <c r="A361" s="334" t="s">
        <v>70</v>
      </c>
      <c r="B361" s="336" t="str">
        <f>PRESUPUESTO!B14</f>
        <v>INSTALACIONES SANITARIAS E HIDRAULICAS</v>
      </c>
      <c r="C361" s="337"/>
      <c r="D361" s="338"/>
      <c r="E361" s="404" t="s">
        <v>71</v>
      </c>
      <c r="F361" s="344">
        <f>PRESUPUESTO!A23</f>
        <v>2.1</v>
      </c>
      <c r="G361" s="346" t="s">
        <v>72</v>
      </c>
      <c r="H361" s="348" t="str">
        <f>PRESUPUESTO!B23</f>
        <v>LAVAMANOS SOBREPONER MEZC.LINEA MEDIA</v>
      </c>
      <c r="I361" s="349"/>
    </row>
    <row r="362" spans="1:9">
      <c r="A362" s="335"/>
      <c r="B362" s="339"/>
      <c r="C362" s="340"/>
      <c r="D362" s="341"/>
      <c r="E362" s="405"/>
      <c r="F362" s="345"/>
      <c r="G362" s="347"/>
      <c r="H362" s="350"/>
      <c r="I362" s="351"/>
    </row>
    <row r="363" spans="1:9">
      <c r="A363" s="383" t="s">
        <v>73</v>
      </c>
      <c r="B363" s="384"/>
      <c r="C363" s="385"/>
      <c r="D363" s="386"/>
      <c r="E363" s="387"/>
      <c r="F363" s="387"/>
      <c r="G363" s="387"/>
      <c r="H363" s="387"/>
      <c r="I363" s="388"/>
    </row>
    <row r="364" spans="1:9">
      <c r="A364" s="39" t="s">
        <v>74</v>
      </c>
      <c r="B364" s="389">
        <f>B235</f>
        <v>0</v>
      </c>
      <c r="C364" s="390"/>
      <c r="D364" s="390"/>
      <c r="E364" s="390"/>
      <c r="F364" s="390"/>
      <c r="G364" s="391"/>
      <c r="H364" s="65" t="s">
        <v>196</v>
      </c>
      <c r="I364" s="66">
        <f>G376</f>
        <v>3</v>
      </c>
    </row>
    <row r="365" spans="1:9">
      <c r="A365" s="392" t="s">
        <v>7</v>
      </c>
      <c r="B365" s="393"/>
      <c r="C365" s="321" t="s">
        <v>76</v>
      </c>
      <c r="D365" s="396"/>
      <c r="E365" s="396"/>
      <c r="F365" s="396"/>
      <c r="G365" s="397"/>
      <c r="H365" s="396" t="s">
        <v>77</v>
      </c>
      <c r="I365" s="322"/>
    </row>
    <row r="366" spans="1:9">
      <c r="A366" s="394"/>
      <c r="B366" s="395"/>
      <c r="C366" s="40" t="s">
        <v>15</v>
      </c>
      <c r="D366" s="40" t="s">
        <v>78</v>
      </c>
      <c r="E366" s="38" t="s">
        <v>52</v>
      </c>
      <c r="F366" s="41" t="s">
        <v>3</v>
      </c>
      <c r="G366" s="42" t="s">
        <v>12</v>
      </c>
      <c r="H366" s="323"/>
      <c r="I366" s="324"/>
    </row>
    <row r="367" spans="1:9">
      <c r="A367" s="325" t="s">
        <v>211</v>
      </c>
      <c r="B367" s="326"/>
      <c r="C367" s="43">
        <v>3</v>
      </c>
      <c r="D367" s="62"/>
      <c r="E367" s="64"/>
      <c r="F367" s="63">
        <f>C367</f>
        <v>3</v>
      </c>
      <c r="G367" s="44">
        <f>F367</f>
        <v>3</v>
      </c>
      <c r="H367" s="396"/>
      <c r="I367" s="322"/>
    </row>
    <row r="368" spans="1:9">
      <c r="A368" s="325"/>
      <c r="B368" s="326"/>
      <c r="C368" s="43"/>
      <c r="D368" s="62"/>
      <c r="E368" s="64"/>
      <c r="F368" s="63"/>
      <c r="G368" s="44"/>
      <c r="H368" s="398"/>
      <c r="I368" s="328"/>
    </row>
    <row r="369" spans="1:9">
      <c r="A369" s="325"/>
      <c r="B369" s="326"/>
      <c r="C369" s="43"/>
      <c r="D369" s="45"/>
      <c r="E369" s="55"/>
      <c r="F369" s="63"/>
      <c r="G369" s="44"/>
      <c r="H369" s="398"/>
      <c r="I369" s="328"/>
    </row>
    <row r="370" spans="1:9">
      <c r="A370" s="325"/>
      <c r="B370" s="399"/>
      <c r="C370" s="43"/>
      <c r="D370" s="45"/>
      <c r="E370" s="45"/>
      <c r="F370" s="63"/>
      <c r="G370" s="44"/>
      <c r="H370" s="398"/>
      <c r="I370" s="328"/>
    </row>
    <row r="371" spans="1:9">
      <c r="A371" s="400"/>
      <c r="B371" s="401"/>
      <c r="C371" s="46"/>
      <c r="D371" s="45"/>
      <c r="E371" s="45"/>
      <c r="F371" s="63"/>
      <c r="G371" s="44"/>
      <c r="H371" s="398"/>
      <c r="I371" s="328"/>
    </row>
    <row r="372" spans="1:9">
      <c r="A372" s="325"/>
      <c r="B372" s="399"/>
      <c r="C372" s="46"/>
      <c r="D372" s="45"/>
      <c r="E372" s="45"/>
      <c r="F372" s="47"/>
      <c r="G372" s="48"/>
      <c r="H372" s="398"/>
      <c r="I372" s="328"/>
    </row>
    <row r="373" spans="1:9">
      <c r="A373" s="325"/>
      <c r="B373" s="399"/>
      <c r="C373" s="46"/>
      <c r="D373" s="50"/>
      <c r="E373" s="50"/>
      <c r="F373" s="51"/>
      <c r="G373" s="48"/>
      <c r="H373" s="398"/>
      <c r="I373" s="328"/>
    </row>
    <row r="374" spans="1:9">
      <c r="A374" s="325"/>
      <c r="B374" s="399"/>
      <c r="C374" s="46"/>
      <c r="D374" s="52"/>
      <c r="E374" s="52"/>
      <c r="F374" s="53"/>
      <c r="G374" s="54"/>
      <c r="H374" s="398"/>
      <c r="I374" s="328"/>
    </row>
    <row r="375" spans="1:9">
      <c r="A375" s="325"/>
      <c r="B375" s="399"/>
      <c r="C375" s="46"/>
      <c r="D375" s="55"/>
      <c r="E375" s="55"/>
      <c r="F375" s="56"/>
      <c r="G375" s="48"/>
      <c r="H375" s="398"/>
      <c r="I375" s="328"/>
    </row>
    <row r="376" spans="1:9">
      <c r="A376" s="402"/>
      <c r="B376" s="403"/>
      <c r="C376" s="380" t="s">
        <v>17</v>
      </c>
      <c r="D376" s="381"/>
      <c r="E376" s="381"/>
      <c r="F376" s="382"/>
      <c r="G376" s="57">
        <f>SUM(G367:G375)</f>
        <v>3</v>
      </c>
      <c r="H376" s="323"/>
      <c r="I376" s="324"/>
    </row>
    <row r="377" spans="1:9">
      <c r="A377" s="355" t="s">
        <v>79</v>
      </c>
      <c r="B377" s="356"/>
      <c r="C377" s="356"/>
      <c r="D377" s="356"/>
      <c r="E377" s="356"/>
      <c r="F377" s="356"/>
      <c r="G377" s="356"/>
      <c r="H377" s="356"/>
      <c r="I377" s="357"/>
    </row>
    <row r="378" spans="1:9">
      <c r="A378" s="358"/>
      <c r="B378" s="359"/>
      <c r="C378" s="359"/>
      <c r="D378" s="359"/>
      <c r="E378" s="359"/>
      <c r="F378" s="359"/>
      <c r="G378" s="359"/>
      <c r="H378" s="359"/>
      <c r="I378" s="360"/>
    </row>
    <row r="379" spans="1:9">
      <c r="A379" s="358"/>
      <c r="B379" s="359"/>
      <c r="C379" s="359"/>
      <c r="D379" s="359"/>
      <c r="E379" s="359"/>
      <c r="F379" s="359"/>
      <c r="G379" s="359"/>
      <c r="H379" s="359"/>
      <c r="I379" s="360"/>
    </row>
    <row r="380" spans="1:9">
      <c r="A380" s="361"/>
      <c r="B380" s="359"/>
      <c r="C380" s="359"/>
      <c r="D380" s="359"/>
      <c r="E380" s="359"/>
      <c r="F380" s="359"/>
      <c r="G380" s="362"/>
      <c r="H380" s="362"/>
      <c r="I380" s="363"/>
    </row>
    <row r="381" spans="1:9">
      <c r="A381" s="58" t="s">
        <v>80</v>
      </c>
      <c r="B381" s="364"/>
      <c r="C381" s="365"/>
      <c r="D381" s="365"/>
      <c r="E381" s="365"/>
      <c r="F381" s="366"/>
      <c r="G381" s="59" t="s">
        <v>81</v>
      </c>
      <c r="H381" s="364"/>
      <c r="I381" s="367"/>
    </row>
    <row r="382" spans="1:9">
      <c r="A382" s="58" t="s">
        <v>82</v>
      </c>
      <c r="B382" s="368" t="s">
        <v>86</v>
      </c>
      <c r="C382" s="369"/>
      <c r="D382" s="369"/>
      <c r="E382" s="369"/>
      <c r="F382" s="370"/>
      <c r="G382" s="59" t="s">
        <v>82</v>
      </c>
      <c r="H382" s="371"/>
      <c r="I382" s="372"/>
    </row>
    <row r="383" spans="1:9" ht="15.75" thickBot="1">
      <c r="A383" s="60" t="s">
        <v>83</v>
      </c>
      <c r="B383" s="373" t="s">
        <v>84</v>
      </c>
      <c r="C383" s="374"/>
      <c r="D383" s="374"/>
      <c r="E383" s="374"/>
      <c r="F383" s="375"/>
      <c r="G383" s="61" t="s">
        <v>83</v>
      </c>
      <c r="H383" s="376"/>
      <c r="I383" s="377"/>
    </row>
    <row r="384" spans="1:9" ht="15.75" thickBot="1">
      <c r="A384" s="70"/>
      <c r="I384" s="71"/>
    </row>
    <row r="385" spans="1:9">
      <c r="A385" s="334" t="s">
        <v>70</v>
      </c>
      <c r="B385" s="336" t="str">
        <f>PRESUPUESTO!B14</f>
        <v>INSTALACIONES SANITARIAS E HIDRAULICAS</v>
      </c>
      <c r="C385" s="337"/>
      <c r="D385" s="338"/>
      <c r="E385" s="404" t="s">
        <v>71</v>
      </c>
      <c r="F385" s="344">
        <f>PRESUPUESTO!A24</f>
        <v>2.11</v>
      </c>
      <c r="G385" s="346" t="s">
        <v>72</v>
      </c>
      <c r="H385" s="348" t="str">
        <f>PRESUPUESTO!B24</f>
        <v>ORINAL MEDIANO PARA FLUXOMETRO</v>
      </c>
      <c r="I385" s="349"/>
    </row>
    <row r="386" spans="1:9">
      <c r="A386" s="335"/>
      <c r="B386" s="339"/>
      <c r="C386" s="340"/>
      <c r="D386" s="341"/>
      <c r="E386" s="405"/>
      <c r="F386" s="345"/>
      <c r="G386" s="347"/>
      <c r="H386" s="350"/>
      <c r="I386" s="351"/>
    </row>
    <row r="387" spans="1:9">
      <c r="A387" s="383" t="s">
        <v>73</v>
      </c>
      <c r="B387" s="384"/>
      <c r="C387" s="385"/>
      <c r="D387" s="386"/>
      <c r="E387" s="387"/>
      <c r="F387" s="387"/>
      <c r="G387" s="387"/>
      <c r="H387" s="387"/>
      <c r="I387" s="388"/>
    </row>
    <row r="388" spans="1:9">
      <c r="A388" s="39" t="s">
        <v>74</v>
      </c>
      <c r="B388" s="389" t="str">
        <f>B259</f>
        <v>MAURICIO FERNANDEZ HERNANDEZ</v>
      </c>
      <c r="C388" s="390"/>
      <c r="D388" s="390"/>
      <c r="E388" s="390"/>
      <c r="F388" s="390"/>
      <c r="G388" s="391"/>
      <c r="H388" s="65" t="s">
        <v>196</v>
      </c>
      <c r="I388" s="66">
        <f>G400</f>
        <v>2</v>
      </c>
    </row>
    <row r="389" spans="1:9">
      <c r="A389" s="392" t="s">
        <v>7</v>
      </c>
      <c r="B389" s="393"/>
      <c r="C389" s="321" t="s">
        <v>76</v>
      </c>
      <c r="D389" s="396"/>
      <c r="E389" s="396"/>
      <c r="F389" s="396"/>
      <c r="G389" s="397"/>
      <c r="H389" s="396" t="s">
        <v>77</v>
      </c>
      <c r="I389" s="322"/>
    </row>
    <row r="390" spans="1:9">
      <c r="A390" s="394"/>
      <c r="B390" s="395"/>
      <c r="C390" s="40" t="s">
        <v>15</v>
      </c>
      <c r="D390" s="40" t="s">
        <v>78</v>
      </c>
      <c r="E390" s="38" t="s">
        <v>52</v>
      </c>
      <c r="F390" s="41" t="s">
        <v>3</v>
      </c>
      <c r="G390" s="42" t="s">
        <v>12</v>
      </c>
      <c r="H390" s="323"/>
      <c r="I390" s="324"/>
    </row>
    <row r="391" spans="1:9">
      <c r="A391" s="325" t="s">
        <v>214</v>
      </c>
      <c r="B391" s="326"/>
      <c r="C391" s="43">
        <v>2</v>
      </c>
      <c r="D391" s="62"/>
      <c r="E391" s="64"/>
      <c r="F391" s="63">
        <f>C391</f>
        <v>2</v>
      </c>
      <c r="G391" s="44">
        <f>F391</f>
        <v>2</v>
      </c>
      <c r="H391" s="396"/>
      <c r="I391" s="322"/>
    </row>
    <row r="392" spans="1:9">
      <c r="A392" s="325"/>
      <c r="B392" s="326"/>
      <c r="C392" s="43"/>
      <c r="D392" s="62"/>
      <c r="E392" s="64"/>
      <c r="F392" s="63"/>
      <c r="G392" s="44"/>
      <c r="H392" s="398"/>
      <c r="I392" s="328"/>
    </row>
    <row r="393" spans="1:9">
      <c r="A393" s="325"/>
      <c r="B393" s="326"/>
      <c r="C393" s="43"/>
      <c r="D393" s="45"/>
      <c r="E393" s="55"/>
      <c r="F393" s="63"/>
      <c r="G393" s="44"/>
      <c r="H393" s="398"/>
      <c r="I393" s="328"/>
    </row>
    <row r="394" spans="1:9">
      <c r="A394" s="325"/>
      <c r="B394" s="399"/>
      <c r="C394" s="43"/>
      <c r="D394" s="45"/>
      <c r="E394" s="45"/>
      <c r="F394" s="63"/>
      <c r="G394" s="44"/>
      <c r="H394" s="398"/>
      <c r="I394" s="328"/>
    </row>
    <row r="395" spans="1:9">
      <c r="A395" s="400"/>
      <c r="B395" s="401"/>
      <c r="C395" s="46"/>
      <c r="D395" s="45"/>
      <c r="E395" s="45"/>
      <c r="F395" s="63"/>
      <c r="G395" s="44"/>
      <c r="H395" s="398"/>
      <c r="I395" s="328"/>
    </row>
    <row r="396" spans="1:9">
      <c r="A396" s="325"/>
      <c r="B396" s="399"/>
      <c r="C396" s="46"/>
      <c r="D396" s="45"/>
      <c r="E396" s="45"/>
      <c r="F396" s="47"/>
      <c r="G396" s="48"/>
      <c r="H396" s="398"/>
      <c r="I396" s="328"/>
    </row>
    <row r="397" spans="1:9">
      <c r="A397" s="325"/>
      <c r="B397" s="399"/>
      <c r="C397" s="46"/>
      <c r="D397" s="50"/>
      <c r="E397" s="50"/>
      <c r="F397" s="51"/>
      <c r="G397" s="48"/>
      <c r="H397" s="398"/>
      <c r="I397" s="328"/>
    </row>
    <row r="398" spans="1:9">
      <c r="A398" s="325"/>
      <c r="B398" s="399"/>
      <c r="C398" s="46"/>
      <c r="D398" s="52"/>
      <c r="E398" s="52"/>
      <c r="F398" s="53"/>
      <c r="G398" s="54"/>
      <c r="H398" s="398"/>
      <c r="I398" s="328"/>
    </row>
    <row r="399" spans="1:9">
      <c r="A399" s="325"/>
      <c r="B399" s="399"/>
      <c r="C399" s="46"/>
      <c r="D399" s="55"/>
      <c r="E399" s="55"/>
      <c r="F399" s="56"/>
      <c r="G399" s="48"/>
      <c r="H399" s="398"/>
      <c r="I399" s="328"/>
    </row>
    <row r="400" spans="1:9">
      <c r="A400" s="402"/>
      <c r="B400" s="403"/>
      <c r="C400" s="380" t="s">
        <v>17</v>
      </c>
      <c r="D400" s="381"/>
      <c r="E400" s="381"/>
      <c r="F400" s="382"/>
      <c r="G400" s="57">
        <f>SUM(G391:G399)</f>
        <v>2</v>
      </c>
      <c r="H400" s="323"/>
      <c r="I400" s="324"/>
    </row>
    <row r="401" spans="1:9">
      <c r="A401" s="355" t="s">
        <v>79</v>
      </c>
      <c r="B401" s="356"/>
      <c r="C401" s="356"/>
      <c r="D401" s="356"/>
      <c r="E401" s="356"/>
      <c r="F401" s="356"/>
      <c r="G401" s="356"/>
      <c r="H401" s="356"/>
      <c r="I401" s="357"/>
    </row>
    <row r="402" spans="1:9">
      <c r="A402" s="358"/>
      <c r="B402" s="359"/>
      <c r="C402" s="359"/>
      <c r="D402" s="359"/>
      <c r="E402" s="359"/>
      <c r="F402" s="359"/>
      <c r="G402" s="359"/>
      <c r="H402" s="359"/>
      <c r="I402" s="360"/>
    </row>
    <row r="403" spans="1:9">
      <c r="A403" s="358"/>
      <c r="B403" s="359"/>
      <c r="C403" s="359"/>
      <c r="D403" s="359"/>
      <c r="E403" s="359"/>
      <c r="F403" s="359"/>
      <c r="G403" s="359"/>
      <c r="H403" s="359"/>
      <c r="I403" s="360"/>
    </row>
    <row r="404" spans="1:9">
      <c r="A404" s="361"/>
      <c r="B404" s="359"/>
      <c r="C404" s="359"/>
      <c r="D404" s="359"/>
      <c r="E404" s="359"/>
      <c r="F404" s="359"/>
      <c r="G404" s="362"/>
      <c r="H404" s="362"/>
      <c r="I404" s="363"/>
    </row>
    <row r="405" spans="1:9">
      <c r="A405" s="58" t="s">
        <v>80</v>
      </c>
      <c r="B405" s="364"/>
      <c r="C405" s="365"/>
      <c r="D405" s="365"/>
      <c r="E405" s="365"/>
      <c r="F405" s="366"/>
      <c r="G405" s="59" t="s">
        <v>81</v>
      </c>
      <c r="H405" s="364"/>
      <c r="I405" s="367"/>
    </row>
    <row r="406" spans="1:9">
      <c r="A406" s="58" t="s">
        <v>82</v>
      </c>
      <c r="B406" s="368" t="s">
        <v>86</v>
      </c>
      <c r="C406" s="369"/>
      <c r="D406" s="369"/>
      <c r="E406" s="369"/>
      <c r="F406" s="370"/>
      <c r="G406" s="59" t="s">
        <v>82</v>
      </c>
      <c r="H406" s="371"/>
      <c r="I406" s="372"/>
    </row>
    <row r="407" spans="1:9" ht="15.75" thickBot="1">
      <c r="A407" s="60" t="s">
        <v>83</v>
      </c>
      <c r="B407" s="373" t="s">
        <v>84</v>
      </c>
      <c r="C407" s="374"/>
      <c r="D407" s="374"/>
      <c r="E407" s="374"/>
      <c r="F407" s="375"/>
      <c r="G407" s="61" t="s">
        <v>83</v>
      </c>
      <c r="H407" s="376"/>
      <c r="I407" s="377"/>
    </row>
    <row r="408" spans="1:9">
      <c r="A408" s="70"/>
      <c r="I408" s="71"/>
    </row>
    <row r="409" spans="1:9" ht="15.75" thickBot="1">
      <c r="A409" s="70"/>
      <c r="I409" s="71"/>
    </row>
    <row r="410" spans="1:9">
      <c r="A410" s="334" t="s">
        <v>70</v>
      </c>
      <c r="B410" s="336" t="str">
        <f>PRESUPUESTO!B26:F26</f>
        <v>INSTALACIONES ELECTRICAS</v>
      </c>
      <c r="C410" s="337"/>
      <c r="D410" s="338"/>
      <c r="E410" s="342" t="s">
        <v>71</v>
      </c>
      <c r="F410" s="344">
        <f>PRESUPUESTO!A27</f>
        <v>3.01</v>
      </c>
      <c r="G410" s="346" t="s">
        <v>72</v>
      </c>
      <c r="H410" s="348" t="str">
        <f>PRESUPUESTO!B27</f>
        <v>BALA PANEL LED 18W</v>
      </c>
      <c r="I410" s="349"/>
    </row>
    <row r="411" spans="1:9">
      <c r="A411" s="335"/>
      <c r="B411" s="339"/>
      <c r="C411" s="340"/>
      <c r="D411" s="341"/>
      <c r="E411" s="343"/>
      <c r="F411" s="345"/>
      <c r="G411" s="347"/>
      <c r="H411" s="350"/>
      <c r="I411" s="351"/>
    </row>
    <row r="412" spans="1:9">
      <c r="A412" s="352" t="s">
        <v>73</v>
      </c>
      <c r="B412" s="353"/>
      <c r="C412" s="353"/>
      <c r="D412" s="316"/>
      <c r="E412" s="316"/>
      <c r="F412" s="316"/>
      <c r="G412" s="316"/>
      <c r="H412" s="316"/>
      <c r="I412" s="354"/>
    </row>
    <row r="413" spans="1:9">
      <c r="A413" s="39" t="s">
        <v>74</v>
      </c>
      <c r="B413" s="315" t="e">
        <f>#REF!</f>
        <v>#REF!</v>
      </c>
      <c r="C413" s="316"/>
      <c r="D413" s="316"/>
      <c r="E413" s="316"/>
      <c r="F413" s="316"/>
      <c r="G413" s="316"/>
      <c r="H413" s="65" t="s">
        <v>85</v>
      </c>
      <c r="I413" s="66">
        <f>G427</f>
        <v>13</v>
      </c>
    </row>
    <row r="414" spans="1:9">
      <c r="A414" s="317" t="s">
        <v>7</v>
      </c>
      <c r="B414" s="318"/>
      <c r="C414" s="319" t="s">
        <v>76</v>
      </c>
      <c r="D414" s="319"/>
      <c r="E414" s="319"/>
      <c r="F414" s="319"/>
      <c r="G414" s="320"/>
      <c r="H414" s="321" t="s">
        <v>77</v>
      </c>
      <c r="I414" s="322"/>
    </row>
    <row r="415" spans="1:9">
      <c r="A415" s="317"/>
      <c r="B415" s="318"/>
      <c r="C415" s="40" t="s">
        <v>15</v>
      </c>
      <c r="D415" s="40" t="s">
        <v>78</v>
      </c>
      <c r="E415" s="38" t="s">
        <v>52</v>
      </c>
      <c r="F415" s="41" t="s">
        <v>94</v>
      </c>
      <c r="G415" s="42" t="s">
        <v>12</v>
      </c>
      <c r="H415" s="323"/>
      <c r="I415" s="324"/>
    </row>
    <row r="416" spans="1:9">
      <c r="A416" s="325" t="s">
        <v>217</v>
      </c>
      <c r="B416" s="326"/>
      <c r="C416" s="43"/>
      <c r="D416" s="62"/>
      <c r="E416" s="64"/>
      <c r="F416" s="63">
        <v>3</v>
      </c>
      <c r="G416" s="44">
        <f>F416</f>
        <v>3</v>
      </c>
      <c r="H416" s="327"/>
      <c r="I416" s="328"/>
    </row>
    <row r="417" spans="1:9">
      <c r="A417" s="325" t="s">
        <v>218</v>
      </c>
      <c r="B417" s="326"/>
      <c r="C417" s="43"/>
      <c r="D417" s="62"/>
      <c r="E417" s="64"/>
      <c r="F417" s="63">
        <v>1</v>
      </c>
      <c r="G417" s="44">
        <f t="shared" ref="G417:G421" si="12">F417</f>
        <v>1</v>
      </c>
      <c r="H417" s="327"/>
      <c r="I417" s="328"/>
    </row>
    <row r="418" spans="1:9">
      <c r="A418" s="325" t="s">
        <v>219</v>
      </c>
      <c r="B418" s="326"/>
      <c r="C418" s="46"/>
      <c r="D418" s="45"/>
      <c r="E418" s="55"/>
      <c r="F418" s="47">
        <v>1</v>
      </c>
      <c r="G418" s="44">
        <f t="shared" si="12"/>
        <v>1</v>
      </c>
      <c r="H418" s="327"/>
      <c r="I418" s="328"/>
    </row>
    <row r="419" spans="1:9" ht="28.5" customHeight="1">
      <c r="A419" s="325" t="s">
        <v>220</v>
      </c>
      <c r="B419" s="326"/>
      <c r="C419" s="46"/>
      <c r="D419" s="45"/>
      <c r="E419" s="45"/>
      <c r="F419" s="47">
        <v>1</v>
      </c>
      <c r="G419" s="44">
        <f t="shared" si="12"/>
        <v>1</v>
      </c>
      <c r="H419" s="327"/>
      <c r="I419" s="328"/>
    </row>
    <row r="420" spans="1:9">
      <c r="A420" s="325" t="s">
        <v>158</v>
      </c>
      <c r="B420" s="399"/>
      <c r="C420" s="46"/>
      <c r="D420" s="45"/>
      <c r="E420" s="45"/>
      <c r="F420" s="47">
        <v>1</v>
      </c>
      <c r="G420" s="44">
        <f t="shared" si="12"/>
        <v>1</v>
      </c>
      <c r="H420" s="327"/>
      <c r="I420" s="328"/>
    </row>
    <row r="421" spans="1:9">
      <c r="A421" s="325" t="s">
        <v>221</v>
      </c>
      <c r="B421" s="326"/>
      <c r="C421" s="49"/>
      <c r="D421" s="45"/>
      <c r="E421" s="45"/>
      <c r="F421" s="47">
        <v>6</v>
      </c>
      <c r="G421" s="48">
        <f t="shared" si="12"/>
        <v>6</v>
      </c>
      <c r="H421" s="327"/>
      <c r="I421" s="328"/>
    </row>
    <row r="422" spans="1:9">
      <c r="A422" s="325"/>
      <c r="B422" s="326"/>
      <c r="C422" s="46"/>
      <c r="D422" s="45"/>
      <c r="E422" s="45"/>
      <c r="F422" s="47"/>
      <c r="G422" s="48"/>
      <c r="H422" s="327"/>
      <c r="I422" s="328"/>
    </row>
    <row r="423" spans="1:9">
      <c r="A423" s="325"/>
      <c r="B423" s="326"/>
      <c r="C423" s="46"/>
      <c r="D423" s="45"/>
      <c r="E423" s="45"/>
      <c r="F423" s="47"/>
      <c r="G423" s="48"/>
      <c r="H423" s="327"/>
      <c r="I423" s="328"/>
    </row>
    <row r="424" spans="1:9">
      <c r="A424" s="325"/>
      <c r="B424" s="326"/>
      <c r="C424" s="46"/>
      <c r="D424" s="50"/>
      <c r="E424" s="50"/>
      <c r="F424" s="51"/>
      <c r="G424" s="48"/>
      <c r="H424" s="327"/>
      <c r="I424" s="328"/>
    </row>
    <row r="425" spans="1:9">
      <c r="A425" s="325"/>
      <c r="B425" s="326"/>
      <c r="C425" s="46"/>
      <c r="D425" s="52"/>
      <c r="E425" s="52"/>
      <c r="F425" s="53"/>
      <c r="G425" s="54"/>
      <c r="H425" s="327"/>
      <c r="I425" s="328"/>
    </row>
    <row r="426" spans="1:9">
      <c r="A426" s="325"/>
      <c r="B426" s="326"/>
      <c r="C426" s="46"/>
      <c r="D426" s="55"/>
      <c r="E426" s="55"/>
      <c r="F426" s="56"/>
      <c r="G426" s="48"/>
      <c r="H426" s="327"/>
      <c r="I426" s="328"/>
    </row>
    <row r="427" spans="1:9">
      <c r="A427" s="378"/>
      <c r="B427" s="379"/>
      <c r="C427" s="380" t="s">
        <v>17</v>
      </c>
      <c r="D427" s="381"/>
      <c r="E427" s="381"/>
      <c r="F427" s="382"/>
      <c r="G427" s="57">
        <f>SUM(G416:G426)</f>
        <v>13</v>
      </c>
      <c r="H427" s="343"/>
      <c r="I427" s="324"/>
    </row>
    <row r="428" spans="1:9">
      <c r="A428" s="355" t="s">
        <v>79</v>
      </c>
      <c r="B428" s="356"/>
      <c r="C428" s="356"/>
      <c r="D428" s="356"/>
      <c r="E428" s="356"/>
      <c r="F428" s="356"/>
      <c r="G428" s="356"/>
      <c r="H428" s="356"/>
      <c r="I428" s="357"/>
    </row>
    <row r="429" spans="1:9">
      <c r="A429" s="358"/>
      <c r="B429" s="359"/>
      <c r="C429" s="359"/>
      <c r="D429" s="359"/>
      <c r="E429" s="359"/>
      <c r="F429" s="359"/>
      <c r="G429" s="359"/>
      <c r="H429" s="359"/>
      <c r="I429" s="360"/>
    </row>
    <row r="430" spans="1:9">
      <c r="A430" s="358"/>
      <c r="B430" s="359"/>
      <c r="C430" s="359"/>
      <c r="D430" s="359"/>
      <c r="E430" s="359"/>
      <c r="F430" s="359"/>
      <c r="G430" s="359"/>
      <c r="H430" s="359"/>
      <c r="I430" s="360"/>
    </row>
    <row r="431" spans="1:9">
      <c r="A431" s="361"/>
      <c r="B431" s="359"/>
      <c r="C431" s="359"/>
      <c r="D431" s="359"/>
      <c r="E431" s="359"/>
      <c r="F431" s="359"/>
      <c r="G431" s="362"/>
      <c r="H431" s="362"/>
      <c r="I431" s="363"/>
    </row>
    <row r="432" spans="1:9">
      <c r="A432" s="58" t="s">
        <v>80</v>
      </c>
      <c r="B432" s="364"/>
      <c r="C432" s="365"/>
      <c r="D432" s="365"/>
      <c r="E432" s="365"/>
      <c r="F432" s="366"/>
      <c r="G432" s="59" t="s">
        <v>81</v>
      </c>
      <c r="H432" s="364"/>
      <c r="I432" s="367"/>
    </row>
    <row r="433" spans="1:9">
      <c r="A433" s="58" t="s">
        <v>82</v>
      </c>
      <c r="B433" s="368" t="s">
        <v>86</v>
      </c>
      <c r="C433" s="369"/>
      <c r="D433" s="369"/>
      <c r="E433" s="369"/>
      <c r="F433" s="370"/>
      <c r="G433" s="59" t="s">
        <v>82</v>
      </c>
      <c r="H433" s="371"/>
      <c r="I433" s="372"/>
    </row>
    <row r="434" spans="1:9" ht="15.75" thickBot="1">
      <c r="A434" s="60" t="s">
        <v>83</v>
      </c>
      <c r="B434" s="373" t="s">
        <v>84</v>
      </c>
      <c r="C434" s="374"/>
      <c r="D434" s="374"/>
      <c r="E434" s="374"/>
      <c r="F434" s="375"/>
      <c r="G434" s="61" t="s">
        <v>83</v>
      </c>
      <c r="H434" s="376"/>
      <c r="I434" s="377"/>
    </row>
    <row r="435" spans="1:9" ht="15.75" thickBot="1">
      <c r="A435" s="70"/>
      <c r="I435" s="71"/>
    </row>
    <row r="436" spans="1:9">
      <c r="A436" s="334" t="s">
        <v>70</v>
      </c>
      <c r="B436" s="336" t="str">
        <f>PRESUPUESTO!B26</f>
        <v>INSTALACIONES ELECTRICAS</v>
      </c>
      <c r="C436" s="337"/>
      <c r="D436" s="338"/>
      <c r="E436" s="342" t="s">
        <v>71</v>
      </c>
      <c r="F436" s="344">
        <f>PRESUPUESTO!A28</f>
        <v>3.02</v>
      </c>
      <c r="G436" s="346" t="s">
        <v>72</v>
      </c>
      <c r="H436" s="348" t="str">
        <f>PRESUPUESTO!B28</f>
        <v>TUBERIA EMT 3/4"</v>
      </c>
      <c r="I436" s="349"/>
    </row>
    <row r="437" spans="1:9">
      <c r="A437" s="335"/>
      <c r="B437" s="339"/>
      <c r="C437" s="340"/>
      <c r="D437" s="341"/>
      <c r="E437" s="343"/>
      <c r="F437" s="345"/>
      <c r="G437" s="347"/>
      <c r="H437" s="350"/>
      <c r="I437" s="351"/>
    </row>
    <row r="438" spans="1:9">
      <c r="A438" s="352" t="s">
        <v>73</v>
      </c>
      <c r="B438" s="353"/>
      <c r="C438" s="353"/>
      <c r="D438" s="316"/>
      <c r="E438" s="316"/>
      <c r="F438" s="316"/>
      <c r="G438" s="316"/>
      <c r="H438" s="316"/>
      <c r="I438" s="354"/>
    </row>
    <row r="439" spans="1:9">
      <c r="A439" s="39" t="s">
        <v>74</v>
      </c>
      <c r="B439" s="315" t="e">
        <f>B413</f>
        <v>#REF!</v>
      </c>
      <c r="C439" s="316"/>
      <c r="D439" s="316"/>
      <c r="E439" s="316"/>
      <c r="F439" s="316"/>
      <c r="G439" s="316"/>
      <c r="H439" s="65" t="s">
        <v>91</v>
      </c>
      <c r="I439" s="66">
        <f>G451</f>
        <v>13</v>
      </c>
    </row>
    <row r="440" spans="1:9">
      <c r="A440" s="317" t="s">
        <v>7</v>
      </c>
      <c r="B440" s="318"/>
      <c r="C440" s="319" t="s">
        <v>76</v>
      </c>
      <c r="D440" s="319"/>
      <c r="E440" s="319"/>
      <c r="F440" s="319"/>
      <c r="G440" s="320"/>
      <c r="H440" s="321" t="s">
        <v>77</v>
      </c>
      <c r="I440" s="322"/>
    </row>
    <row r="441" spans="1:9">
      <c r="A441" s="317"/>
      <c r="B441" s="318"/>
      <c r="C441" s="40" t="s">
        <v>15</v>
      </c>
      <c r="D441" s="40" t="s">
        <v>78</v>
      </c>
      <c r="E441" s="38" t="s">
        <v>94</v>
      </c>
      <c r="F441" s="41" t="s">
        <v>53</v>
      </c>
      <c r="G441" s="42" t="s">
        <v>12</v>
      </c>
      <c r="H441" s="323"/>
      <c r="I441" s="324"/>
    </row>
    <row r="442" spans="1:9" ht="29.25" customHeight="1">
      <c r="A442" s="325" t="s">
        <v>227</v>
      </c>
      <c r="B442" s="326"/>
      <c r="C442" s="43"/>
      <c r="D442" s="43"/>
      <c r="E442" s="43"/>
      <c r="F442" s="63">
        <f>5+2+2+2+2</f>
        <v>13</v>
      </c>
      <c r="G442" s="44">
        <f>F442</f>
        <v>13</v>
      </c>
      <c r="H442" s="327"/>
      <c r="I442" s="328"/>
    </row>
    <row r="443" spans="1:9" ht="27.75" customHeight="1">
      <c r="A443" s="325"/>
      <c r="B443" s="326"/>
      <c r="C443" s="43"/>
      <c r="D443" s="43"/>
      <c r="E443" s="43"/>
      <c r="F443" s="63"/>
      <c r="G443" s="44">
        <f>F443</f>
        <v>0</v>
      </c>
      <c r="H443" s="327"/>
      <c r="I443" s="328"/>
    </row>
    <row r="444" spans="1:9" ht="32.25" customHeight="1">
      <c r="A444" s="325"/>
      <c r="B444" s="326"/>
      <c r="C444" s="43"/>
      <c r="D444" s="43"/>
      <c r="E444" s="43"/>
      <c r="F444" s="63"/>
      <c r="G444" s="44">
        <f>F444</f>
        <v>0</v>
      </c>
      <c r="H444" s="327"/>
      <c r="I444" s="328"/>
    </row>
    <row r="445" spans="1:9" ht="29.25" customHeight="1">
      <c r="A445" s="325"/>
      <c r="B445" s="326"/>
      <c r="C445" s="49"/>
      <c r="D445" s="62"/>
      <c r="E445" s="45"/>
      <c r="F445" s="63"/>
      <c r="G445" s="44">
        <f>F445</f>
        <v>0</v>
      </c>
      <c r="H445" s="327"/>
      <c r="I445" s="328"/>
    </row>
    <row r="446" spans="1:9">
      <c r="A446" s="325"/>
      <c r="B446" s="326"/>
      <c r="C446" s="46"/>
      <c r="D446" s="45"/>
      <c r="E446" s="45"/>
      <c r="F446" s="47"/>
      <c r="G446" s="48"/>
      <c r="H446" s="327"/>
      <c r="I446" s="328"/>
    </row>
    <row r="447" spans="1:9">
      <c r="A447" s="325"/>
      <c r="B447" s="326"/>
      <c r="C447" s="46"/>
      <c r="D447" s="45"/>
      <c r="E447" s="45"/>
      <c r="F447" s="47"/>
      <c r="G447" s="48"/>
      <c r="H447" s="327"/>
      <c r="I447" s="328"/>
    </row>
    <row r="448" spans="1:9">
      <c r="A448" s="325"/>
      <c r="B448" s="326"/>
      <c r="C448" s="46"/>
      <c r="D448" s="50"/>
      <c r="E448" s="50"/>
      <c r="F448" s="51"/>
      <c r="G448" s="48"/>
      <c r="H448" s="327"/>
      <c r="I448" s="328"/>
    </row>
    <row r="449" spans="1:9">
      <c r="A449" s="325"/>
      <c r="B449" s="326"/>
      <c r="C449" s="46"/>
      <c r="D449" s="52"/>
      <c r="E449" s="52"/>
      <c r="F449" s="53"/>
      <c r="G449" s="54"/>
      <c r="H449" s="327"/>
      <c r="I449" s="328"/>
    </row>
    <row r="450" spans="1:9">
      <c r="A450" s="325"/>
      <c r="B450" s="326"/>
      <c r="C450" s="46"/>
      <c r="D450" s="55"/>
      <c r="E450" s="55"/>
      <c r="F450" s="56"/>
      <c r="G450" s="48"/>
      <c r="H450" s="327"/>
      <c r="I450" s="328"/>
    </row>
    <row r="451" spans="1:9">
      <c r="A451" s="378"/>
      <c r="B451" s="379"/>
      <c r="C451" s="380" t="s">
        <v>17</v>
      </c>
      <c r="D451" s="381"/>
      <c r="E451" s="381"/>
      <c r="F451" s="382"/>
      <c r="G451" s="57">
        <f>SUM(G442:G450)</f>
        <v>13</v>
      </c>
      <c r="H451" s="343"/>
      <c r="I451" s="324"/>
    </row>
    <row r="452" spans="1:9">
      <c r="A452" s="355" t="s">
        <v>79</v>
      </c>
      <c r="B452" s="356"/>
      <c r="C452" s="356"/>
      <c r="D452" s="356"/>
      <c r="E452" s="356"/>
      <c r="F452" s="356"/>
      <c r="G452" s="356"/>
      <c r="H452" s="356"/>
      <c r="I452" s="357"/>
    </row>
    <row r="453" spans="1:9">
      <c r="A453" s="358"/>
      <c r="B453" s="359"/>
      <c r="C453" s="359"/>
      <c r="D453" s="359"/>
      <c r="E453" s="359"/>
      <c r="F453" s="359"/>
      <c r="G453" s="359"/>
      <c r="H453" s="359"/>
      <c r="I453" s="360"/>
    </row>
    <row r="454" spans="1:9">
      <c r="A454" s="358"/>
      <c r="B454" s="359"/>
      <c r="C454" s="359"/>
      <c r="D454" s="359"/>
      <c r="E454" s="359"/>
      <c r="F454" s="359"/>
      <c r="G454" s="359"/>
      <c r="H454" s="359"/>
      <c r="I454" s="360"/>
    </row>
    <row r="455" spans="1:9">
      <c r="A455" s="361"/>
      <c r="B455" s="359"/>
      <c r="C455" s="359"/>
      <c r="D455" s="359"/>
      <c r="E455" s="359"/>
      <c r="F455" s="359"/>
      <c r="G455" s="362"/>
      <c r="H455" s="362"/>
      <c r="I455" s="363"/>
    </row>
    <row r="456" spans="1:9">
      <c r="A456" s="58" t="s">
        <v>80</v>
      </c>
      <c r="B456" s="364"/>
      <c r="C456" s="365"/>
      <c r="D456" s="365"/>
      <c r="E456" s="365"/>
      <c r="F456" s="366"/>
      <c r="G456" s="59" t="s">
        <v>81</v>
      </c>
      <c r="H456" s="364"/>
      <c r="I456" s="367"/>
    </row>
    <row r="457" spans="1:9" ht="15" customHeight="1">
      <c r="A457" s="58" t="s">
        <v>82</v>
      </c>
      <c r="B457" s="368" t="s">
        <v>86</v>
      </c>
      <c r="C457" s="369"/>
      <c r="D457" s="369"/>
      <c r="E457" s="369"/>
      <c r="F457" s="370"/>
      <c r="G457" s="59" t="s">
        <v>82</v>
      </c>
      <c r="H457" s="371"/>
      <c r="I457" s="372"/>
    </row>
    <row r="458" spans="1:9" ht="15.75" thickBot="1">
      <c r="A458" s="60" t="s">
        <v>83</v>
      </c>
      <c r="B458" s="373" t="s">
        <v>84</v>
      </c>
      <c r="C458" s="374"/>
      <c r="D458" s="374"/>
      <c r="E458" s="374"/>
      <c r="F458" s="375"/>
      <c r="G458" s="61" t="s">
        <v>83</v>
      </c>
      <c r="H458" s="376"/>
      <c r="I458" s="377"/>
    </row>
    <row r="459" spans="1:9" ht="15.75" thickBot="1">
      <c r="A459" s="70"/>
      <c r="I459" s="71"/>
    </row>
    <row r="460" spans="1:9">
      <c r="A460" s="334" t="s">
        <v>70</v>
      </c>
      <c r="B460" s="408" t="str">
        <f>PRESUPUESTO!B26</f>
        <v>INSTALACIONES ELECTRICAS</v>
      </c>
      <c r="C460" s="337"/>
      <c r="D460" s="338"/>
      <c r="E460" s="342" t="s">
        <v>71</v>
      </c>
      <c r="F460" s="344">
        <f>PRESUPUESTO!A29</f>
        <v>3.03</v>
      </c>
      <c r="G460" s="346" t="s">
        <v>72</v>
      </c>
      <c r="H460" s="348" t="str">
        <f>PRESUPUESTO!B29</f>
        <v>CABLE COBRE HF-ZH# 12</v>
      </c>
      <c r="I460" s="349"/>
    </row>
    <row r="461" spans="1:9">
      <c r="A461" s="335"/>
      <c r="B461" s="339"/>
      <c r="C461" s="340"/>
      <c r="D461" s="341"/>
      <c r="E461" s="343"/>
      <c r="F461" s="345"/>
      <c r="G461" s="347"/>
      <c r="H461" s="350"/>
      <c r="I461" s="351"/>
    </row>
    <row r="462" spans="1:9">
      <c r="A462" s="352" t="s">
        <v>73</v>
      </c>
      <c r="B462" s="353"/>
      <c r="C462" s="353"/>
      <c r="D462" s="316"/>
      <c r="E462" s="316"/>
      <c r="F462" s="316"/>
      <c r="G462" s="316"/>
      <c r="H462" s="316"/>
      <c r="I462" s="354"/>
    </row>
    <row r="463" spans="1:9">
      <c r="A463" s="39" t="s">
        <v>74</v>
      </c>
      <c r="B463" s="315">
        <v>46266</v>
      </c>
      <c r="C463" s="316"/>
      <c r="D463" s="316"/>
      <c r="E463" s="316"/>
      <c r="F463" s="316"/>
      <c r="G463" s="316"/>
      <c r="H463" s="65" t="s">
        <v>91</v>
      </c>
      <c r="I463" s="66">
        <f>G475</f>
        <v>150</v>
      </c>
    </row>
    <row r="464" spans="1:9">
      <c r="A464" s="317" t="s">
        <v>7</v>
      </c>
      <c r="B464" s="318"/>
      <c r="C464" s="319" t="s">
        <v>76</v>
      </c>
      <c r="D464" s="319"/>
      <c r="E464" s="319"/>
      <c r="F464" s="319"/>
      <c r="G464" s="320"/>
      <c r="H464" s="321" t="s">
        <v>77</v>
      </c>
      <c r="I464" s="322"/>
    </row>
    <row r="465" spans="1:9">
      <c r="A465" s="317"/>
      <c r="B465" s="318"/>
      <c r="C465" s="40" t="s">
        <v>15</v>
      </c>
      <c r="D465" s="40" t="s">
        <v>78</v>
      </c>
      <c r="E465" s="38" t="s">
        <v>94</v>
      </c>
      <c r="F465" s="41" t="s">
        <v>53</v>
      </c>
      <c r="G465" s="42" t="s">
        <v>12</v>
      </c>
      <c r="H465" s="323"/>
      <c r="I465" s="324"/>
    </row>
    <row r="466" spans="1:9" ht="30.75" customHeight="1">
      <c r="A466" s="325" t="s">
        <v>227</v>
      </c>
      <c r="B466" s="326"/>
      <c r="C466" s="43">
        <v>80</v>
      </c>
      <c r="D466" s="43"/>
      <c r="E466" s="43"/>
      <c r="F466" s="63">
        <f>C466</f>
        <v>80</v>
      </c>
      <c r="G466" s="44">
        <f>F466</f>
        <v>80</v>
      </c>
      <c r="H466" s="327"/>
      <c r="I466" s="328"/>
    </row>
    <row r="467" spans="1:9">
      <c r="A467" s="325" t="s">
        <v>230</v>
      </c>
      <c r="B467" s="326"/>
      <c r="C467" s="43">
        <v>70</v>
      </c>
      <c r="D467" s="43"/>
      <c r="E467" s="43"/>
      <c r="F467" s="63">
        <f>C467</f>
        <v>70</v>
      </c>
      <c r="G467" s="44">
        <f>F467</f>
        <v>70</v>
      </c>
      <c r="H467" s="327"/>
      <c r="I467" s="328"/>
    </row>
    <row r="468" spans="1:9">
      <c r="A468" s="325"/>
      <c r="B468" s="326"/>
      <c r="C468" s="43"/>
      <c r="D468" s="43"/>
      <c r="E468" s="43"/>
      <c r="F468" s="63"/>
      <c r="G468" s="44"/>
      <c r="H468" s="327"/>
      <c r="I468" s="328"/>
    </row>
    <row r="469" spans="1:9">
      <c r="A469" s="325"/>
      <c r="B469" s="326"/>
      <c r="C469" s="49"/>
      <c r="D469" s="62"/>
      <c r="E469" s="43"/>
      <c r="F469" s="63"/>
      <c r="G469" s="44"/>
      <c r="H469" s="327"/>
      <c r="I469" s="328"/>
    </row>
    <row r="470" spans="1:9">
      <c r="A470" s="325"/>
      <c r="B470" s="326"/>
      <c r="C470" s="46"/>
      <c r="D470" s="45"/>
      <c r="E470" s="45"/>
      <c r="F470" s="47"/>
      <c r="G470" s="48"/>
      <c r="H470" s="327"/>
      <c r="I470" s="328"/>
    </row>
    <row r="471" spans="1:9">
      <c r="A471" s="325"/>
      <c r="B471" s="326"/>
      <c r="C471" s="46"/>
      <c r="D471" s="45"/>
      <c r="E471" s="45"/>
      <c r="F471" s="47"/>
      <c r="G471" s="48"/>
      <c r="H471" s="327"/>
      <c r="I471" s="328"/>
    </row>
    <row r="472" spans="1:9">
      <c r="A472" s="325"/>
      <c r="B472" s="326"/>
      <c r="C472" s="46"/>
      <c r="D472" s="50"/>
      <c r="E472" s="50"/>
      <c r="F472" s="51"/>
      <c r="G472" s="48"/>
      <c r="H472" s="327"/>
      <c r="I472" s="328"/>
    </row>
    <row r="473" spans="1:9">
      <c r="A473" s="325"/>
      <c r="B473" s="326"/>
      <c r="C473" s="46"/>
      <c r="D473" s="52"/>
      <c r="E473" s="52"/>
      <c r="F473" s="53"/>
      <c r="G473" s="54"/>
      <c r="H473" s="327"/>
      <c r="I473" s="328"/>
    </row>
    <row r="474" spans="1:9">
      <c r="A474" s="325"/>
      <c r="B474" s="326"/>
      <c r="C474" s="46"/>
      <c r="D474" s="55"/>
      <c r="E474" s="55"/>
      <c r="F474" s="56"/>
      <c r="G474" s="48"/>
      <c r="H474" s="327"/>
      <c r="I474" s="328"/>
    </row>
    <row r="475" spans="1:9">
      <c r="A475" s="378"/>
      <c r="B475" s="379"/>
      <c r="C475" s="380" t="s">
        <v>17</v>
      </c>
      <c r="D475" s="381"/>
      <c r="E475" s="381"/>
      <c r="F475" s="382"/>
      <c r="G475" s="57">
        <f>SUM(G466:G474)</f>
        <v>150</v>
      </c>
      <c r="H475" s="343"/>
      <c r="I475" s="324"/>
    </row>
    <row r="476" spans="1:9">
      <c r="A476" s="355" t="s">
        <v>79</v>
      </c>
      <c r="B476" s="356"/>
      <c r="C476" s="356"/>
      <c r="D476" s="356"/>
      <c r="E476" s="356"/>
      <c r="F476" s="356"/>
      <c r="G476" s="356"/>
      <c r="H476" s="356"/>
      <c r="I476" s="357"/>
    </row>
    <row r="477" spans="1:9">
      <c r="A477" s="358"/>
      <c r="B477" s="359"/>
      <c r="C477" s="359"/>
      <c r="D477" s="359"/>
      <c r="E477" s="359"/>
      <c r="F477" s="359"/>
      <c r="G477" s="359"/>
      <c r="H477" s="359"/>
      <c r="I477" s="360"/>
    </row>
    <row r="478" spans="1:9">
      <c r="A478" s="358"/>
      <c r="B478" s="359"/>
      <c r="C478" s="359"/>
      <c r="D478" s="359"/>
      <c r="E478" s="359"/>
      <c r="F478" s="359"/>
      <c r="G478" s="359"/>
      <c r="H478" s="359"/>
      <c r="I478" s="360"/>
    </row>
    <row r="479" spans="1:9">
      <c r="A479" s="361"/>
      <c r="B479" s="359"/>
      <c r="C479" s="359"/>
      <c r="D479" s="359"/>
      <c r="E479" s="359"/>
      <c r="F479" s="359"/>
      <c r="G479" s="362"/>
      <c r="H479" s="362"/>
      <c r="I479" s="363"/>
    </row>
    <row r="480" spans="1:9">
      <c r="A480" s="58" t="s">
        <v>80</v>
      </c>
      <c r="B480" s="364"/>
      <c r="C480" s="365"/>
      <c r="D480" s="365"/>
      <c r="E480" s="365"/>
      <c r="F480" s="366"/>
      <c r="G480" s="59" t="s">
        <v>81</v>
      </c>
      <c r="H480" s="364"/>
      <c r="I480" s="367"/>
    </row>
    <row r="481" spans="1:9">
      <c r="A481" s="58" t="s">
        <v>82</v>
      </c>
      <c r="B481" s="368" t="s">
        <v>86</v>
      </c>
      <c r="C481" s="369"/>
      <c r="D481" s="369"/>
      <c r="E481" s="369"/>
      <c r="F481" s="370"/>
      <c r="G481" s="59" t="s">
        <v>82</v>
      </c>
      <c r="H481" s="371"/>
      <c r="I481" s="372"/>
    </row>
    <row r="482" spans="1:9" ht="15.75" thickBot="1">
      <c r="A482" s="60" t="s">
        <v>83</v>
      </c>
      <c r="B482" s="373" t="s">
        <v>84</v>
      </c>
      <c r="C482" s="374"/>
      <c r="D482" s="374"/>
      <c r="E482" s="374"/>
      <c r="F482" s="375"/>
      <c r="G482" s="61" t="s">
        <v>83</v>
      </c>
      <c r="H482" s="376"/>
      <c r="I482" s="377"/>
    </row>
    <row r="483" spans="1:9">
      <c r="A483" s="70"/>
      <c r="I483" s="71"/>
    </row>
    <row r="484" spans="1:9" ht="15.75" thickBot="1">
      <c r="A484" s="70"/>
      <c r="I484" s="71"/>
    </row>
    <row r="485" spans="1:9">
      <c r="A485" s="334" t="s">
        <v>70</v>
      </c>
      <c r="B485" s="336" t="str">
        <f>PRESUPUESTO!B31</f>
        <v xml:space="preserve">ACABADOS </v>
      </c>
      <c r="C485" s="337"/>
      <c r="D485" s="338"/>
      <c r="E485" s="342" t="s">
        <v>71</v>
      </c>
      <c r="F485" s="344">
        <f>PRESUPUESTO!A32</f>
        <v>4.01</v>
      </c>
      <c r="G485" s="346" t="s">
        <v>72</v>
      </c>
      <c r="H485" s="348" t="str">
        <f>PRESUPUESTO!B32</f>
        <v xml:space="preserve">ENCHAPE CERAMICA 20.1-25.0X40.0-45.0CM </v>
      </c>
      <c r="I485" s="349"/>
    </row>
    <row r="486" spans="1:9">
      <c r="A486" s="335"/>
      <c r="B486" s="339"/>
      <c r="C486" s="340"/>
      <c r="D486" s="341"/>
      <c r="E486" s="343"/>
      <c r="F486" s="345"/>
      <c r="G486" s="347"/>
      <c r="H486" s="350"/>
      <c r="I486" s="351"/>
    </row>
    <row r="487" spans="1:9">
      <c r="A487" s="352" t="s">
        <v>73</v>
      </c>
      <c r="B487" s="353"/>
      <c r="C487" s="353"/>
      <c r="D487" s="316"/>
      <c r="E487" s="316"/>
      <c r="F487" s="316"/>
      <c r="G487" s="316"/>
      <c r="H487" s="316"/>
      <c r="I487" s="354"/>
    </row>
    <row r="488" spans="1:9">
      <c r="A488" s="39" t="s">
        <v>74</v>
      </c>
      <c r="B488" s="315">
        <v>46266</v>
      </c>
      <c r="C488" s="316"/>
      <c r="D488" s="316"/>
      <c r="E488" s="316"/>
      <c r="F488" s="316"/>
      <c r="G488" s="316"/>
      <c r="H488" s="65" t="s">
        <v>85</v>
      </c>
      <c r="I488" s="66">
        <f>G502</f>
        <v>23.639000000000003</v>
      </c>
    </row>
    <row r="489" spans="1:9">
      <c r="A489" s="317" t="s">
        <v>7</v>
      </c>
      <c r="B489" s="318"/>
      <c r="C489" s="319" t="s">
        <v>76</v>
      </c>
      <c r="D489" s="319"/>
      <c r="E489" s="319"/>
      <c r="F489" s="319"/>
      <c r="G489" s="320"/>
      <c r="H489" s="321" t="s">
        <v>77</v>
      </c>
      <c r="I489" s="322"/>
    </row>
    <row r="490" spans="1:9">
      <c r="A490" s="317"/>
      <c r="B490" s="318"/>
      <c r="C490" s="40" t="s">
        <v>15</v>
      </c>
      <c r="D490" s="40" t="s">
        <v>78</v>
      </c>
      <c r="E490" s="38" t="s">
        <v>94</v>
      </c>
      <c r="F490" s="41" t="s">
        <v>3</v>
      </c>
      <c r="G490" s="42" t="s">
        <v>12</v>
      </c>
      <c r="H490" s="323"/>
      <c r="I490" s="324"/>
    </row>
    <row r="491" spans="1:9" ht="40.5" customHeight="1">
      <c r="A491" s="325" t="s">
        <v>239</v>
      </c>
      <c r="B491" s="326"/>
      <c r="C491" s="43">
        <v>8.3000000000000007</v>
      </c>
      <c r="D491" s="43">
        <v>2.38</v>
      </c>
      <c r="E491" s="43"/>
      <c r="F491" s="63">
        <f>C491*D491</f>
        <v>19.754000000000001</v>
      </c>
      <c r="G491" s="44">
        <f>F491</f>
        <v>19.754000000000001</v>
      </c>
      <c r="H491" s="327"/>
      <c r="I491" s="328"/>
    </row>
    <row r="492" spans="1:9">
      <c r="A492" s="325"/>
      <c r="B492" s="326"/>
      <c r="C492" s="43"/>
      <c r="D492" s="43"/>
      <c r="E492" s="43"/>
      <c r="F492" s="63"/>
      <c r="G492" s="44"/>
      <c r="H492" s="327"/>
      <c r="I492" s="328"/>
    </row>
    <row r="493" spans="1:9">
      <c r="A493" s="325" t="s">
        <v>295</v>
      </c>
      <c r="B493" s="326"/>
      <c r="C493" s="43">
        <v>1.6</v>
      </c>
      <c r="D493" s="43">
        <v>0.6</v>
      </c>
      <c r="E493" s="43"/>
      <c r="F493" s="63">
        <f>C493*D493</f>
        <v>0.96</v>
      </c>
      <c r="G493" s="44">
        <f>F493</f>
        <v>0.96</v>
      </c>
      <c r="H493" s="327"/>
      <c r="I493" s="328"/>
    </row>
    <row r="494" spans="1:9">
      <c r="A494" s="325" t="s">
        <v>296</v>
      </c>
      <c r="B494" s="326"/>
      <c r="C494" s="43">
        <f>0.7+0.65+0.6</f>
        <v>1.9500000000000002</v>
      </c>
      <c r="D494" s="62">
        <v>1.5</v>
      </c>
      <c r="E494" s="43"/>
      <c r="F494" s="63">
        <f>C494*D494</f>
        <v>2.9250000000000003</v>
      </c>
      <c r="G494" s="44">
        <f>F494</f>
        <v>2.9250000000000003</v>
      </c>
      <c r="H494" s="327"/>
      <c r="I494" s="328"/>
    </row>
    <row r="495" spans="1:9">
      <c r="A495" s="187"/>
      <c r="B495" s="188"/>
      <c r="C495" s="43"/>
      <c r="D495" s="62"/>
      <c r="E495" s="43"/>
      <c r="F495" s="63"/>
      <c r="G495" s="44"/>
      <c r="H495" s="327"/>
      <c r="I495" s="328"/>
    </row>
    <row r="496" spans="1:9">
      <c r="A496" s="325"/>
      <c r="B496" s="326"/>
      <c r="C496" s="49"/>
      <c r="D496" s="62"/>
      <c r="E496" s="45"/>
      <c r="F496" s="63"/>
      <c r="G496" s="44"/>
      <c r="H496" s="327"/>
      <c r="I496" s="328"/>
    </row>
    <row r="497" spans="1:9">
      <c r="A497" s="325"/>
      <c r="B497" s="326"/>
      <c r="C497" s="46"/>
      <c r="D497" s="45"/>
      <c r="E497" s="45"/>
      <c r="F497" s="47"/>
      <c r="G497" s="48"/>
      <c r="H497" s="327"/>
      <c r="I497" s="328"/>
    </row>
    <row r="498" spans="1:9">
      <c r="A498" s="325"/>
      <c r="B498" s="326"/>
      <c r="C498" s="46"/>
      <c r="D498" s="45"/>
      <c r="E498" s="45"/>
      <c r="F498" s="47"/>
      <c r="G498" s="48"/>
      <c r="H498" s="327"/>
      <c r="I498" s="328"/>
    </row>
    <row r="499" spans="1:9">
      <c r="A499" s="325"/>
      <c r="B499" s="326"/>
      <c r="C499" s="46"/>
      <c r="D499" s="50"/>
      <c r="E499" s="50"/>
      <c r="F499" s="51"/>
      <c r="G499" s="48"/>
      <c r="H499" s="327"/>
      <c r="I499" s="328"/>
    </row>
    <row r="500" spans="1:9">
      <c r="A500" s="325"/>
      <c r="B500" s="326"/>
      <c r="C500" s="46"/>
      <c r="D500" s="52"/>
      <c r="E500" s="52"/>
      <c r="F500" s="53"/>
      <c r="G500" s="54"/>
      <c r="H500" s="327"/>
      <c r="I500" s="328"/>
    </row>
    <row r="501" spans="1:9">
      <c r="A501" s="325"/>
      <c r="B501" s="326"/>
      <c r="C501" s="46"/>
      <c r="D501" s="55"/>
      <c r="E501" s="55"/>
      <c r="F501" s="56"/>
      <c r="G501" s="48"/>
      <c r="H501" s="327"/>
      <c r="I501" s="328"/>
    </row>
    <row r="502" spans="1:9">
      <c r="A502" s="378"/>
      <c r="B502" s="379"/>
      <c r="C502" s="380" t="s">
        <v>17</v>
      </c>
      <c r="D502" s="381"/>
      <c r="E502" s="381"/>
      <c r="F502" s="382"/>
      <c r="G502" s="57">
        <f>SUM(G491:G501)</f>
        <v>23.639000000000003</v>
      </c>
      <c r="H502" s="343"/>
      <c r="I502" s="324"/>
    </row>
    <row r="503" spans="1:9">
      <c r="A503" s="355" t="s">
        <v>240</v>
      </c>
      <c r="B503" s="356"/>
      <c r="C503" s="356"/>
      <c r="D503" s="356"/>
      <c r="E503" s="356"/>
      <c r="F503" s="356"/>
      <c r="G503" s="356"/>
      <c r="H503" s="356"/>
      <c r="I503" s="357"/>
    </row>
    <row r="504" spans="1:9">
      <c r="A504" s="358"/>
      <c r="B504" s="359"/>
      <c r="C504" s="359"/>
      <c r="D504" s="359"/>
      <c r="E504" s="359"/>
      <c r="F504" s="359"/>
      <c r="G504" s="359"/>
      <c r="H504" s="359"/>
      <c r="I504" s="360"/>
    </row>
    <row r="505" spans="1:9">
      <c r="A505" s="358"/>
      <c r="B505" s="359"/>
      <c r="C505" s="359"/>
      <c r="D505" s="359"/>
      <c r="E505" s="359"/>
      <c r="F505" s="359"/>
      <c r="G505" s="359"/>
      <c r="H505" s="359"/>
      <c r="I505" s="360"/>
    </row>
    <row r="506" spans="1:9">
      <c r="A506" s="361"/>
      <c r="B506" s="359"/>
      <c r="C506" s="359"/>
      <c r="D506" s="359"/>
      <c r="E506" s="359"/>
      <c r="F506" s="359"/>
      <c r="G506" s="362"/>
      <c r="H506" s="362"/>
      <c r="I506" s="363"/>
    </row>
    <row r="507" spans="1:9">
      <c r="A507" s="58" t="s">
        <v>80</v>
      </c>
      <c r="B507" s="364"/>
      <c r="C507" s="365"/>
      <c r="D507" s="365"/>
      <c r="E507" s="365"/>
      <c r="F507" s="366"/>
      <c r="G507" s="59" t="s">
        <v>81</v>
      </c>
      <c r="H507" s="364"/>
      <c r="I507" s="367"/>
    </row>
    <row r="508" spans="1:9">
      <c r="A508" s="58" t="s">
        <v>82</v>
      </c>
      <c r="B508" s="368" t="s">
        <v>86</v>
      </c>
      <c r="C508" s="369"/>
      <c r="D508" s="369"/>
      <c r="E508" s="369"/>
      <c r="F508" s="370"/>
      <c r="G508" s="59" t="s">
        <v>82</v>
      </c>
      <c r="H508" s="371"/>
      <c r="I508" s="372"/>
    </row>
    <row r="509" spans="1:9" ht="15.75" thickBot="1">
      <c r="A509" s="60" t="s">
        <v>83</v>
      </c>
      <c r="B509" s="373" t="s">
        <v>84</v>
      </c>
      <c r="C509" s="374"/>
      <c r="D509" s="374"/>
      <c r="E509" s="374"/>
      <c r="F509" s="375"/>
      <c r="G509" s="61" t="s">
        <v>83</v>
      </c>
      <c r="H509" s="376"/>
      <c r="I509" s="377"/>
    </row>
    <row r="510" spans="1:9" ht="15.75" thickBot="1">
      <c r="A510" s="70"/>
      <c r="I510" s="71"/>
    </row>
    <row r="511" spans="1:9">
      <c r="A511" s="334" t="s">
        <v>70</v>
      </c>
      <c r="B511" s="336" t="str">
        <f>PRESUPUESTO!B31</f>
        <v xml:space="preserve">ACABADOS </v>
      </c>
      <c r="C511" s="337"/>
      <c r="D511" s="338"/>
      <c r="E511" s="342" t="s">
        <v>71</v>
      </c>
      <c r="F511" s="344">
        <f>PRESUPUESTO!A33</f>
        <v>4.0199999999999996</v>
      </c>
      <c r="G511" s="346" t="s">
        <v>72</v>
      </c>
      <c r="H511" s="348" t="str">
        <f>PRESUPUESTO!B33</f>
        <v>PERFIL ABIERTO AG C120x 60mm -1.2MM C.18</v>
      </c>
      <c r="I511" s="349"/>
    </row>
    <row r="512" spans="1:9">
      <c r="A512" s="335"/>
      <c r="B512" s="339"/>
      <c r="C512" s="340"/>
      <c r="D512" s="341"/>
      <c r="E512" s="343"/>
      <c r="F512" s="345"/>
      <c r="G512" s="347"/>
      <c r="H512" s="350"/>
      <c r="I512" s="351"/>
    </row>
    <row r="513" spans="1:9">
      <c r="A513" s="352" t="s">
        <v>73</v>
      </c>
      <c r="B513" s="353"/>
      <c r="C513" s="353"/>
      <c r="D513" s="316"/>
      <c r="E513" s="316"/>
      <c r="F513" s="316"/>
      <c r="G513" s="316"/>
      <c r="H513" s="316"/>
      <c r="I513" s="354"/>
    </row>
    <row r="514" spans="1:9">
      <c r="A514" s="39" t="s">
        <v>74</v>
      </c>
      <c r="B514" s="315">
        <v>46266</v>
      </c>
      <c r="C514" s="316"/>
      <c r="D514" s="316"/>
      <c r="E514" s="316"/>
      <c r="F514" s="316"/>
      <c r="G514" s="316"/>
      <c r="H514" s="65" t="s">
        <v>91</v>
      </c>
      <c r="I514" s="66">
        <f>G528</f>
        <v>17.850000000000001</v>
      </c>
    </row>
    <row r="515" spans="1:9">
      <c r="A515" s="317" t="s">
        <v>7</v>
      </c>
      <c r="B515" s="318"/>
      <c r="C515" s="319" t="s">
        <v>76</v>
      </c>
      <c r="D515" s="319"/>
      <c r="E515" s="319"/>
      <c r="F515" s="319"/>
      <c r="G515" s="320"/>
      <c r="H515" s="321" t="s">
        <v>77</v>
      </c>
      <c r="I515" s="322"/>
    </row>
    <row r="516" spans="1:9">
      <c r="A516" s="317"/>
      <c r="B516" s="318"/>
      <c r="C516" s="40" t="s">
        <v>15</v>
      </c>
      <c r="D516" s="40" t="s">
        <v>78</v>
      </c>
      <c r="E516" s="38" t="s">
        <v>94</v>
      </c>
      <c r="F516" s="41" t="s">
        <v>53</v>
      </c>
      <c r="G516" s="42" t="s">
        <v>12</v>
      </c>
      <c r="H516" s="323"/>
      <c r="I516" s="324"/>
    </row>
    <row r="517" spans="1:9" ht="33" customHeight="1">
      <c r="A517" s="325" t="s">
        <v>253</v>
      </c>
      <c r="B517" s="326"/>
      <c r="C517" s="43">
        <v>17.850000000000001</v>
      </c>
      <c r="D517" s="43"/>
      <c r="E517" s="43"/>
      <c r="F517" s="63">
        <f>C517</f>
        <v>17.850000000000001</v>
      </c>
      <c r="G517" s="44">
        <f>F517</f>
        <v>17.850000000000001</v>
      </c>
      <c r="H517" s="327"/>
      <c r="I517" s="328"/>
    </row>
    <row r="518" spans="1:9">
      <c r="A518" s="325"/>
      <c r="B518" s="326"/>
      <c r="C518" s="43"/>
      <c r="D518" s="43"/>
      <c r="E518" s="43"/>
      <c r="F518" s="63"/>
      <c r="G518" s="44"/>
      <c r="H518" s="327"/>
      <c r="I518" s="328"/>
    </row>
    <row r="519" spans="1:9">
      <c r="A519" s="325"/>
      <c r="B519" s="326"/>
      <c r="C519" s="43"/>
      <c r="D519" s="43"/>
      <c r="E519" s="43"/>
      <c r="F519" s="63"/>
      <c r="G519" s="44"/>
      <c r="H519" s="327"/>
      <c r="I519" s="328"/>
    </row>
    <row r="520" spans="1:9">
      <c r="A520" s="187"/>
      <c r="B520" s="188"/>
      <c r="C520" s="43"/>
      <c r="D520" s="62"/>
      <c r="E520" s="43"/>
      <c r="F520" s="63"/>
      <c r="G520" s="44"/>
      <c r="H520" s="327"/>
      <c r="I520" s="328"/>
    </row>
    <row r="521" spans="1:9">
      <c r="A521" s="187"/>
      <c r="B521" s="188"/>
      <c r="C521" s="43"/>
      <c r="D521" s="62"/>
      <c r="E521" s="43"/>
      <c r="F521" s="63"/>
      <c r="G521" s="44"/>
      <c r="H521" s="327"/>
      <c r="I521" s="328"/>
    </row>
    <row r="522" spans="1:9">
      <c r="A522" s="325"/>
      <c r="B522" s="326"/>
      <c r="C522" s="49"/>
      <c r="D522" s="62"/>
      <c r="E522" s="45"/>
      <c r="F522" s="63"/>
      <c r="G522" s="44"/>
      <c r="H522" s="327"/>
      <c r="I522" s="328"/>
    </row>
    <row r="523" spans="1:9">
      <c r="A523" s="325"/>
      <c r="B523" s="326"/>
      <c r="C523" s="46"/>
      <c r="D523" s="45"/>
      <c r="E523" s="45"/>
      <c r="F523" s="47"/>
      <c r="G523" s="48"/>
      <c r="H523" s="327"/>
      <c r="I523" s="328"/>
    </row>
    <row r="524" spans="1:9">
      <c r="A524" s="325"/>
      <c r="B524" s="326"/>
      <c r="C524" s="46"/>
      <c r="D524" s="45"/>
      <c r="E524" s="45"/>
      <c r="F524" s="47"/>
      <c r="G524" s="48"/>
      <c r="H524" s="327"/>
      <c r="I524" s="328"/>
    </row>
    <row r="525" spans="1:9">
      <c r="A525" s="325"/>
      <c r="B525" s="326"/>
      <c r="C525" s="46"/>
      <c r="D525" s="50"/>
      <c r="E525" s="50"/>
      <c r="F525" s="51"/>
      <c r="G525" s="48"/>
      <c r="H525" s="327"/>
      <c r="I525" s="328"/>
    </row>
    <row r="526" spans="1:9">
      <c r="A526" s="325"/>
      <c r="B526" s="326"/>
      <c r="C526" s="46"/>
      <c r="D526" s="52"/>
      <c r="E526" s="52"/>
      <c r="F526" s="53"/>
      <c r="G526" s="54"/>
      <c r="H526" s="327"/>
      <c r="I526" s="328"/>
    </row>
    <row r="527" spans="1:9">
      <c r="A527" s="325"/>
      <c r="B527" s="326"/>
      <c r="C527" s="46"/>
      <c r="D527" s="55"/>
      <c r="E527" s="55"/>
      <c r="F527" s="56"/>
      <c r="G527" s="48"/>
      <c r="H527" s="327"/>
      <c r="I527" s="328"/>
    </row>
    <row r="528" spans="1:9">
      <c r="A528" s="329"/>
      <c r="B528" s="330"/>
      <c r="C528" s="331" t="s">
        <v>17</v>
      </c>
      <c r="D528" s="332"/>
      <c r="E528" s="332"/>
      <c r="F528" s="333"/>
      <c r="G528" s="193">
        <f>SUM(G517:G527)</f>
        <v>17.850000000000001</v>
      </c>
      <c r="H528" s="327"/>
      <c r="I528" s="328"/>
    </row>
    <row r="529" spans="1:9">
      <c r="A529" s="314" t="s">
        <v>240</v>
      </c>
      <c r="B529" s="314"/>
      <c r="C529" s="314"/>
      <c r="D529" s="314"/>
      <c r="E529" s="314"/>
      <c r="F529" s="314"/>
      <c r="G529" s="314"/>
      <c r="H529" s="314"/>
      <c r="I529" s="314"/>
    </row>
    <row r="530" spans="1:9">
      <c r="A530" s="314"/>
      <c r="B530" s="314"/>
      <c r="C530" s="314"/>
      <c r="D530" s="314"/>
      <c r="E530" s="314"/>
      <c r="F530" s="314"/>
      <c r="G530" s="314"/>
      <c r="H530" s="314"/>
      <c r="I530" s="314"/>
    </row>
    <row r="531" spans="1:9">
      <c r="A531" s="314"/>
      <c r="B531" s="314"/>
      <c r="C531" s="314"/>
      <c r="D531" s="314"/>
      <c r="E531" s="314"/>
      <c r="F531" s="314"/>
      <c r="G531" s="314"/>
      <c r="H531" s="314"/>
      <c r="I531" s="314"/>
    </row>
    <row r="532" spans="1:9">
      <c r="A532" s="314"/>
      <c r="B532" s="314"/>
      <c r="C532" s="314"/>
      <c r="D532" s="314"/>
      <c r="E532" s="314"/>
      <c r="F532" s="314"/>
      <c r="G532" s="314"/>
      <c r="H532" s="314"/>
      <c r="I532" s="314"/>
    </row>
    <row r="533" spans="1:9" ht="15.75" thickBot="1">
      <c r="A533" s="70"/>
      <c r="I533" s="71"/>
    </row>
    <row r="534" spans="1:9">
      <c r="A534" s="334" t="s">
        <v>70</v>
      </c>
      <c r="B534" s="336" t="str">
        <f>PRESUPUESTO!B31</f>
        <v xml:space="preserve">ACABADOS </v>
      </c>
      <c r="C534" s="337"/>
      <c r="D534" s="338"/>
      <c r="E534" s="342" t="s">
        <v>71</v>
      </c>
      <c r="F534" s="344">
        <f>PRESUPUESTO!A34</f>
        <v>4.03</v>
      </c>
      <c r="G534" s="346" t="s">
        <v>72</v>
      </c>
      <c r="H534" s="348" t="str">
        <f>PRESUPUESTO!B34</f>
        <v>TEJA AJOVER TRAPEZOIDAL COLOR .27MM</v>
      </c>
      <c r="I534" s="349"/>
    </row>
    <row r="535" spans="1:9">
      <c r="A535" s="335"/>
      <c r="B535" s="339"/>
      <c r="C535" s="340"/>
      <c r="D535" s="341"/>
      <c r="E535" s="343"/>
      <c r="F535" s="345"/>
      <c r="G535" s="347"/>
      <c r="H535" s="350"/>
      <c r="I535" s="351"/>
    </row>
    <row r="536" spans="1:9">
      <c r="A536" s="352" t="s">
        <v>73</v>
      </c>
      <c r="B536" s="353"/>
      <c r="C536" s="353"/>
      <c r="D536" s="316"/>
      <c r="E536" s="316"/>
      <c r="F536" s="316"/>
      <c r="G536" s="316"/>
      <c r="H536" s="316"/>
      <c r="I536" s="354"/>
    </row>
    <row r="537" spans="1:9">
      <c r="A537" s="39" t="s">
        <v>74</v>
      </c>
      <c r="B537" s="315">
        <v>46266</v>
      </c>
      <c r="C537" s="316"/>
      <c r="D537" s="316"/>
      <c r="E537" s="316"/>
      <c r="F537" s="316"/>
      <c r="G537" s="316"/>
      <c r="H537" s="65" t="s">
        <v>75</v>
      </c>
      <c r="I537" s="66">
        <f>G551</f>
        <v>15.299999999999999</v>
      </c>
    </row>
    <row r="538" spans="1:9">
      <c r="A538" s="317" t="s">
        <v>7</v>
      </c>
      <c r="B538" s="318"/>
      <c r="C538" s="319" t="s">
        <v>76</v>
      </c>
      <c r="D538" s="319"/>
      <c r="E538" s="319"/>
      <c r="F538" s="319"/>
      <c r="G538" s="320"/>
      <c r="H538" s="321" t="s">
        <v>77</v>
      </c>
      <c r="I538" s="322"/>
    </row>
    <row r="539" spans="1:9">
      <c r="A539" s="317"/>
      <c r="B539" s="318"/>
      <c r="C539" s="40" t="s">
        <v>15</v>
      </c>
      <c r="D539" s="40" t="s">
        <v>78</v>
      </c>
      <c r="E539" s="38" t="s">
        <v>94</v>
      </c>
      <c r="F539" s="41" t="s">
        <v>1</v>
      </c>
      <c r="G539" s="42" t="s">
        <v>12</v>
      </c>
      <c r="H539" s="323"/>
      <c r="I539" s="324"/>
    </row>
    <row r="540" spans="1:9" ht="30.75" customHeight="1">
      <c r="A540" s="325" t="s">
        <v>253</v>
      </c>
      <c r="B540" s="326"/>
      <c r="C540" s="43">
        <v>6</v>
      </c>
      <c r="D540" s="43">
        <v>2.5499999999999998</v>
      </c>
      <c r="E540" s="43"/>
      <c r="F540" s="63">
        <f>C540*D540</f>
        <v>15.299999999999999</v>
      </c>
      <c r="G540" s="44">
        <f>F540</f>
        <v>15.299999999999999</v>
      </c>
      <c r="H540" s="327"/>
      <c r="I540" s="328"/>
    </row>
    <row r="541" spans="1:9">
      <c r="A541" s="325"/>
      <c r="B541" s="326"/>
      <c r="C541" s="43"/>
      <c r="D541" s="43"/>
      <c r="E541" s="43"/>
      <c r="F541" s="63"/>
      <c r="G541" s="44"/>
      <c r="H541" s="327"/>
      <c r="I541" s="328"/>
    </row>
    <row r="542" spans="1:9">
      <c r="A542" s="325"/>
      <c r="B542" s="326"/>
      <c r="C542" s="43"/>
      <c r="D542" s="43"/>
      <c r="E542" s="43"/>
      <c r="F542" s="63"/>
      <c r="G542" s="44"/>
      <c r="H542" s="327"/>
      <c r="I542" s="328"/>
    </row>
    <row r="543" spans="1:9">
      <c r="A543" s="187"/>
      <c r="B543" s="188"/>
      <c r="C543" s="43"/>
      <c r="D543" s="62"/>
      <c r="E543" s="43"/>
      <c r="F543" s="63"/>
      <c r="G543" s="44"/>
      <c r="H543" s="327"/>
      <c r="I543" s="328"/>
    </row>
    <row r="544" spans="1:9">
      <c r="A544" s="187"/>
      <c r="B544" s="188"/>
      <c r="C544" s="43"/>
      <c r="D544" s="62"/>
      <c r="E544" s="43"/>
      <c r="F544" s="63"/>
      <c r="G544" s="44"/>
      <c r="H544" s="327"/>
      <c r="I544" s="328"/>
    </row>
    <row r="545" spans="1:9">
      <c r="A545" s="325"/>
      <c r="B545" s="326"/>
      <c r="C545" s="49"/>
      <c r="D545" s="62"/>
      <c r="E545" s="45"/>
      <c r="F545" s="63"/>
      <c r="G545" s="44"/>
      <c r="H545" s="327"/>
      <c r="I545" s="328"/>
    </row>
    <row r="546" spans="1:9">
      <c r="A546" s="325"/>
      <c r="B546" s="326"/>
      <c r="C546" s="46"/>
      <c r="D546" s="45"/>
      <c r="E546" s="45"/>
      <c r="F546" s="47"/>
      <c r="G546" s="48"/>
      <c r="H546" s="327"/>
      <c r="I546" s="328"/>
    </row>
    <row r="547" spans="1:9">
      <c r="A547" s="325"/>
      <c r="B547" s="326"/>
      <c r="C547" s="46"/>
      <c r="D547" s="45"/>
      <c r="E547" s="45"/>
      <c r="F547" s="47"/>
      <c r="G547" s="48"/>
      <c r="H547" s="327"/>
      <c r="I547" s="328"/>
    </row>
    <row r="548" spans="1:9">
      <c r="A548" s="325"/>
      <c r="B548" s="326"/>
      <c r="C548" s="46"/>
      <c r="D548" s="50"/>
      <c r="E548" s="50"/>
      <c r="F548" s="51"/>
      <c r="G548" s="48"/>
      <c r="H548" s="327"/>
      <c r="I548" s="328"/>
    </row>
    <row r="549" spans="1:9">
      <c r="A549" s="325"/>
      <c r="B549" s="326"/>
      <c r="C549" s="46"/>
      <c r="D549" s="52"/>
      <c r="E549" s="52"/>
      <c r="F549" s="53"/>
      <c r="G549" s="54"/>
      <c r="H549" s="327"/>
      <c r="I549" s="328"/>
    </row>
    <row r="550" spans="1:9">
      <c r="A550" s="325"/>
      <c r="B550" s="326"/>
      <c r="C550" s="46"/>
      <c r="D550" s="55"/>
      <c r="E550" s="55"/>
      <c r="F550" s="56"/>
      <c r="G550" s="48"/>
      <c r="H550" s="327"/>
      <c r="I550" s="328"/>
    </row>
    <row r="551" spans="1:9">
      <c r="A551" s="329"/>
      <c r="B551" s="330"/>
      <c r="C551" s="331" t="s">
        <v>17</v>
      </c>
      <c r="D551" s="332"/>
      <c r="E551" s="332"/>
      <c r="F551" s="333"/>
      <c r="G551" s="193">
        <f>SUM(G540:G550)</f>
        <v>15.299999999999999</v>
      </c>
      <c r="H551" s="327"/>
      <c r="I551" s="328"/>
    </row>
    <row r="552" spans="1:9">
      <c r="A552" s="314" t="s">
        <v>240</v>
      </c>
      <c r="B552" s="314"/>
      <c r="C552" s="314"/>
      <c r="D552" s="314"/>
      <c r="E552" s="314"/>
      <c r="F552" s="314"/>
      <c r="G552" s="314"/>
      <c r="H552" s="314"/>
      <c r="I552" s="314"/>
    </row>
    <row r="553" spans="1:9">
      <c r="A553" s="314"/>
      <c r="B553" s="314"/>
      <c r="C553" s="314"/>
      <c r="D553" s="314"/>
      <c r="E553" s="314"/>
      <c r="F553" s="314"/>
      <c r="G553" s="314"/>
      <c r="H553" s="314"/>
      <c r="I553" s="314"/>
    </row>
    <row r="554" spans="1:9">
      <c r="A554" s="314"/>
      <c r="B554" s="314"/>
      <c r="C554" s="314"/>
      <c r="D554" s="314"/>
      <c r="E554" s="314"/>
      <c r="F554" s="314"/>
      <c r="G554" s="314"/>
      <c r="H554" s="314"/>
      <c r="I554" s="314"/>
    </row>
    <row r="555" spans="1:9">
      <c r="A555" s="314"/>
      <c r="B555" s="314"/>
      <c r="C555" s="314"/>
      <c r="D555" s="314"/>
      <c r="E555" s="314"/>
      <c r="F555" s="314"/>
      <c r="G555" s="314"/>
      <c r="H555" s="314"/>
      <c r="I555" s="314"/>
    </row>
    <row r="556" spans="1:9" ht="15.75" thickBot="1">
      <c r="A556" s="70"/>
      <c r="I556" s="71"/>
    </row>
    <row r="557" spans="1:9">
      <c r="A557" s="334" t="s">
        <v>70</v>
      </c>
      <c r="B557" s="336" t="str">
        <f>PRESUPUESTO!B31</f>
        <v xml:space="preserve">ACABADOS </v>
      </c>
      <c r="C557" s="337"/>
      <c r="D557" s="338"/>
      <c r="E557" s="342" t="s">
        <v>71</v>
      </c>
      <c r="F557" s="344">
        <f>PRESUPUESTO!A35</f>
        <v>4.04</v>
      </c>
      <c r="G557" s="346" t="s">
        <v>72</v>
      </c>
      <c r="H557" s="348" t="str">
        <f>PRESUPUESTO!B35</f>
        <v>CANAL RAINGO PVC AGUAS LLUVIAS</v>
      </c>
      <c r="I557" s="349"/>
    </row>
    <row r="558" spans="1:9">
      <c r="A558" s="335"/>
      <c r="B558" s="339"/>
      <c r="C558" s="340"/>
      <c r="D558" s="341"/>
      <c r="E558" s="343"/>
      <c r="F558" s="345"/>
      <c r="G558" s="347"/>
      <c r="H558" s="350"/>
      <c r="I558" s="351"/>
    </row>
    <row r="559" spans="1:9">
      <c r="A559" s="352" t="s">
        <v>73</v>
      </c>
      <c r="B559" s="353"/>
      <c r="C559" s="353"/>
      <c r="D559" s="316"/>
      <c r="E559" s="316"/>
      <c r="F559" s="316"/>
      <c r="G559" s="316"/>
      <c r="H559" s="316"/>
      <c r="I559" s="354"/>
    </row>
    <row r="560" spans="1:9">
      <c r="A560" s="39" t="s">
        <v>74</v>
      </c>
      <c r="B560" s="315">
        <v>46266</v>
      </c>
      <c r="C560" s="316"/>
      <c r="D560" s="316"/>
      <c r="E560" s="316"/>
      <c r="F560" s="316"/>
      <c r="G560" s="316"/>
      <c r="H560" s="65" t="s">
        <v>91</v>
      </c>
      <c r="I560" s="66">
        <f>G574</f>
        <v>2.5499999999999998</v>
      </c>
    </row>
    <row r="561" spans="1:9">
      <c r="A561" s="317" t="s">
        <v>7</v>
      </c>
      <c r="B561" s="318"/>
      <c r="C561" s="319" t="s">
        <v>76</v>
      </c>
      <c r="D561" s="319"/>
      <c r="E561" s="319"/>
      <c r="F561" s="319"/>
      <c r="G561" s="320"/>
      <c r="H561" s="321" t="s">
        <v>77</v>
      </c>
      <c r="I561" s="322"/>
    </row>
    <row r="562" spans="1:9">
      <c r="A562" s="317"/>
      <c r="B562" s="318"/>
      <c r="C562" s="40" t="s">
        <v>15</v>
      </c>
      <c r="D562" s="40" t="s">
        <v>78</v>
      </c>
      <c r="E562" s="38" t="s">
        <v>94</v>
      </c>
      <c r="F562" s="41" t="s">
        <v>53</v>
      </c>
      <c r="G562" s="42" t="s">
        <v>12</v>
      </c>
      <c r="H562" s="323"/>
      <c r="I562" s="324"/>
    </row>
    <row r="563" spans="1:9" ht="29.25" customHeight="1">
      <c r="A563" s="325" t="s">
        <v>259</v>
      </c>
      <c r="B563" s="326"/>
      <c r="C563" s="43">
        <v>2.5499999999999998</v>
      </c>
      <c r="D563" s="43"/>
      <c r="E563" s="43"/>
      <c r="F563" s="63">
        <v>2.5499999999999998</v>
      </c>
      <c r="G563" s="44">
        <f>F563</f>
        <v>2.5499999999999998</v>
      </c>
      <c r="H563" s="327"/>
      <c r="I563" s="328"/>
    </row>
    <row r="564" spans="1:9">
      <c r="A564" s="325"/>
      <c r="B564" s="326"/>
      <c r="C564" s="43"/>
      <c r="D564" s="43"/>
      <c r="E564" s="43"/>
      <c r="F564" s="63"/>
      <c r="G564" s="44"/>
      <c r="H564" s="327"/>
      <c r="I564" s="328"/>
    </row>
    <row r="565" spans="1:9">
      <c r="A565" s="325"/>
      <c r="B565" s="326"/>
      <c r="C565" s="43"/>
      <c r="D565" s="43"/>
      <c r="E565" s="43"/>
      <c r="F565" s="63"/>
      <c r="G565" s="44"/>
      <c r="H565" s="327"/>
      <c r="I565" s="328"/>
    </row>
    <row r="566" spans="1:9">
      <c r="A566" s="187"/>
      <c r="B566" s="188"/>
      <c r="C566" s="43"/>
      <c r="D566" s="62"/>
      <c r="E566" s="43"/>
      <c r="F566" s="63"/>
      <c r="G566" s="44"/>
      <c r="H566" s="327"/>
      <c r="I566" s="328"/>
    </row>
    <row r="567" spans="1:9">
      <c r="A567" s="187"/>
      <c r="B567" s="188"/>
      <c r="C567" s="43"/>
      <c r="D567" s="62"/>
      <c r="E567" s="43"/>
      <c r="F567" s="63"/>
      <c r="G567" s="44"/>
      <c r="H567" s="327"/>
      <c r="I567" s="328"/>
    </row>
    <row r="568" spans="1:9">
      <c r="A568" s="325"/>
      <c r="B568" s="326"/>
      <c r="C568" s="49"/>
      <c r="D568" s="62"/>
      <c r="E568" s="45"/>
      <c r="F568" s="63"/>
      <c r="G568" s="44"/>
      <c r="H568" s="327"/>
      <c r="I568" s="328"/>
    </row>
    <row r="569" spans="1:9">
      <c r="A569" s="325"/>
      <c r="B569" s="326"/>
      <c r="C569" s="46"/>
      <c r="D569" s="45"/>
      <c r="E569" s="45"/>
      <c r="F569" s="47"/>
      <c r="G569" s="48"/>
      <c r="H569" s="327"/>
      <c r="I569" s="328"/>
    </row>
    <row r="570" spans="1:9">
      <c r="A570" s="325"/>
      <c r="B570" s="326"/>
      <c r="C570" s="46"/>
      <c r="D570" s="45"/>
      <c r="E570" s="45"/>
      <c r="F570" s="47"/>
      <c r="G570" s="48"/>
      <c r="H570" s="327"/>
      <c r="I570" s="328"/>
    </row>
    <row r="571" spans="1:9">
      <c r="A571" s="325"/>
      <c r="B571" s="326"/>
      <c r="C571" s="46"/>
      <c r="D571" s="50"/>
      <c r="E571" s="50"/>
      <c r="F571" s="51"/>
      <c r="G571" s="48"/>
      <c r="H571" s="327"/>
      <c r="I571" s="328"/>
    </row>
    <row r="572" spans="1:9">
      <c r="A572" s="325"/>
      <c r="B572" s="326"/>
      <c r="C572" s="46"/>
      <c r="D572" s="52"/>
      <c r="E572" s="52"/>
      <c r="F572" s="53"/>
      <c r="G572" s="54"/>
      <c r="H572" s="327"/>
      <c r="I572" s="328"/>
    </row>
    <row r="573" spans="1:9">
      <c r="A573" s="325"/>
      <c r="B573" s="326"/>
      <c r="C573" s="46"/>
      <c r="D573" s="55"/>
      <c r="E573" s="55"/>
      <c r="F573" s="56"/>
      <c r="G573" s="48"/>
      <c r="H573" s="327"/>
      <c r="I573" s="328"/>
    </row>
    <row r="574" spans="1:9">
      <c r="A574" s="329"/>
      <c r="B574" s="330"/>
      <c r="C574" s="331" t="s">
        <v>17</v>
      </c>
      <c r="D574" s="332"/>
      <c r="E574" s="332"/>
      <c r="F574" s="333"/>
      <c r="G574" s="193">
        <f>SUM(G563:G573)</f>
        <v>2.5499999999999998</v>
      </c>
      <c r="H574" s="327"/>
      <c r="I574" s="328"/>
    </row>
    <row r="575" spans="1:9">
      <c r="A575" s="314" t="s">
        <v>240</v>
      </c>
      <c r="B575" s="314"/>
      <c r="C575" s="314"/>
      <c r="D575" s="314"/>
      <c r="E575" s="314"/>
      <c r="F575" s="314"/>
      <c r="G575" s="314"/>
      <c r="H575" s="314"/>
      <c r="I575" s="314"/>
    </row>
    <row r="576" spans="1:9">
      <c r="A576" s="314"/>
      <c r="B576" s="314"/>
      <c r="C576" s="314"/>
      <c r="D576" s="314"/>
      <c r="E576" s="314"/>
      <c r="F576" s="314"/>
      <c r="G576" s="314"/>
      <c r="H576" s="314"/>
      <c r="I576" s="314"/>
    </row>
    <row r="577" spans="1:9">
      <c r="A577" s="314"/>
      <c r="B577" s="314"/>
      <c r="C577" s="314"/>
      <c r="D577" s="314"/>
      <c r="E577" s="314"/>
      <c r="F577" s="314"/>
      <c r="G577" s="314"/>
      <c r="H577" s="314"/>
      <c r="I577" s="314"/>
    </row>
    <row r="578" spans="1:9">
      <c r="A578" s="314"/>
      <c r="B578" s="314"/>
      <c r="C578" s="314"/>
      <c r="D578" s="314"/>
      <c r="E578" s="314"/>
      <c r="F578" s="314"/>
      <c r="G578" s="314"/>
      <c r="H578" s="314"/>
      <c r="I578" s="314"/>
    </row>
    <row r="579" spans="1:9" ht="15.75" thickBot="1">
      <c r="A579" s="70"/>
      <c r="I579" s="71"/>
    </row>
    <row r="580" spans="1:9">
      <c r="A580" s="334" t="s">
        <v>70</v>
      </c>
      <c r="B580" s="336" t="str">
        <f>PRESUPUESTO!B31</f>
        <v xml:space="preserve">ACABADOS </v>
      </c>
      <c r="C580" s="337"/>
      <c r="D580" s="338"/>
      <c r="E580" s="342" t="s">
        <v>71</v>
      </c>
      <c r="F580" s="344">
        <f>PRESUPUESTO!A36</f>
        <v>4.05</v>
      </c>
      <c r="G580" s="346" t="s">
        <v>72</v>
      </c>
      <c r="H580" s="348" t="str">
        <f>PRESUPUESTO!B36</f>
        <v>BAJANTE AGUAS LLUVIAS PVC 3"</v>
      </c>
      <c r="I580" s="349"/>
    </row>
    <row r="581" spans="1:9">
      <c r="A581" s="335"/>
      <c r="B581" s="339"/>
      <c r="C581" s="340"/>
      <c r="D581" s="341"/>
      <c r="E581" s="343"/>
      <c r="F581" s="345"/>
      <c r="G581" s="347"/>
      <c r="H581" s="350"/>
      <c r="I581" s="351"/>
    </row>
    <row r="582" spans="1:9">
      <c r="A582" s="352" t="s">
        <v>73</v>
      </c>
      <c r="B582" s="353"/>
      <c r="C582" s="353"/>
      <c r="D582" s="316"/>
      <c r="E582" s="316"/>
      <c r="F582" s="316"/>
      <c r="G582" s="316"/>
      <c r="H582" s="316"/>
      <c r="I582" s="354"/>
    </row>
    <row r="583" spans="1:9">
      <c r="A583" s="39" t="s">
        <v>74</v>
      </c>
      <c r="B583" s="315">
        <v>46266</v>
      </c>
      <c r="C583" s="316"/>
      <c r="D583" s="316"/>
      <c r="E583" s="316"/>
      <c r="F583" s="316"/>
      <c r="G583" s="316"/>
      <c r="H583" s="65" t="s">
        <v>91</v>
      </c>
      <c r="I583" s="66">
        <f>G597</f>
        <v>3.9039999999999999</v>
      </c>
    </row>
    <row r="584" spans="1:9">
      <c r="A584" s="317" t="s">
        <v>7</v>
      </c>
      <c r="B584" s="318"/>
      <c r="C584" s="319" t="s">
        <v>76</v>
      </c>
      <c r="D584" s="319"/>
      <c r="E584" s="319"/>
      <c r="F584" s="319"/>
      <c r="G584" s="320"/>
      <c r="H584" s="321" t="s">
        <v>77</v>
      </c>
      <c r="I584" s="322"/>
    </row>
    <row r="585" spans="1:9">
      <c r="A585" s="317"/>
      <c r="B585" s="318"/>
      <c r="C585" s="40" t="s">
        <v>15</v>
      </c>
      <c r="D585" s="40" t="s">
        <v>78</v>
      </c>
      <c r="E585" s="38" t="s">
        <v>94</v>
      </c>
      <c r="F585" s="41" t="s">
        <v>53</v>
      </c>
      <c r="G585" s="42" t="s">
        <v>12</v>
      </c>
      <c r="H585" s="323"/>
      <c r="I585" s="324"/>
    </row>
    <row r="586" spans="1:9" ht="32.25" customHeight="1">
      <c r="A586" s="325" t="s">
        <v>261</v>
      </c>
      <c r="B586" s="326"/>
      <c r="C586" s="277">
        <v>3.9039999999999999</v>
      </c>
      <c r="D586" s="43"/>
      <c r="E586" s="43"/>
      <c r="F586" s="63">
        <f>C586</f>
        <v>3.9039999999999999</v>
      </c>
      <c r="G586" s="44">
        <f>F586</f>
        <v>3.9039999999999999</v>
      </c>
      <c r="H586" s="327"/>
      <c r="I586" s="328"/>
    </row>
    <row r="587" spans="1:9">
      <c r="A587" s="325"/>
      <c r="B587" s="326"/>
      <c r="C587" s="43"/>
      <c r="D587" s="43"/>
      <c r="E587" s="43"/>
      <c r="F587" s="63"/>
      <c r="G587" s="44"/>
      <c r="H587" s="327"/>
      <c r="I587" s="328"/>
    </row>
    <row r="588" spans="1:9">
      <c r="A588" s="325"/>
      <c r="B588" s="326"/>
      <c r="C588" s="43"/>
      <c r="D588" s="43"/>
      <c r="E588" s="43"/>
      <c r="F588" s="63"/>
      <c r="G588" s="44"/>
      <c r="H588" s="327"/>
      <c r="I588" s="328"/>
    </row>
    <row r="589" spans="1:9">
      <c r="A589" s="187"/>
      <c r="B589" s="188"/>
      <c r="C589" s="43"/>
      <c r="D589" s="62"/>
      <c r="E589" s="43"/>
      <c r="F589" s="63"/>
      <c r="G589" s="44"/>
      <c r="H589" s="327"/>
      <c r="I589" s="328"/>
    </row>
    <row r="590" spans="1:9">
      <c r="A590" s="187"/>
      <c r="B590" s="188"/>
      <c r="C590" s="43"/>
      <c r="D590" s="62"/>
      <c r="E590" s="43"/>
      <c r="F590" s="63"/>
      <c r="G590" s="44"/>
      <c r="H590" s="327"/>
      <c r="I590" s="328"/>
    </row>
    <row r="591" spans="1:9">
      <c r="A591" s="325"/>
      <c r="B591" s="326"/>
      <c r="C591" s="49"/>
      <c r="D591" s="62"/>
      <c r="E591" s="45"/>
      <c r="F591" s="63"/>
      <c r="G591" s="44"/>
      <c r="H591" s="327"/>
      <c r="I591" s="328"/>
    </row>
    <row r="592" spans="1:9">
      <c r="A592" s="325"/>
      <c r="B592" s="326"/>
      <c r="C592" s="46"/>
      <c r="D592" s="45"/>
      <c r="E592" s="45"/>
      <c r="F592" s="47"/>
      <c r="G592" s="48"/>
      <c r="H592" s="327"/>
      <c r="I592" s="328"/>
    </row>
    <row r="593" spans="1:9">
      <c r="A593" s="325"/>
      <c r="B593" s="326"/>
      <c r="C593" s="46"/>
      <c r="D593" s="45"/>
      <c r="E593" s="45"/>
      <c r="F593" s="47"/>
      <c r="G593" s="48"/>
      <c r="H593" s="327"/>
      <c r="I593" s="328"/>
    </row>
    <row r="594" spans="1:9">
      <c r="A594" s="325"/>
      <c r="B594" s="326"/>
      <c r="C594" s="46"/>
      <c r="D594" s="50"/>
      <c r="E594" s="50"/>
      <c r="F594" s="51"/>
      <c r="G594" s="48"/>
      <c r="H594" s="327"/>
      <c r="I594" s="328"/>
    </row>
    <row r="595" spans="1:9">
      <c r="A595" s="325"/>
      <c r="B595" s="326"/>
      <c r="C595" s="46"/>
      <c r="D595" s="52"/>
      <c r="E595" s="52"/>
      <c r="F595" s="53"/>
      <c r="G595" s="54"/>
      <c r="H595" s="327"/>
      <c r="I595" s="328"/>
    </row>
    <row r="596" spans="1:9">
      <c r="A596" s="325"/>
      <c r="B596" s="326"/>
      <c r="C596" s="46"/>
      <c r="D596" s="55"/>
      <c r="E596" s="55"/>
      <c r="F596" s="56"/>
      <c r="G596" s="48"/>
      <c r="H596" s="327"/>
      <c r="I596" s="328"/>
    </row>
    <row r="597" spans="1:9">
      <c r="A597" s="329"/>
      <c r="B597" s="330"/>
      <c r="C597" s="331" t="s">
        <v>17</v>
      </c>
      <c r="D597" s="332"/>
      <c r="E597" s="332"/>
      <c r="F597" s="333"/>
      <c r="G597" s="193">
        <f>SUM(G586:G596)</f>
        <v>3.9039999999999999</v>
      </c>
      <c r="H597" s="327"/>
      <c r="I597" s="328"/>
    </row>
    <row r="598" spans="1:9">
      <c r="A598" s="314" t="s">
        <v>240</v>
      </c>
      <c r="B598" s="314"/>
      <c r="C598" s="314"/>
      <c r="D598" s="314"/>
      <c r="E598" s="314"/>
      <c r="F598" s="314"/>
      <c r="G598" s="314"/>
      <c r="H598" s="314"/>
      <c r="I598" s="314"/>
    </row>
    <row r="599" spans="1:9">
      <c r="A599" s="314"/>
      <c r="B599" s="314"/>
      <c r="C599" s="314"/>
      <c r="D599" s="314"/>
      <c r="E599" s="314"/>
      <c r="F599" s="314"/>
      <c r="G599" s="314"/>
      <c r="H599" s="314"/>
      <c r="I599" s="314"/>
    </row>
    <row r="600" spans="1:9">
      <c r="A600" s="314"/>
      <c r="B600" s="314"/>
      <c r="C600" s="314"/>
      <c r="D600" s="314"/>
      <c r="E600" s="314"/>
      <c r="F600" s="314"/>
      <c r="G600" s="314"/>
      <c r="H600" s="314"/>
      <c r="I600" s="314"/>
    </row>
    <row r="601" spans="1:9">
      <c r="A601" s="314"/>
      <c r="B601" s="314"/>
      <c r="C601" s="314"/>
      <c r="D601" s="314"/>
      <c r="E601" s="314"/>
      <c r="F601" s="314"/>
      <c r="G601" s="314"/>
      <c r="H601" s="314"/>
      <c r="I601" s="314"/>
    </row>
    <row r="602" spans="1:9" ht="15.75" thickBot="1">
      <c r="A602" s="70"/>
      <c r="I602" s="71"/>
    </row>
    <row r="603" spans="1:9">
      <c r="A603" s="334" t="s">
        <v>70</v>
      </c>
      <c r="B603" s="336" t="str">
        <f>PRESUPUESTO!B31</f>
        <v xml:space="preserve">ACABADOS </v>
      </c>
      <c r="C603" s="337"/>
      <c r="D603" s="338"/>
      <c r="E603" s="342" t="s">
        <v>71</v>
      </c>
      <c r="F603" s="344">
        <f>PRESUPUESTO!A37</f>
        <v>4.0599999999999996</v>
      </c>
      <c r="G603" s="346" t="s">
        <v>72</v>
      </c>
      <c r="H603" s="348" t="str">
        <f>PRESUPUESTO!B37</f>
        <v>ESTUCO PLASTICO MURO [PASTA]</v>
      </c>
      <c r="I603" s="349"/>
    </row>
    <row r="604" spans="1:9">
      <c r="A604" s="335"/>
      <c r="B604" s="339"/>
      <c r="C604" s="340"/>
      <c r="D604" s="341"/>
      <c r="E604" s="343"/>
      <c r="F604" s="345"/>
      <c r="G604" s="347"/>
      <c r="H604" s="350"/>
      <c r="I604" s="351"/>
    </row>
    <row r="605" spans="1:9">
      <c r="A605" s="352" t="s">
        <v>73</v>
      </c>
      <c r="B605" s="353"/>
      <c r="C605" s="353"/>
      <c r="D605" s="316"/>
      <c r="E605" s="316"/>
      <c r="F605" s="316"/>
      <c r="G605" s="316"/>
      <c r="H605" s="316"/>
      <c r="I605" s="354"/>
    </row>
    <row r="606" spans="1:9">
      <c r="A606" s="39" t="s">
        <v>74</v>
      </c>
      <c r="B606" s="315">
        <v>46266</v>
      </c>
      <c r="C606" s="316"/>
      <c r="D606" s="316"/>
      <c r="E606" s="316"/>
      <c r="F606" s="316"/>
      <c r="G606" s="316"/>
      <c r="H606" s="65" t="s">
        <v>75</v>
      </c>
      <c r="I606" s="66">
        <f>G616</f>
        <v>28.073</v>
      </c>
    </row>
    <row r="607" spans="1:9">
      <c r="A607" s="317" t="s">
        <v>7</v>
      </c>
      <c r="B607" s="318"/>
      <c r="C607" s="319" t="s">
        <v>76</v>
      </c>
      <c r="D607" s="319"/>
      <c r="E607" s="319"/>
      <c r="F607" s="319"/>
      <c r="G607" s="320"/>
      <c r="H607" s="321" t="s">
        <v>77</v>
      </c>
      <c r="I607" s="322"/>
    </row>
    <row r="608" spans="1:9">
      <c r="A608" s="317"/>
      <c r="B608" s="318"/>
      <c r="C608" s="40" t="s">
        <v>15</v>
      </c>
      <c r="D608" s="40" t="s">
        <v>78</v>
      </c>
      <c r="E608" s="38" t="s">
        <v>94</v>
      </c>
      <c r="F608" s="41" t="s">
        <v>1</v>
      </c>
      <c r="G608" s="42" t="s">
        <v>12</v>
      </c>
      <c r="H608" s="323"/>
      <c r="I608" s="324"/>
    </row>
    <row r="609" spans="1:9">
      <c r="A609" s="325" t="s">
        <v>266</v>
      </c>
      <c r="B609" s="326"/>
      <c r="C609" s="43">
        <v>3.9</v>
      </c>
      <c r="D609" s="43">
        <v>2.8</v>
      </c>
      <c r="E609" s="43"/>
      <c r="F609" s="63">
        <f>C609*D609</f>
        <v>10.92</v>
      </c>
      <c r="G609" s="44">
        <f t="shared" ref="G609:G611" si="13">F609</f>
        <v>10.92</v>
      </c>
      <c r="H609" s="327"/>
      <c r="I609" s="328"/>
    </row>
    <row r="610" spans="1:9" ht="30" customHeight="1">
      <c r="A610" s="325" t="s">
        <v>270</v>
      </c>
      <c r="B610" s="326"/>
      <c r="C610" s="275">
        <v>3.9</v>
      </c>
      <c r="D610" s="62">
        <v>2.8</v>
      </c>
      <c r="E610" s="45"/>
      <c r="F610" s="63">
        <f t="shared" ref="F610" si="14">C610*D610</f>
        <v>10.92</v>
      </c>
      <c r="G610" s="44">
        <f t="shared" si="13"/>
        <v>10.92</v>
      </c>
      <c r="H610" s="327"/>
      <c r="I610" s="328"/>
    </row>
    <row r="611" spans="1:9">
      <c r="A611" s="325" t="s">
        <v>278</v>
      </c>
      <c r="B611" s="326"/>
      <c r="C611" s="276">
        <v>2.71</v>
      </c>
      <c r="D611" s="275">
        <v>2.2999999999999998</v>
      </c>
      <c r="E611" s="45"/>
      <c r="F611" s="63">
        <f t="shared" ref="F611" si="15">C611*D611</f>
        <v>6.2329999999999997</v>
      </c>
      <c r="G611" s="44">
        <f t="shared" si="13"/>
        <v>6.2329999999999997</v>
      </c>
      <c r="H611" s="327"/>
      <c r="I611" s="328"/>
    </row>
    <row r="612" spans="1:9">
      <c r="A612" s="325"/>
      <c r="B612" s="326"/>
      <c r="C612" s="46"/>
      <c r="D612" s="45"/>
      <c r="E612" s="45"/>
      <c r="F612" s="47"/>
      <c r="G612" s="48"/>
      <c r="H612" s="327"/>
      <c r="I612" s="328"/>
    </row>
    <row r="613" spans="1:9">
      <c r="A613" s="325"/>
      <c r="B613" s="326"/>
      <c r="C613" s="46"/>
      <c r="D613" s="50"/>
      <c r="E613" s="50"/>
      <c r="F613" s="51"/>
      <c r="G613" s="48"/>
      <c r="H613" s="327"/>
      <c r="I613" s="328"/>
    </row>
    <row r="614" spans="1:9">
      <c r="A614" s="325"/>
      <c r="B614" s="326"/>
      <c r="C614" s="46"/>
      <c r="D614" s="52"/>
      <c r="E614" s="52"/>
      <c r="F614" s="53"/>
      <c r="G614" s="54"/>
      <c r="H614" s="327"/>
      <c r="I614" s="328"/>
    </row>
    <row r="615" spans="1:9">
      <c r="A615" s="325"/>
      <c r="B615" s="326"/>
      <c r="C615" s="46"/>
      <c r="D615" s="55"/>
      <c r="E615" s="55"/>
      <c r="F615" s="56"/>
      <c r="G615" s="48"/>
      <c r="H615" s="327"/>
      <c r="I615" s="328"/>
    </row>
    <row r="616" spans="1:9">
      <c r="A616" s="329"/>
      <c r="B616" s="330"/>
      <c r="C616" s="331" t="s">
        <v>17</v>
      </c>
      <c r="D616" s="332"/>
      <c r="E616" s="332"/>
      <c r="F616" s="333"/>
      <c r="G616" s="193">
        <f>SUM(G609:G615)</f>
        <v>28.073</v>
      </c>
      <c r="H616" s="327"/>
      <c r="I616" s="328"/>
    </row>
    <row r="617" spans="1:9">
      <c r="A617" s="314" t="s">
        <v>240</v>
      </c>
      <c r="B617" s="314"/>
      <c r="C617" s="314"/>
      <c r="D617" s="314"/>
      <c r="E617" s="314"/>
      <c r="F617" s="314"/>
      <c r="G617" s="314"/>
      <c r="H617" s="314"/>
      <c r="I617" s="314"/>
    </row>
    <row r="618" spans="1:9">
      <c r="A618" s="314"/>
      <c r="B618" s="314"/>
      <c r="C618" s="314"/>
      <c r="D618" s="314"/>
      <c r="E618" s="314"/>
      <c r="F618" s="314"/>
      <c r="G618" s="314"/>
      <c r="H618" s="314"/>
      <c r="I618" s="314"/>
    </row>
    <row r="619" spans="1:9">
      <c r="A619" s="314"/>
      <c r="B619" s="314"/>
      <c r="C619" s="314"/>
      <c r="D619" s="314"/>
      <c r="E619" s="314"/>
      <c r="F619" s="314"/>
      <c r="G619" s="314"/>
      <c r="H619" s="314"/>
      <c r="I619" s="314"/>
    </row>
    <row r="620" spans="1:9">
      <c r="A620" s="314"/>
      <c r="B620" s="314"/>
      <c r="C620" s="314"/>
      <c r="D620" s="314"/>
      <c r="E620" s="314"/>
      <c r="F620" s="314"/>
      <c r="G620" s="314"/>
      <c r="H620" s="314"/>
      <c r="I620" s="314"/>
    </row>
    <row r="621" spans="1:9" ht="15.75" thickBot="1">
      <c r="A621" s="70"/>
      <c r="I621" s="71"/>
    </row>
    <row r="622" spans="1:9">
      <c r="A622" s="334" t="s">
        <v>70</v>
      </c>
      <c r="B622" s="336" t="str">
        <f>PRESUPUESTO!B31</f>
        <v xml:space="preserve">ACABADOS </v>
      </c>
      <c r="C622" s="337"/>
      <c r="D622" s="338"/>
      <c r="E622" s="342" t="s">
        <v>71</v>
      </c>
      <c r="F622" s="344">
        <f>PRESUPUESTO!A38</f>
        <v>4.07</v>
      </c>
      <c r="G622" s="346" t="s">
        <v>72</v>
      </c>
      <c r="H622" s="348" t="str">
        <f>PRESUPUESTO!B38</f>
        <v>VINILO MURO TIPO 1 [3M]</v>
      </c>
      <c r="I622" s="349"/>
    </row>
    <row r="623" spans="1:9">
      <c r="A623" s="335"/>
      <c r="B623" s="339"/>
      <c r="C623" s="340"/>
      <c r="D623" s="341"/>
      <c r="E623" s="343"/>
      <c r="F623" s="345"/>
      <c r="G623" s="347"/>
      <c r="H623" s="350"/>
      <c r="I623" s="351"/>
    </row>
    <row r="624" spans="1:9">
      <c r="A624" s="352" t="s">
        <v>73</v>
      </c>
      <c r="B624" s="353"/>
      <c r="C624" s="353"/>
      <c r="D624" s="316"/>
      <c r="E624" s="316"/>
      <c r="F624" s="316"/>
      <c r="G624" s="316"/>
      <c r="H624" s="316"/>
      <c r="I624" s="354"/>
    </row>
    <row r="625" spans="1:12">
      <c r="A625" s="39" t="s">
        <v>74</v>
      </c>
      <c r="B625" s="315">
        <v>46266</v>
      </c>
      <c r="C625" s="316"/>
      <c r="D625" s="316"/>
      <c r="E625" s="316"/>
      <c r="F625" s="316"/>
      <c r="G625" s="316"/>
      <c r="H625" s="65" t="s">
        <v>75</v>
      </c>
      <c r="I625" s="66">
        <f>G639</f>
        <v>78.849999999999994</v>
      </c>
    </row>
    <row r="626" spans="1:12">
      <c r="A626" s="317" t="s">
        <v>7</v>
      </c>
      <c r="B626" s="318"/>
      <c r="C626" s="319" t="s">
        <v>76</v>
      </c>
      <c r="D626" s="319"/>
      <c r="E626" s="319"/>
      <c r="F626" s="319"/>
      <c r="G626" s="320"/>
      <c r="H626" s="321" t="s">
        <v>77</v>
      </c>
      <c r="I626" s="322"/>
    </row>
    <row r="627" spans="1:12">
      <c r="A627" s="317"/>
      <c r="B627" s="318"/>
      <c r="C627" s="40" t="s">
        <v>15</v>
      </c>
      <c r="D627" s="40" t="s">
        <v>78</v>
      </c>
      <c r="E627" s="38" t="s">
        <v>94</v>
      </c>
      <c r="F627" s="41" t="s">
        <v>1</v>
      </c>
      <c r="G627" s="42" t="s">
        <v>12</v>
      </c>
      <c r="H627" s="323"/>
      <c r="I627" s="324"/>
    </row>
    <row r="628" spans="1:12" ht="32.25" customHeight="1">
      <c r="A628" s="325" t="s">
        <v>265</v>
      </c>
      <c r="B628" s="326"/>
      <c r="C628" s="43">
        <v>8</v>
      </c>
      <c r="D628" s="43">
        <v>1.5</v>
      </c>
      <c r="E628" s="43"/>
      <c r="F628" s="63">
        <f>C628*D628</f>
        <v>12</v>
      </c>
      <c r="G628" s="44">
        <f>F628</f>
        <v>12</v>
      </c>
      <c r="H628" s="327"/>
      <c r="I628" s="328"/>
    </row>
    <row r="629" spans="1:12">
      <c r="A629" s="325" t="s">
        <v>266</v>
      </c>
      <c r="B629" s="326"/>
      <c r="C629" s="43">
        <v>3.8</v>
      </c>
      <c r="D629" s="43">
        <v>2.6</v>
      </c>
      <c r="E629" s="43"/>
      <c r="F629" s="63">
        <f t="shared" ref="F629:F634" si="16">C629*D629</f>
        <v>9.879999999999999</v>
      </c>
      <c r="G629" s="44">
        <f t="shared" ref="G629:G634" si="17">F629</f>
        <v>9.879999999999999</v>
      </c>
      <c r="H629" s="327"/>
      <c r="I629" s="328"/>
    </row>
    <row r="630" spans="1:12">
      <c r="A630" s="325" t="s">
        <v>267</v>
      </c>
      <c r="B630" s="326"/>
      <c r="C630" s="43">
        <v>1</v>
      </c>
      <c r="D630" s="43">
        <v>1</v>
      </c>
      <c r="E630" s="43"/>
      <c r="F630" s="63">
        <f t="shared" si="16"/>
        <v>1</v>
      </c>
      <c r="G630" s="44">
        <f t="shared" si="17"/>
        <v>1</v>
      </c>
      <c r="H630" s="327"/>
      <c r="I630" s="328"/>
    </row>
    <row r="631" spans="1:12" ht="25.5">
      <c r="A631" s="187" t="s">
        <v>268</v>
      </c>
      <c r="B631" s="188"/>
      <c r="C631" s="43">
        <v>2.5</v>
      </c>
      <c r="D631" s="62">
        <v>1</v>
      </c>
      <c r="E631" s="43"/>
      <c r="F631" s="63">
        <f t="shared" si="16"/>
        <v>2.5</v>
      </c>
      <c r="G631" s="44">
        <f t="shared" si="17"/>
        <v>2.5</v>
      </c>
      <c r="H631" s="327"/>
      <c r="I631" s="328"/>
    </row>
    <row r="632" spans="1:12" ht="25.5">
      <c r="A632" s="187" t="s">
        <v>269</v>
      </c>
      <c r="B632" s="188"/>
      <c r="C632" s="43">
        <v>12.727272727272725</v>
      </c>
      <c r="D632" s="62">
        <v>2.2000000000000002</v>
      </c>
      <c r="E632" s="43"/>
      <c r="F632" s="63">
        <f t="shared" si="16"/>
        <v>27.999999999999996</v>
      </c>
      <c r="G632" s="44">
        <f t="shared" si="17"/>
        <v>27.999999999999996</v>
      </c>
      <c r="H632" s="327"/>
      <c r="I632" s="328"/>
    </row>
    <row r="633" spans="1:12" ht="33" customHeight="1">
      <c r="A633" s="325" t="s">
        <v>270</v>
      </c>
      <c r="B633" s="326"/>
      <c r="C633" s="275">
        <v>3.9</v>
      </c>
      <c r="D633" s="62">
        <v>2.6</v>
      </c>
      <c r="E633" s="45"/>
      <c r="F633" s="63">
        <f t="shared" si="16"/>
        <v>10.14</v>
      </c>
      <c r="G633" s="44">
        <f t="shared" si="17"/>
        <v>10.14</v>
      </c>
      <c r="H633" s="327"/>
      <c r="I633" s="328"/>
    </row>
    <row r="634" spans="1:12">
      <c r="A634" s="325" t="s">
        <v>277</v>
      </c>
      <c r="B634" s="326"/>
      <c r="C634" s="49">
        <v>7</v>
      </c>
      <c r="D634" s="62">
        <v>2.19</v>
      </c>
      <c r="E634" s="45"/>
      <c r="F634" s="63">
        <f t="shared" si="16"/>
        <v>15.33</v>
      </c>
      <c r="G634" s="44">
        <f t="shared" si="17"/>
        <v>15.33</v>
      </c>
      <c r="H634" s="327"/>
      <c r="I634" s="328"/>
    </row>
    <row r="635" spans="1:12">
      <c r="A635" s="325"/>
      <c r="B635" s="326"/>
      <c r="C635" s="46"/>
      <c r="D635" s="45"/>
      <c r="E635" s="45"/>
      <c r="F635" s="47"/>
      <c r="G635" s="48"/>
      <c r="H635" s="327"/>
      <c r="I635" s="328"/>
    </row>
    <row r="636" spans="1:12">
      <c r="A636" s="325"/>
      <c r="B636" s="326"/>
      <c r="C636" s="46"/>
      <c r="D636" s="50"/>
      <c r="E636" s="50"/>
      <c r="F636" s="51"/>
      <c r="G636" s="48"/>
      <c r="H636" s="327"/>
      <c r="I636" s="328"/>
    </row>
    <row r="637" spans="1:12">
      <c r="A637" s="325"/>
      <c r="B637" s="326"/>
      <c r="C637" s="46"/>
      <c r="D637" s="52"/>
      <c r="E637" s="52"/>
      <c r="F637" s="53"/>
      <c r="G637" s="54"/>
      <c r="H637" s="327"/>
      <c r="I637" s="328"/>
    </row>
    <row r="638" spans="1:12">
      <c r="A638" s="325"/>
      <c r="B638" s="326"/>
      <c r="C638" s="46"/>
      <c r="D638" s="55"/>
      <c r="E638" s="55"/>
      <c r="F638" s="56"/>
      <c r="G638" s="48"/>
      <c r="H638" s="327"/>
      <c r="I638" s="328"/>
      <c r="L638" s="37">
        <v>78.849999999999994</v>
      </c>
    </row>
    <row r="639" spans="1:12">
      <c r="A639" s="329"/>
      <c r="B639" s="330"/>
      <c r="C639" s="331" t="s">
        <v>17</v>
      </c>
      <c r="D639" s="332"/>
      <c r="E639" s="332"/>
      <c r="F639" s="333"/>
      <c r="G639" s="193">
        <f>SUM(G628:G638)</f>
        <v>78.849999999999994</v>
      </c>
      <c r="H639" s="327"/>
      <c r="I639" s="328"/>
    </row>
    <row r="640" spans="1:12">
      <c r="A640" s="314" t="s">
        <v>240</v>
      </c>
      <c r="B640" s="314"/>
      <c r="C640" s="314"/>
      <c r="D640" s="314"/>
      <c r="E640" s="314"/>
      <c r="F640" s="314"/>
      <c r="G640" s="314"/>
      <c r="H640" s="314"/>
      <c r="I640" s="314"/>
      <c r="L640" s="96">
        <f>G639-L638</f>
        <v>0</v>
      </c>
    </row>
    <row r="641" spans="1:9">
      <c r="A641" s="314"/>
      <c r="B641" s="314"/>
      <c r="C641" s="314"/>
      <c r="D641" s="314"/>
      <c r="E641" s="314"/>
      <c r="F641" s="314"/>
      <c r="G641" s="314"/>
      <c r="H641" s="314"/>
      <c r="I641" s="314"/>
    </row>
    <row r="642" spans="1:9">
      <c r="A642" s="314"/>
      <c r="B642" s="314"/>
      <c r="C642" s="314"/>
      <c r="D642" s="314"/>
      <c r="E642" s="314"/>
      <c r="F642" s="314"/>
      <c r="G642" s="314"/>
      <c r="H642" s="314"/>
      <c r="I642" s="314"/>
    </row>
    <row r="643" spans="1:9">
      <c r="A643" s="314"/>
      <c r="B643" s="314"/>
      <c r="C643" s="314"/>
      <c r="D643" s="314"/>
      <c r="E643" s="314"/>
      <c r="F643" s="314"/>
      <c r="G643" s="314"/>
      <c r="H643" s="314"/>
      <c r="I643" s="314"/>
    </row>
    <row r="644" spans="1:9" ht="15.75" thickBot="1">
      <c r="A644" s="70"/>
      <c r="I644" s="71"/>
    </row>
    <row r="645" spans="1:9">
      <c r="A645" s="334" t="s">
        <v>70</v>
      </c>
      <c r="B645" s="336" t="str">
        <f>PRESUPUESTO!B31</f>
        <v xml:space="preserve">ACABADOS </v>
      </c>
      <c r="C645" s="337"/>
      <c r="D645" s="338"/>
      <c r="E645" s="342" t="s">
        <v>71</v>
      </c>
      <c r="F645" s="344">
        <f>PRESUPUESTO!A39</f>
        <v>4.08</v>
      </c>
      <c r="G645" s="346" t="s">
        <v>72</v>
      </c>
      <c r="H645" s="348" t="str">
        <f>PRESUPUESTO!B39</f>
        <v>MARCO LAMINA 0.70-1.0 M CAL.20 LISO S/LUCE</v>
      </c>
      <c r="I645" s="349"/>
    </row>
    <row r="646" spans="1:9">
      <c r="A646" s="335"/>
      <c r="B646" s="339"/>
      <c r="C646" s="340"/>
      <c r="D646" s="341"/>
      <c r="E646" s="343"/>
      <c r="F646" s="345"/>
      <c r="G646" s="347"/>
      <c r="H646" s="350"/>
      <c r="I646" s="351"/>
    </row>
    <row r="647" spans="1:9">
      <c r="A647" s="352" t="s">
        <v>73</v>
      </c>
      <c r="B647" s="353"/>
      <c r="C647" s="353"/>
      <c r="D647" s="316"/>
      <c r="E647" s="316"/>
      <c r="F647" s="316"/>
      <c r="G647" s="316"/>
      <c r="H647" s="316"/>
      <c r="I647" s="354"/>
    </row>
    <row r="648" spans="1:9">
      <c r="A648" s="39" t="s">
        <v>74</v>
      </c>
      <c r="B648" s="315">
        <v>46266</v>
      </c>
      <c r="C648" s="316"/>
      <c r="D648" s="316"/>
      <c r="E648" s="316"/>
      <c r="F648" s="316"/>
      <c r="G648" s="316"/>
      <c r="H648" s="65" t="s">
        <v>85</v>
      </c>
      <c r="I648" s="66">
        <f>G662</f>
        <v>1</v>
      </c>
    </row>
    <row r="649" spans="1:9">
      <c r="A649" s="317" t="s">
        <v>7</v>
      </c>
      <c r="B649" s="318"/>
      <c r="C649" s="319" t="s">
        <v>76</v>
      </c>
      <c r="D649" s="319"/>
      <c r="E649" s="319"/>
      <c r="F649" s="319"/>
      <c r="G649" s="320"/>
      <c r="H649" s="321" t="s">
        <v>77</v>
      </c>
      <c r="I649" s="322"/>
    </row>
    <row r="650" spans="1:9">
      <c r="A650" s="317"/>
      <c r="B650" s="318"/>
      <c r="C650" s="40" t="s">
        <v>15</v>
      </c>
      <c r="D650" s="40" t="s">
        <v>78</v>
      </c>
      <c r="E650" s="38" t="s">
        <v>52</v>
      </c>
      <c r="F650" s="41" t="s">
        <v>94</v>
      </c>
      <c r="G650" s="42" t="s">
        <v>12</v>
      </c>
      <c r="H650" s="323"/>
      <c r="I650" s="324"/>
    </row>
    <row r="651" spans="1:9" ht="34.5" customHeight="1">
      <c r="A651" s="325" t="s">
        <v>314</v>
      </c>
      <c r="B651" s="326"/>
      <c r="C651" s="43">
        <v>1</v>
      </c>
      <c r="D651" s="43"/>
      <c r="E651" s="43"/>
      <c r="F651" s="63">
        <v>1</v>
      </c>
      <c r="G651" s="44">
        <f>F651</f>
        <v>1</v>
      </c>
      <c r="H651" s="327"/>
      <c r="I651" s="328"/>
    </row>
    <row r="652" spans="1:9">
      <c r="A652" s="325"/>
      <c r="B652" s="326"/>
      <c r="C652" s="43"/>
      <c r="D652" s="43"/>
      <c r="E652" s="43"/>
      <c r="F652" s="63"/>
      <c r="G652" s="44"/>
      <c r="H652" s="327"/>
      <c r="I652" s="328"/>
    </row>
    <row r="653" spans="1:9">
      <c r="A653" s="325"/>
      <c r="B653" s="326"/>
      <c r="C653" s="43"/>
      <c r="D653" s="43"/>
      <c r="E653" s="43"/>
      <c r="F653" s="63"/>
      <c r="G653" s="44"/>
      <c r="H653" s="327"/>
      <c r="I653" s="328"/>
    </row>
    <row r="654" spans="1:9">
      <c r="A654" s="187"/>
      <c r="B654" s="188"/>
      <c r="C654" s="43"/>
      <c r="D654" s="62"/>
      <c r="E654" s="43"/>
      <c r="F654" s="63"/>
      <c r="G654" s="44"/>
      <c r="H654" s="327"/>
      <c r="I654" s="328"/>
    </row>
    <row r="655" spans="1:9">
      <c r="A655" s="187"/>
      <c r="B655" s="188"/>
      <c r="C655" s="43"/>
      <c r="D655" s="62"/>
      <c r="E655" s="43"/>
      <c r="F655" s="63"/>
      <c r="G655" s="44"/>
      <c r="H655" s="327"/>
      <c r="I655" s="328"/>
    </row>
    <row r="656" spans="1:9">
      <c r="A656" s="325"/>
      <c r="B656" s="326"/>
      <c r="C656" s="275"/>
      <c r="D656" s="62"/>
      <c r="E656" s="45"/>
      <c r="F656" s="63"/>
      <c r="G656" s="44"/>
      <c r="H656" s="327"/>
      <c r="I656" s="328"/>
    </row>
    <row r="657" spans="1:9">
      <c r="A657" s="325"/>
      <c r="B657" s="326"/>
      <c r="C657" s="49"/>
      <c r="D657" s="62"/>
      <c r="E657" s="45"/>
      <c r="F657" s="63"/>
      <c r="G657" s="44"/>
      <c r="H657" s="327"/>
      <c r="I657" s="328"/>
    </row>
    <row r="658" spans="1:9">
      <c r="A658" s="325"/>
      <c r="B658" s="326"/>
      <c r="C658" s="46"/>
      <c r="D658" s="45"/>
      <c r="E658" s="45"/>
      <c r="F658" s="47"/>
      <c r="G658" s="48"/>
      <c r="H658" s="327"/>
      <c r="I658" s="328"/>
    </row>
    <row r="659" spans="1:9">
      <c r="A659" s="325"/>
      <c r="B659" s="326"/>
      <c r="C659" s="46"/>
      <c r="D659" s="50"/>
      <c r="E659" s="50"/>
      <c r="F659" s="51"/>
      <c r="G659" s="48"/>
      <c r="H659" s="327"/>
      <c r="I659" s="328"/>
    </row>
    <row r="660" spans="1:9">
      <c r="A660" s="325"/>
      <c r="B660" s="326"/>
      <c r="C660" s="46"/>
      <c r="D660" s="52"/>
      <c r="E660" s="52"/>
      <c r="F660" s="53"/>
      <c r="G660" s="54"/>
      <c r="H660" s="327"/>
      <c r="I660" s="328"/>
    </row>
    <row r="661" spans="1:9">
      <c r="A661" s="325"/>
      <c r="B661" s="326"/>
      <c r="C661" s="46"/>
      <c r="D661" s="55"/>
      <c r="E661" s="55"/>
      <c r="F661" s="56"/>
      <c r="G661" s="48"/>
      <c r="H661" s="327"/>
      <c r="I661" s="328"/>
    </row>
    <row r="662" spans="1:9">
      <c r="A662" s="329"/>
      <c r="B662" s="330"/>
      <c r="C662" s="331" t="s">
        <v>17</v>
      </c>
      <c r="D662" s="332"/>
      <c r="E662" s="332"/>
      <c r="F662" s="333"/>
      <c r="G662" s="193">
        <f>SUM(G651:G661)</f>
        <v>1</v>
      </c>
      <c r="H662" s="327"/>
      <c r="I662" s="328"/>
    </row>
    <row r="663" spans="1:9">
      <c r="A663" s="314" t="s">
        <v>240</v>
      </c>
      <c r="B663" s="314"/>
      <c r="C663" s="314"/>
      <c r="D663" s="314"/>
      <c r="E663" s="314"/>
      <c r="F663" s="314"/>
      <c r="G663" s="314"/>
      <c r="H663" s="314"/>
      <c r="I663" s="314"/>
    </row>
    <row r="664" spans="1:9">
      <c r="A664" s="314"/>
      <c r="B664" s="314"/>
      <c r="C664" s="314"/>
      <c r="D664" s="314"/>
      <c r="E664" s="314"/>
      <c r="F664" s="314"/>
      <c r="G664" s="314"/>
      <c r="H664" s="314"/>
      <c r="I664" s="314"/>
    </row>
    <row r="665" spans="1:9">
      <c r="A665" s="314"/>
      <c r="B665" s="314"/>
      <c r="C665" s="314"/>
      <c r="D665" s="314"/>
      <c r="E665" s="314"/>
      <c r="F665" s="314"/>
      <c r="G665" s="314"/>
      <c r="H665" s="314"/>
      <c r="I665" s="314"/>
    </row>
    <row r="666" spans="1:9">
      <c r="A666" s="314"/>
      <c r="B666" s="314"/>
      <c r="C666" s="314"/>
      <c r="D666" s="314"/>
      <c r="E666" s="314"/>
      <c r="F666" s="314"/>
      <c r="G666" s="314"/>
      <c r="H666" s="314"/>
      <c r="I666" s="314"/>
    </row>
    <row r="667" spans="1:9" ht="15.75" thickBot="1">
      <c r="A667" s="70"/>
      <c r="I667" s="71"/>
    </row>
    <row r="668" spans="1:9">
      <c r="A668" s="334" t="s">
        <v>70</v>
      </c>
      <c r="B668" s="336" t="str">
        <f>PRESUPUESTO!B31</f>
        <v xml:space="preserve">ACABADOS </v>
      </c>
      <c r="C668" s="337"/>
      <c r="D668" s="338"/>
      <c r="E668" s="342" t="s">
        <v>71</v>
      </c>
      <c r="F668" s="344">
        <f>PRESUPUESTO!A40</f>
        <v>4.09</v>
      </c>
      <c r="G668" s="346" t="s">
        <v>72</v>
      </c>
      <c r="H668" s="348" t="str">
        <f>PRESUPUESTO!B40</f>
        <v>NAVE LAMINA ENTAMBORADA CAL.20 BAT.</v>
      </c>
      <c r="I668" s="349"/>
    </row>
    <row r="669" spans="1:9">
      <c r="A669" s="335"/>
      <c r="B669" s="339"/>
      <c r="C669" s="340"/>
      <c r="D669" s="341"/>
      <c r="E669" s="343"/>
      <c r="F669" s="345"/>
      <c r="G669" s="347"/>
      <c r="H669" s="350"/>
      <c r="I669" s="351"/>
    </row>
    <row r="670" spans="1:9">
      <c r="A670" s="352" t="s">
        <v>73</v>
      </c>
      <c r="B670" s="353"/>
      <c r="C670" s="353"/>
      <c r="D670" s="316"/>
      <c r="E670" s="316"/>
      <c r="F670" s="316"/>
      <c r="G670" s="316"/>
      <c r="H670" s="316"/>
      <c r="I670" s="354"/>
    </row>
    <row r="671" spans="1:9">
      <c r="A671" s="39" t="s">
        <v>74</v>
      </c>
      <c r="B671" s="315">
        <v>46266</v>
      </c>
      <c r="C671" s="316"/>
      <c r="D671" s="316"/>
      <c r="E671" s="316"/>
      <c r="F671" s="316"/>
      <c r="G671" s="316"/>
      <c r="H671" s="65" t="s">
        <v>75</v>
      </c>
      <c r="I671" s="66">
        <f>G685</f>
        <v>2.2000000000000002</v>
      </c>
    </row>
    <row r="672" spans="1:9">
      <c r="A672" s="317" t="s">
        <v>7</v>
      </c>
      <c r="B672" s="318"/>
      <c r="C672" s="319" t="s">
        <v>76</v>
      </c>
      <c r="D672" s="319"/>
      <c r="E672" s="319"/>
      <c r="F672" s="319"/>
      <c r="G672" s="320"/>
      <c r="H672" s="321" t="s">
        <v>77</v>
      </c>
      <c r="I672" s="322"/>
    </row>
    <row r="673" spans="1:9">
      <c r="A673" s="317"/>
      <c r="B673" s="318"/>
      <c r="C673" s="40" t="s">
        <v>15</v>
      </c>
      <c r="D673" s="40" t="s">
        <v>78</v>
      </c>
      <c r="E673" s="38" t="s">
        <v>52</v>
      </c>
      <c r="F673" s="41" t="s">
        <v>1</v>
      </c>
      <c r="G673" s="42" t="s">
        <v>12</v>
      </c>
      <c r="H673" s="323"/>
      <c r="I673" s="324"/>
    </row>
    <row r="674" spans="1:9" ht="35.25" customHeight="1">
      <c r="A674" s="325" t="s">
        <v>314</v>
      </c>
      <c r="B674" s="326"/>
      <c r="C674" s="43"/>
      <c r="D674" s="43">
        <v>1</v>
      </c>
      <c r="E674" s="43">
        <v>2.2000000000000002</v>
      </c>
      <c r="F674" s="63">
        <f>D674*E674</f>
        <v>2.2000000000000002</v>
      </c>
      <c r="G674" s="44">
        <f>F674</f>
        <v>2.2000000000000002</v>
      </c>
      <c r="H674" s="327"/>
      <c r="I674" s="328"/>
    </row>
    <row r="675" spans="1:9">
      <c r="A675" s="325"/>
      <c r="B675" s="326"/>
      <c r="C675" s="43"/>
      <c r="D675" s="43"/>
      <c r="E675" s="43"/>
      <c r="F675" s="63"/>
      <c r="G675" s="44"/>
      <c r="H675" s="327"/>
      <c r="I675" s="328"/>
    </row>
    <row r="676" spans="1:9">
      <c r="A676" s="325"/>
      <c r="B676" s="326"/>
      <c r="C676" s="43"/>
      <c r="D676" s="43"/>
      <c r="E676" s="43"/>
      <c r="F676" s="63"/>
      <c r="G676" s="44"/>
      <c r="H676" s="327"/>
      <c r="I676" s="328"/>
    </row>
    <row r="677" spans="1:9">
      <c r="A677" s="187"/>
      <c r="B677" s="188"/>
      <c r="C677" s="43"/>
      <c r="D677" s="62"/>
      <c r="E677" s="43"/>
      <c r="F677" s="63"/>
      <c r="G677" s="44"/>
      <c r="H677" s="327"/>
      <c r="I677" s="328"/>
    </row>
    <row r="678" spans="1:9">
      <c r="A678" s="187"/>
      <c r="B678" s="188"/>
      <c r="C678" s="43"/>
      <c r="D678" s="62"/>
      <c r="E678" s="43"/>
      <c r="F678" s="63"/>
      <c r="G678" s="44"/>
      <c r="H678" s="327"/>
      <c r="I678" s="328"/>
    </row>
    <row r="679" spans="1:9">
      <c r="A679" s="325"/>
      <c r="B679" s="326"/>
      <c r="C679" s="275"/>
      <c r="D679" s="62"/>
      <c r="E679" s="45"/>
      <c r="F679" s="63"/>
      <c r="G679" s="44"/>
      <c r="H679" s="327"/>
      <c r="I679" s="328"/>
    </row>
    <row r="680" spans="1:9">
      <c r="A680" s="325"/>
      <c r="B680" s="326"/>
      <c r="C680" s="49"/>
      <c r="D680" s="62"/>
      <c r="E680" s="45"/>
      <c r="F680" s="63"/>
      <c r="G680" s="44"/>
      <c r="H680" s="327"/>
      <c r="I680" s="328"/>
    </row>
    <row r="681" spans="1:9">
      <c r="A681" s="325"/>
      <c r="B681" s="326"/>
      <c r="C681" s="46"/>
      <c r="D681" s="45"/>
      <c r="E681" s="45"/>
      <c r="F681" s="47"/>
      <c r="G681" s="48"/>
      <c r="H681" s="327"/>
      <c r="I681" s="328"/>
    </row>
    <row r="682" spans="1:9">
      <c r="A682" s="325"/>
      <c r="B682" s="326"/>
      <c r="C682" s="46"/>
      <c r="D682" s="50"/>
      <c r="E682" s="50"/>
      <c r="F682" s="51"/>
      <c r="G682" s="48"/>
      <c r="H682" s="327"/>
      <c r="I682" s="328"/>
    </row>
    <row r="683" spans="1:9">
      <c r="A683" s="325"/>
      <c r="B683" s="326"/>
      <c r="C683" s="46"/>
      <c r="D683" s="52"/>
      <c r="E683" s="52"/>
      <c r="F683" s="53"/>
      <c r="G683" s="54"/>
      <c r="H683" s="327"/>
      <c r="I683" s="328"/>
    </row>
    <row r="684" spans="1:9">
      <c r="A684" s="325"/>
      <c r="B684" s="326"/>
      <c r="C684" s="46"/>
      <c r="D684" s="55"/>
      <c r="E684" s="55"/>
      <c r="F684" s="56"/>
      <c r="G684" s="48"/>
      <c r="H684" s="327"/>
      <c r="I684" s="328"/>
    </row>
    <row r="685" spans="1:9">
      <c r="A685" s="329"/>
      <c r="B685" s="330"/>
      <c r="C685" s="331" t="s">
        <v>17</v>
      </c>
      <c r="D685" s="332"/>
      <c r="E685" s="332"/>
      <c r="F685" s="333"/>
      <c r="G685" s="193">
        <f>SUM(G674:G684)</f>
        <v>2.2000000000000002</v>
      </c>
      <c r="H685" s="327"/>
      <c r="I685" s="328"/>
    </row>
    <row r="686" spans="1:9">
      <c r="A686" s="314" t="s">
        <v>240</v>
      </c>
      <c r="B686" s="314"/>
      <c r="C686" s="314"/>
      <c r="D686" s="314"/>
      <c r="E686" s="314"/>
      <c r="F686" s="314"/>
      <c r="G686" s="314"/>
      <c r="H686" s="314"/>
      <c r="I686" s="314"/>
    </row>
    <row r="687" spans="1:9">
      <c r="A687" s="314"/>
      <c r="B687" s="314"/>
      <c r="C687" s="314"/>
      <c r="D687" s="314"/>
      <c r="E687" s="314"/>
      <c r="F687" s="314"/>
      <c r="G687" s="314"/>
      <c r="H687" s="314"/>
      <c r="I687" s="314"/>
    </row>
    <row r="688" spans="1:9">
      <c r="A688" s="314"/>
      <c r="B688" s="314"/>
      <c r="C688" s="314"/>
      <c r="D688" s="314"/>
      <c r="E688" s="314"/>
      <c r="F688" s="314"/>
      <c r="G688" s="314"/>
      <c r="H688" s="314"/>
      <c r="I688" s="314"/>
    </row>
    <row r="689" spans="1:9">
      <c r="A689" s="314"/>
      <c r="B689" s="314"/>
      <c r="C689" s="314"/>
      <c r="D689" s="314"/>
      <c r="E689" s="314"/>
      <c r="F689" s="314"/>
      <c r="G689" s="314"/>
      <c r="H689" s="314"/>
      <c r="I689" s="314"/>
    </row>
    <row r="690" spans="1:9">
      <c r="A690" s="70"/>
      <c r="I690" s="71"/>
    </row>
    <row r="691" spans="1:9">
      <c r="A691" s="70"/>
      <c r="I691" s="71"/>
    </row>
    <row r="692" spans="1:9">
      <c r="A692" s="70"/>
      <c r="I692" s="71"/>
    </row>
    <row r="693" spans="1:9">
      <c r="A693" s="70"/>
      <c r="I693" s="71"/>
    </row>
    <row r="694" spans="1:9">
      <c r="A694" s="70"/>
      <c r="I694" s="71"/>
    </row>
    <row r="695" spans="1:9" ht="15.75">
      <c r="A695" s="70"/>
      <c r="B695" s="92" t="s">
        <v>88</v>
      </c>
      <c r="I695" s="71"/>
    </row>
    <row r="696" spans="1:9">
      <c r="A696" s="70"/>
      <c r="B696" s="203" t="s">
        <v>67</v>
      </c>
      <c r="I696" s="71"/>
    </row>
    <row r="697" spans="1:9">
      <c r="A697" s="70"/>
      <c r="I697" s="71"/>
    </row>
    <row r="698" spans="1:9">
      <c r="A698" s="70"/>
      <c r="I698" s="71"/>
    </row>
    <row r="699" spans="1:9">
      <c r="A699" s="70"/>
      <c r="I699" s="71"/>
    </row>
    <row r="700" spans="1:9">
      <c r="A700" s="70"/>
      <c r="I700" s="71"/>
    </row>
  </sheetData>
  <mergeCells count="838">
    <mergeCell ref="A148:I151"/>
    <mergeCell ref="B152:F152"/>
    <mergeCell ref="H152:I152"/>
    <mergeCell ref="B153:F153"/>
    <mergeCell ref="H153:I153"/>
    <mergeCell ref="B154:F154"/>
    <mergeCell ref="H154:I154"/>
    <mergeCell ref="A137:B138"/>
    <mergeCell ref="C137:G137"/>
    <mergeCell ref="H137:I138"/>
    <mergeCell ref="A139:B139"/>
    <mergeCell ref="H139:I147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C147:F147"/>
    <mergeCell ref="A133:A134"/>
    <mergeCell ref="B133:D134"/>
    <mergeCell ref="E133:E134"/>
    <mergeCell ref="F133:F134"/>
    <mergeCell ref="G133:G134"/>
    <mergeCell ref="H133:I134"/>
    <mergeCell ref="A135:C135"/>
    <mergeCell ref="D135:I135"/>
    <mergeCell ref="B136:G136"/>
    <mergeCell ref="A529:I532"/>
    <mergeCell ref="A513:C513"/>
    <mergeCell ref="D513:I513"/>
    <mergeCell ref="B514:G514"/>
    <mergeCell ref="A515:B516"/>
    <mergeCell ref="C515:G515"/>
    <mergeCell ref="H515:I516"/>
    <mergeCell ref="A517:B517"/>
    <mergeCell ref="H517:I528"/>
    <mergeCell ref="A518:B518"/>
    <mergeCell ref="A519:B519"/>
    <mergeCell ref="A522:B522"/>
    <mergeCell ref="A523:B523"/>
    <mergeCell ref="A524:B524"/>
    <mergeCell ref="A525:B525"/>
    <mergeCell ref="A526:B526"/>
    <mergeCell ref="A527:B527"/>
    <mergeCell ref="A528:B528"/>
    <mergeCell ref="C528:F528"/>
    <mergeCell ref="A410:A411"/>
    <mergeCell ref="B410:D411"/>
    <mergeCell ref="E410:E411"/>
    <mergeCell ref="F410:F411"/>
    <mergeCell ref="G410:G411"/>
    <mergeCell ref="H410:I411"/>
    <mergeCell ref="A511:A512"/>
    <mergeCell ref="B511:D512"/>
    <mergeCell ref="E511:E512"/>
    <mergeCell ref="F511:F512"/>
    <mergeCell ref="G511:G512"/>
    <mergeCell ref="H511:I512"/>
    <mergeCell ref="A428:I431"/>
    <mergeCell ref="A412:C412"/>
    <mergeCell ref="D412:I412"/>
    <mergeCell ref="B413:G413"/>
    <mergeCell ref="A414:B415"/>
    <mergeCell ref="C414:G414"/>
    <mergeCell ref="H414:I415"/>
    <mergeCell ref="A416:B416"/>
    <mergeCell ref="H416:I427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C427:F427"/>
    <mergeCell ref="A175:I178"/>
    <mergeCell ref="B179:F179"/>
    <mergeCell ref="H179:I179"/>
    <mergeCell ref="A43:B43"/>
    <mergeCell ref="B58:F58"/>
    <mergeCell ref="A159:C159"/>
    <mergeCell ref="D159:I159"/>
    <mergeCell ref="B160:G160"/>
    <mergeCell ref="A161:B162"/>
    <mergeCell ref="C161:G161"/>
    <mergeCell ref="H161:I162"/>
    <mergeCell ref="A163:B163"/>
    <mergeCell ref="H163:I174"/>
    <mergeCell ref="A164:B164"/>
    <mergeCell ref="A165:B165"/>
    <mergeCell ref="A166:B166"/>
    <mergeCell ref="A167:B167"/>
    <mergeCell ref="A168:B168"/>
    <mergeCell ref="A169:B169"/>
    <mergeCell ref="B85:F85"/>
    <mergeCell ref="H85:I85"/>
    <mergeCell ref="A66:B67"/>
    <mergeCell ref="C66:G66"/>
    <mergeCell ref="H66:I67"/>
    <mergeCell ref="A12:B12"/>
    <mergeCell ref="H12:I23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C23:F23"/>
    <mergeCell ref="A34:A35"/>
    <mergeCell ref="B34:D35"/>
    <mergeCell ref="E34:E35"/>
    <mergeCell ref="A24:I27"/>
    <mergeCell ref="B28:F28"/>
    <mergeCell ref="H28:I28"/>
    <mergeCell ref="A32:I32"/>
    <mergeCell ref="B29:F29"/>
    <mergeCell ref="H432:I432"/>
    <mergeCell ref="A171:B171"/>
    <mergeCell ref="A172:B172"/>
    <mergeCell ref="A157:A158"/>
    <mergeCell ref="B157:D158"/>
    <mergeCell ref="E157:E158"/>
    <mergeCell ref="F157:F158"/>
    <mergeCell ref="A42:B42"/>
    <mergeCell ref="A40:B40"/>
    <mergeCell ref="F34:F35"/>
    <mergeCell ref="A62:A63"/>
    <mergeCell ref="A79:I82"/>
    <mergeCell ref="B83:F83"/>
    <mergeCell ref="H83:I83"/>
    <mergeCell ref="B84:F84"/>
    <mergeCell ref="H84:I84"/>
    <mergeCell ref="B433:F433"/>
    <mergeCell ref="H433:I433"/>
    <mergeCell ref="B434:F434"/>
    <mergeCell ref="A443:B443"/>
    <mergeCell ref="B180:F180"/>
    <mergeCell ref="H180:I180"/>
    <mergeCell ref="B181:F181"/>
    <mergeCell ref="H181:I181"/>
    <mergeCell ref="H190:I201"/>
    <mergeCell ref="A196:B196"/>
    <mergeCell ref="A195:B195"/>
    <mergeCell ref="A191:B191"/>
    <mergeCell ref="A192:B192"/>
    <mergeCell ref="A193:B193"/>
    <mergeCell ref="A184:A185"/>
    <mergeCell ref="B184:D185"/>
    <mergeCell ref="E184:E185"/>
    <mergeCell ref="F184:F185"/>
    <mergeCell ref="G184:G185"/>
    <mergeCell ref="H184:I185"/>
    <mergeCell ref="A197:B197"/>
    <mergeCell ref="A198:B198"/>
    <mergeCell ref="A199:B199"/>
    <mergeCell ref="H216:I227"/>
    <mergeCell ref="A1:I1"/>
    <mergeCell ref="A2:I2"/>
    <mergeCell ref="A3:I3"/>
    <mergeCell ref="A8:C8"/>
    <mergeCell ref="D8:I8"/>
    <mergeCell ref="B9:G9"/>
    <mergeCell ref="A10:B11"/>
    <mergeCell ref="C10:G10"/>
    <mergeCell ref="H10:I11"/>
    <mergeCell ref="A4:I4"/>
    <mergeCell ref="A5:I5"/>
    <mergeCell ref="A6:A7"/>
    <mergeCell ref="B6:D7"/>
    <mergeCell ref="E6:E7"/>
    <mergeCell ref="F6:F7"/>
    <mergeCell ref="G6:G7"/>
    <mergeCell ref="H6:I7"/>
    <mergeCell ref="A68:B68"/>
    <mergeCell ref="B56:F56"/>
    <mergeCell ref="H56:I56"/>
    <mergeCell ref="H38:I39"/>
    <mergeCell ref="A173:B173"/>
    <mergeCell ref="A174:B174"/>
    <mergeCell ref="A170:B170"/>
    <mergeCell ref="H29:I29"/>
    <mergeCell ref="B30:F30"/>
    <mergeCell ref="H30:I30"/>
    <mergeCell ref="C174:F174"/>
    <mergeCell ref="G157:G158"/>
    <mergeCell ref="H157:I158"/>
    <mergeCell ref="B62:D63"/>
    <mergeCell ref="E62:E63"/>
    <mergeCell ref="F62:F63"/>
    <mergeCell ref="G62:G63"/>
    <mergeCell ref="H62:I63"/>
    <mergeCell ref="A64:C64"/>
    <mergeCell ref="D64:I64"/>
    <mergeCell ref="B65:G65"/>
    <mergeCell ref="G34:G35"/>
    <mergeCell ref="H34:I35"/>
    <mergeCell ref="A36:C36"/>
    <mergeCell ref="D36:I36"/>
    <mergeCell ref="B37:G37"/>
    <mergeCell ref="A38:B39"/>
    <mergeCell ref="C38:G38"/>
    <mergeCell ref="B456:F456"/>
    <mergeCell ref="H456:I456"/>
    <mergeCell ref="A440:B441"/>
    <mergeCell ref="C440:G440"/>
    <mergeCell ref="H440:I441"/>
    <mergeCell ref="H442:I451"/>
    <mergeCell ref="A436:A437"/>
    <mergeCell ref="B436:D437"/>
    <mergeCell ref="A60:I60"/>
    <mergeCell ref="H40:I51"/>
    <mergeCell ref="A41:B41"/>
    <mergeCell ref="C51:F51"/>
    <mergeCell ref="A52:I55"/>
    <mergeCell ref="H58:I58"/>
    <mergeCell ref="B57:F57"/>
    <mergeCell ref="H57:I57"/>
    <mergeCell ref="A44:B44"/>
    <mergeCell ref="A45:B45"/>
    <mergeCell ref="A46:B46"/>
    <mergeCell ref="A47:B47"/>
    <mergeCell ref="B457:F457"/>
    <mergeCell ref="H457:I457"/>
    <mergeCell ref="A442:B442"/>
    <mergeCell ref="A444:B444"/>
    <mergeCell ref="E436:E437"/>
    <mergeCell ref="F436:F437"/>
    <mergeCell ref="G436:G437"/>
    <mergeCell ref="H436:I437"/>
    <mergeCell ref="A452:I455"/>
    <mergeCell ref="B458:F458"/>
    <mergeCell ref="H458:I458"/>
    <mergeCell ref="A202:I205"/>
    <mergeCell ref="B207:F207"/>
    <mergeCell ref="B432:F432"/>
    <mergeCell ref="A451:B451"/>
    <mergeCell ref="C451:F451"/>
    <mergeCell ref="H434:I434"/>
    <mergeCell ref="A445:B445"/>
    <mergeCell ref="A446:B446"/>
    <mergeCell ref="A447:B447"/>
    <mergeCell ref="A448:B448"/>
    <mergeCell ref="A449:B449"/>
    <mergeCell ref="A450:B450"/>
    <mergeCell ref="A438:C438"/>
    <mergeCell ref="D438:I438"/>
    <mergeCell ref="B439:G439"/>
    <mergeCell ref="A327:B327"/>
    <mergeCell ref="D212:I212"/>
    <mergeCell ref="B213:G213"/>
    <mergeCell ref="A214:B215"/>
    <mergeCell ref="C214:G214"/>
    <mergeCell ref="H214:I215"/>
    <mergeCell ref="A216:B216"/>
    <mergeCell ref="A48:B48"/>
    <mergeCell ref="A49:B49"/>
    <mergeCell ref="A50:B50"/>
    <mergeCell ref="A51:B51"/>
    <mergeCell ref="B206:F206"/>
    <mergeCell ref="H207:I207"/>
    <mergeCell ref="B208:F208"/>
    <mergeCell ref="H208:I208"/>
    <mergeCell ref="A212:C212"/>
    <mergeCell ref="H206:I206"/>
    <mergeCell ref="H68:I7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C78:F78"/>
    <mergeCell ref="A87:A88"/>
    <mergeCell ref="B87:D88"/>
    <mergeCell ref="A464:B465"/>
    <mergeCell ref="C464:G464"/>
    <mergeCell ref="H464:I465"/>
    <mergeCell ref="A466:B466"/>
    <mergeCell ref="H466:I475"/>
    <mergeCell ref="A467:B467"/>
    <mergeCell ref="A468:B468"/>
    <mergeCell ref="A469:B469"/>
    <mergeCell ref="A489:B490"/>
    <mergeCell ref="C489:G489"/>
    <mergeCell ref="H489:I490"/>
    <mergeCell ref="A485:A486"/>
    <mergeCell ref="B485:D486"/>
    <mergeCell ref="E485:E486"/>
    <mergeCell ref="F485:F486"/>
    <mergeCell ref="G485:G486"/>
    <mergeCell ref="H485:I486"/>
    <mergeCell ref="A487:C487"/>
    <mergeCell ref="D487:I487"/>
    <mergeCell ref="B488:G488"/>
    <mergeCell ref="A476:I479"/>
    <mergeCell ref="B480:F480"/>
    <mergeCell ref="H480:I480"/>
    <mergeCell ref="A460:A461"/>
    <mergeCell ref="B460:D461"/>
    <mergeCell ref="E460:E461"/>
    <mergeCell ref="F460:F461"/>
    <mergeCell ref="G460:G461"/>
    <mergeCell ref="H460:I461"/>
    <mergeCell ref="A462:C462"/>
    <mergeCell ref="D462:I462"/>
    <mergeCell ref="B463:G463"/>
    <mergeCell ref="A503:I506"/>
    <mergeCell ref="B507:F507"/>
    <mergeCell ref="H507:I507"/>
    <mergeCell ref="B508:F508"/>
    <mergeCell ref="H508:I508"/>
    <mergeCell ref="B509:F509"/>
    <mergeCell ref="H509:I509"/>
    <mergeCell ref="A491:B491"/>
    <mergeCell ref="H491:I502"/>
    <mergeCell ref="A492:B492"/>
    <mergeCell ref="A493:B493"/>
    <mergeCell ref="A496:B496"/>
    <mergeCell ref="A497:B497"/>
    <mergeCell ref="A498:B498"/>
    <mergeCell ref="A499:B499"/>
    <mergeCell ref="A500:B500"/>
    <mergeCell ref="A501:B501"/>
    <mergeCell ref="A502:B502"/>
    <mergeCell ref="C502:F502"/>
    <mergeCell ref="A494:B494"/>
    <mergeCell ref="E87:E88"/>
    <mergeCell ref="F87:F88"/>
    <mergeCell ref="G87:G88"/>
    <mergeCell ref="H87:I88"/>
    <mergeCell ref="A89:C89"/>
    <mergeCell ref="D89:I89"/>
    <mergeCell ref="B90:G90"/>
    <mergeCell ref="A91:B92"/>
    <mergeCell ref="C91:G91"/>
    <mergeCell ref="H91:I92"/>
    <mergeCell ref="A93:B93"/>
    <mergeCell ref="H93:I101"/>
    <mergeCell ref="A94:B94"/>
    <mergeCell ref="A95:B95"/>
    <mergeCell ref="A96:B96"/>
    <mergeCell ref="A97:B97"/>
    <mergeCell ref="A98:B98"/>
    <mergeCell ref="A99:B99"/>
    <mergeCell ref="A100:B100"/>
    <mergeCell ref="A101:B101"/>
    <mergeCell ref="C101:F101"/>
    <mergeCell ref="A102:I105"/>
    <mergeCell ref="B106:F106"/>
    <mergeCell ref="H106:I106"/>
    <mergeCell ref="B107:F107"/>
    <mergeCell ref="H107:I107"/>
    <mergeCell ref="B108:F108"/>
    <mergeCell ref="H108:I108"/>
    <mergeCell ref="A110:A111"/>
    <mergeCell ref="B110:D111"/>
    <mergeCell ref="E110:E111"/>
    <mergeCell ref="F110:F111"/>
    <mergeCell ref="G110:G111"/>
    <mergeCell ref="H110:I111"/>
    <mergeCell ref="A112:C112"/>
    <mergeCell ref="D112:I112"/>
    <mergeCell ref="B113:G113"/>
    <mergeCell ref="A114:B115"/>
    <mergeCell ref="C114:G114"/>
    <mergeCell ref="H114:I115"/>
    <mergeCell ref="A116:B116"/>
    <mergeCell ref="H116:I124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C124:F124"/>
    <mergeCell ref="A125:I128"/>
    <mergeCell ref="B129:F129"/>
    <mergeCell ref="H129:I129"/>
    <mergeCell ref="B130:F130"/>
    <mergeCell ref="H130:I130"/>
    <mergeCell ref="B131:F131"/>
    <mergeCell ref="H131:I131"/>
    <mergeCell ref="A210:A211"/>
    <mergeCell ref="B210:D211"/>
    <mergeCell ref="E210:E211"/>
    <mergeCell ref="F210:F211"/>
    <mergeCell ref="G210:G211"/>
    <mergeCell ref="H210:I211"/>
    <mergeCell ref="A200:B200"/>
    <mergeCell ref="A201:B201"/>
    <mergeCell ref="C201:F201"/>
    <mergeCell ref="A186:C186"/>
    <mergeCell ref="D186:I186"/>
    <mergeCell ref="B187:G187"/>
    <mergeCell ref="A188:B189"/>
    <mergeCell ref="C188:G188"/>
    <mergeCell ref="H188:I189"/>
    <mergeCell ref="A190:B190"/>
    <mergeCell ref="A194:B194"/>
    <mergeCell ref="A217:B217"/>
    <mergeCell ref="A218:B218"/>
    <mergeCell ref="A219:B219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C227:F227"/>
    <mergeCell ref="A228:I231"/>
    <mergeCell ref="B232:F232"/>
    <mergeCell ref="H232:I232"/>
    <mergeCell ref="B233:F233"/>
    <mergeCell ref="H233:I233"/>
    <mergeCell ref="B234:F234"/>
    <mergeCell ref="H234:I234"/>
    <mergeCell ref="A236:A237"/>
    <mergeCell ref="B236:D237"/>
    <mergeCell ref="E236:E237"/>
    <mergeCell ref="F236:F237"/>
    <mergeCell ref="G236:G237"/>
    <mergeCell ref="H236:I237"/>
    <mergeCell ref="A238:C238"/>
    <mergeCell ref="D238:I238"/>
    <mergeCell ref="B239:G239"/>
    <mergeCell ref="A240:B241"/>
    <mergeCell ref="C240:G240"/>
    <mergeCell ref="H240:I241"/>
    <mergeCell ref="A242:B242"/>
    <mergeCell ref="H242:I253"/>
    <mergeCell ref="A243:B243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C253:F253"/>
    <mergeCell ref="A254:I257"/>
    <mergeCell ref="B258:F258"/>
    <mergeCell ref="H258:I258"/>
    <mergeCell ref="B259:F259"/>
    <mergeCell ref="H259:I259"/>
    <mergeCell ref="B260:F260"/>
    <mergeCell ref="H260:I260"/>
    <mergeCell ref="A262:A263"/>
    <mergeCell ref="B262:D263"/>
    <mergeCell ref="E262:E263"/>
    <mergeCell ref="F262:F263"/>
    <mergeCell ref="G262:G263"/>
    <mergeCell ref="H262:I263"/>
    <mergeCell ref="A264:C264"/>
    <mergeCell ref="D264:I264"/>
    <mergeCell ref="B265:G265"/>
    <mergeCell ref="A266:B267"/>
    <mergeCell ref="C266:G266"/>
    <mergeCell ref="H266:I267"/>
    <mergeCell ref="A268:B268"/>
    <mergeCell ref="H268:I275"/>
    <mergeCell ref="A269:B269"/>
    <mergeCell ref="A270:B270"/>
    <mergeCell ref="A273:B273"/>
    <mergeCell ref="A274:B274"/>
    <mergeCell ref="A275:B275"/>
    <mergeCell ref="C275:F275"/>
    <mergeCell ref="A276:I279"/>
    <mergeCell ref="B280:F280"/>
    <mergeCell ref="H280:I280"/>
    <mergeCell ref="B281:F281"/>
    <mergeCell ref="H281:I281"/>
    <mergeCell ref="B282:F282"/>
    <mergeCell ref="H282:I282"/>
    <mergeCell ref="A284:A285"/>
    <mergeCell ref="B284:D285"/>
    <mergeCell ref="E284:E285"/>
    <mergeCell ref="F284:F285"/>
    <mergeCell ref="G284:G285"/>
    <mergeCell ref="H284:I285"/>
    <mergeCell ref="A286:C286"/>
    <mergeCell ref="D286:I286"/>
    <mergeCell ref="B287:G287"/>
    <mergeCell ref="A288:B289"/>
    <mergeCell ref="C288:G288"/>
    <mergeCell ref="H288:I289"/>
    <mergeCell ref="A290:B290"/>
    <mergeCell ref="H290:I302"/>
    <mergeCell ref="A291:B291"/>
    <mergeCell ref="A292:B292"/>
    <mergeCell ref="A293:B293"/>
    <mergeCell ref="A295:B295"/>
    <mergeCell ref="A296:B296"/>
    <mergeCell ref="A297:B297"/>
    <mergeCell ref="A298:B298"/>
    <mergeCell ref="A299:B299"/>
    <mergeCell ref="A300:B300"/>
    <mergeCell ref="A301:B301"/>
    <mergeCell ref="A302:B302"/>
    <mergeCell ref="C302:F302"/>
    <mergeCell ref="A320:B320"/>
    <mergeCell ref="A321:B321"/>
    <mergeCell ref="A322:B322"/>
    <mergeCell ref="A324:B324"/>
    <mergeCell ref="A325:B325"/>
    <mergeCell ref="A326:B326"/>
    <mergeCell ref="A328:B328"/>
    <mergeCell ref="C328:F328"/>
    <mergeCell ref="A303:I306"/>
    <mergeCell ref="B307:F307"/>
    <mergeCell ref="H307:I307"/>
    <mergeCell ref="B308:F308"/>
    <mergeCell ref="H308:I308"/>
    <mergeCell ref="B309:F309"/>
    <mergeCell ref="H309:I309"/>
    <mergeCell ref="A311:A312"/>
    <mergeCell ref="B311:D312"/>
    <mergeCell ref="E311:E312"/>
    <mergeCell ref="F311:F312"/>
    <mergeCell ref="G311:G312"/>
    <mergeCell ref="H311:I312"/>
    <mergeCell ref="A329:I332"/>
    <mergeCell ref="B333:F333"/>
    <mergeCell ref="H333:I333"/>
    <mergeCell ref="B334:F334"/>
    <mergeCell ref="H334:I334"/>
    <mergeCell ref="B335:F335"/>
    <mergeCell ref="H335:I335"/>
    <mergeCell ref="A294:B294"/>
    <mergeCell ref="A337:A338"/>
    <mergeCell ref="B337:D338"/>
    <mergeCell ref="E337:E338"/>
    <mergeCell ref="F337:F338"/>
    <mergeCell ref="G337:G338"/>
    <mergeCell ref="H337:I338"/>
    <mergeCell ref="A313:C313"/>
    <mergeCell ref="D313:I313"/>
    <mergeCell ref="B314:G314"/>
    <mergeCell ref="A315:B316"/>
    <mergeCell ref="C315:G315"/>
    <mergeCell ref="H315:I316"/>
    <mergeCell ref="A317:B317"/>
    <mergeCell ref="H317:I328"/>
    <mergeCell ref="A318:B318"/>
    <mergeCell ref="A319:B319"/>
    <mergeCell ref="A339:C339"/>
    <mergeCell ref="D339:I339"/>
    <mergeCell ref="B340:G340"/>
    <mergeCell ref="A341:B342"/>
    <mergeCell ref="C341:G341"/>
    <mergeCell ref="H341:I342"/>
    <mergeCell ref="A343:B343"/>
    <mergeCell ref="H343:I352"/>
    <mergeCell ref="A344:B344"/>
    <mergeCell ref="A345:B345"/>
    <mergeCell ref="A346:B346"/>
    <mergeCell ref="A347:B347"/>
    <mergeCell ref="A348:B348"/>
    <mergeCell ref="A349:B349"/>
    <mergeCell ref="A350:B350"/>
    <mergeCell ref="A351:B351"/>
    <mergeCell ref="A352:B352"/>
    <mergeCell ref="C352:F352"/>
    <mergeCell ref="A353:I356"/>
    <mergeCell ref="B357:F357"/>
    <mergeCell ref="H357:I357"/>
    <mergeCell ref="B358:F358"/>
    <mergeCell ref="H358:I358"/>
    <mergeCell ref="B359:F359"/>
    <mergeCell ref="H359:I359"/>
    <mergeCell ref="A361:A362"/>
    <mergeCell ref="B361:D362"/>
    <mergeCell ref="E361:E362"/>
    <mergeCell ref="F361:F362"/>
    <mergeCell ref="G361:G362"/>
    <mergeCell ref="H361:I362"/>
    <mergeCell ref="A363:C363"/>
    <mergeCell ref="D363:I363"/>
    <mergeCell ref="B364:G364"/>
    <mergeCell ref="A365:B366"/>
    <mergeCell ref="C365:G365"/>
    <mergeCell ref="H365:I366"/>
    <mergeCell ref="A367:B367"/>
    <mergeCell ref="H367:I376"/>
    <mergeCell ref="A368:B368"/>
    <mergeCell ref="A369:B369"/>
    <mergeCell ref="A370:B370"/>
    <mergeCell ref="A371:B371"/>
    <mergeCell ref="A372:B372"/>
    <mergeCell ref="A373:B373"/>
    <mergeCell ref="A374:B374"/>
    <mergeCell ref="A375:B375"/>
    <mergeCell ref="A376:B376"/>
    <mergeCell ref="C376:F376"/>
    <mergeCell ref="A377:I380"/>
    <mergeCell ref="B381:F381"/>
    <mergeCell ref="H381:I381"/>
    <mergeCell ref="B382:F382"/>
    <mergeCell ref="H382:I382"/>
    <mergeCell ref="B383:F383"/>
    <mergeCell ref="H383:I383"/>
    <mergeCell ref="A385:A386"/>
    <mergeCell ref="B385:D386"/>
    <mergeCell ref="E385:E386"/>
    <mergeCell ref="F385:F386"/>
    <mergeCell ref="G385:G386"/>
    <mergeCell ref="H385:I386"/>
    <mergeCell ref="A387:C387"/>
    <mergeCell ref="D387:I387"/>
    <mergeCell ref="B388:G388"/>
    <mergeCell ref="A389:B390"/>
    <mergeCell ref="C389:G389"/>
    <mergeCell ref="H389:I390"/>
    <mergeCell ref="A391:B391"/>
    <mergeCell ref="H391:I400"/>
    <mergeCell ref="A392:B392"/>
    <mergeCell ref="A393:B393"/>
    <mergeCell ref="A394:B394"/>
    <mergeCell ref="A395:B395"/>
    <mergeCell ref="A396:B396"/>
    <mergeCell ref="A397:B397"/>
    <mergeCell ref="A398:B398"/>
    <mergeCell ref="A399:B399"/>
    <mergeCell ref="A400:B400"/>
    <mergeCell ref="C400:F400"/>
    <mergeCell ref="A401:I404"/>
    <mergeCell ref="B405:F405"/>
    <mergeCell ref="H405:I405"/>
    <mergeCell ref="B406:F406"/>
    <mergeCell ref="H406:I406"/>
    <mergeCell ref="B407:F407"/>
    <mergeCell ref="H407:I407"/>
    <mergeCell ref="A534:A535"/>
    <mergeCell ref="B534:D535"/>
    <mergeCell ref="E534:E535"/>
    <mergeCell ref="F534:F535"/>
    <mergeCell ref="G534:G535"/>
    <mergeCell ref="H534:I535"/>
    <mergeCell ref="B481:F481"/>
    <mergeCell ref="H481:I481"/>
    <mergeCell ref="B482:F482"/>
    <mergeCell ref="H482:I482"/>
    <mergeCell ref="A470:B470"/>
    <mergeCell ref="A471:B471"/>
    <mergeCell ref="A472:B472"/>
    <mergeCell ref="A473:B473"/>
    <mergeCell ref="A474:B474"/>
    <mergeCell ref="A475:B475"/>
    <mergeCell ref="C475:F475"/>
    <mergeCell ref="A536:C536"/>
    <mergeCell ref="D536:I536"/>
    <mergeCell ref="B537:G537"/>
    <mergeCell ref="A538:B539"/>
    <mergeCell ref="C538:G538"/>
    <mergeCell ref="H538:I539"/>
    <mergeCell ref="A540:B540"/>
    <mergeCell ref="H540:I551"/>
    <mergeCell ref="A541:B541"/>
    <mergeCell ref="A542:B542"/>
    <mergeCell ref="A545:B545"/>
    <mergeCell ref="A546:B546"/>
    <mergeCell ref="A547:B547"/>
    <mergeCell ref="A548:B548"/>
    <mergeCell ref="A549:B549"/>
    <mergeCell ref="A550:B550"/>
    <mergeCell ref="A551:B551"/>
    <mergeCell ref="C551:F551"/>
    <mergeCell ref="A552:I555"/>
    <mergeCell ref="A557:A558"/>
    <mergeCell ref="B557:D558"/>
    <mergeCell ref="E557:E558"/>
    <mergeCell ref="F557:F558"/>
    <mergeCell ref="G557:G558"/>
    <mergeCell ref="H557:I558"/>
    <mergeCell ref="A559:C559"/>
    <mergeCell ref="D559:I559"/>
    <mergeCell ref="B560:G560"/>
    <mergeCell ref="A561:B562"/>
    <mergeCell ref="C561:G561"/>
    <mergeCell ref="H561:I562"/>
    <mergeCell ref="A563:B563"/>
    <mergeCell ref="H563:I574"/>
    <mergeCell ref="A564:B564"/>
    <mergeCell ref="A565:B565"/>
    <mergeCell ref="A568:B568"/>
    <mergeCell ref="A569:B569"/>
    <mergeCell ref="A570:B570"/>
    <mergeCell ref="A571:B571"/>
    <mergeCell ref="A572:B572"/>
    <mergeCell ref="A573:B573"/>
    <mergeCell ref="A574:B574"/>
    <mergeCell ref="C574:F574"/>
    <mergeCell ref="A575:I578"/>
    <mergeCell ref="A580:A581"/>
    <mergeCell ref="B580:D581"/>
    <mergeCell ref="E580:E581"/>
    <mergeCell ref="F580:F581"/>
    <mergeCell ref="G580:G581"/>
    <mergeCell ref="H580:I581"/>
    <mergeCell ref="A582:C582"/>
    <mergeCell ref="D582:I582"/>
    <mergeCell ref="B583:G583"/>
    <mergeCell ref="A584:B585"/>
    <mergeCell ref="C584:G584"/>
    <mergeCell ref="H584:I585"/>
    <mergeCell ref="A586:B586"/>
    <mergeCell ref="H586:I597"/>
    <mergeCell ref="A587:B587"/>
    <mergeCell ref="A588:B588"/>
    <mergeCell ref="A591:B591"/>
    <mergeCell ref="A592:B592"/>
    <mergeCell ref="A593:B593"/>
    <mergeCell ref="A594:B594"/>
    <mergeCell ref="A595:B595"/>
    <mergeCell ref="A596:B596"/>
    <mergeCell ref="A597:B597"/>
    <mergeCell ref="C597:F597"/>
    <mergeCell ref="A598:I601"/>
    <mergeCell ref="A603:A604"/>
    <mergeCell ref="B603:D604"/>
    <mergeCell ref="E603:E604"/>
    <mergeCell ref="F603:F604"/>
    <mergeCell ref="G603:G604"/>
    <mergeCell ref="H603:I604"/>
    <mergeCell ref="A605:C605"/>
    <mergeCell ref="D605:I605"/>
    <mergeCell ref="B606:G606"/>
    <mergeCell ref="A607:B608"/>
    <mergeCell ref="C607:G607"/>
    <mergeCell ref="H607:I608"/>
    <mergeCell ref="H609:I616"/>
    <mergeCell ref="A609:B609"/>
    <mergeCell ref="A610:B610"/>
    <mergeCell ref="A611:B611"/>
    <mergeCell ref="A612:B612"/>
    <mergeCell ref="A613:B613"/>
    <mergeCell ref="A614:B614"/>
    <mergeCell ref="A615:B615"/>
    <mergeCell ref="A616:B616"/>
    <mergeCell ref="C616:F616"/>
    <mergeCell ref="A617:I620"/>
    <mergeCell ref="A622:A623"/>
    <mergeCell ref="B622:D623"/>
    <mergeCell ref="E622:E623"/>
    <mergeCell ref="F622:F623"/>
    <mergeCell ref="G622:G623"/>
    <mergeCell ref="H622:I623"/>
    <mergeCell ref="A624:C624"/>
    <mergeCell ref="D624:I624"/>
    <mergeCell ref="A640:I643"/>
    <mergeCell ref="B625:G625"/>
    <mergeCell ref="A626:B627"/>
    <mergeCell ref="C626:G626"/>
    <mergeCell ref="H626:I627"/>
    <mergeCell ref="A628:B628"/>
    <mergeCell ref="H628:I639"/>
    <mergeCell ref="A629:B629"/>
    <mergeCell ref="A630:B630"/>
    <mergeCell ref="A633:B633"/>
    <mergeCell ref="A634:B634"/>
    <mergeCell ref="A635:B635"/>
    <mergeCell ref="A636:B636"/>
    <mergeCell ref="A637:B637"/>
    <mergeCell ref="A638:B638"/>
    <mergeCell ref="A639:B639"/>
    <mergeCell ref="C639:F639"/>
    <mergeCell ref="A645:A646"/>
    <mergeCell ref="B645:D646"/>
    <mergeCell ref="E645:E646"/>
    <mergeCell ref="F645:F646"/>
    <mergeCell ref="G645:G646"/>
    <mergeCell ref="H645:I646"/>
    <mergeCell ref="A647:C647"/>
    <mergeCell ref="D647:I647"/>
    <mergeCell ref="B648:G648"/>
    <mergeCell ref="A649:B650"/>
    <mergeCell ref="C649:G649"/>
    <mergeCell ref="H649:I650"/>
    <mergeCell ref="A651:B651"/>
    <mergeCell ref="H651:I662"/>
    <mergeCell ref="A652:B652"/>
    <mergeCell ref="A653:B653"/>
    <mergeCell ref="A656:B656"/>
    <mergeCell ref="A657:B657"/>
    <mergeCell ref="A658:B658"/>
    <mergeCell ref="A659:B659"/>
    <mergeCell ref="A660:B660"/>
    <mergeCell ref="A661:B661"/>
    <mergeCell ref="A662:B662"/>
    <mergeCell ref="C662:F662"/>
    <mergeCell ref="A663:I666"/>
    <mergeCell ref="A668:A669"/>
    <mergeCell ref="B668:D669"/>
    <mergeCell ref="E668:E669"/>
    <mergeCell ref="F668:F669"/>
    <mergeCell ref="G668:G669"/>
    <mergeCell ref="H668:I669"/>
    <mergeCell ref="A670:C670"/>
    <mergeCell ref="D670:I670"/>
    <mergeCell ref="A686:I689"/>
    <mergeCell ref="B671:G671"/>
    <mergeCell ref="A672:B673"/>
    <mergeCell ref="C672:G672"/>
    <mergeCell ref="H672:I673"/>
    <mergeCell ref="A674:B674"/>
    <mergeCell ref="H674:I685"/>
    <mergeCell ref="A675:B675"/>
    <mergeCell ref="A676:B676"/>
    <mergeCell ref="A679:B679"/>
    <mergeCell ref="A680:B680"/>
    <mergeCell ref="A681:B681"/>
    <mergeCell ref="A682:B682"/>
    <mergeCell ref="A683:B683"/>
    <mergeCell ref="A684:B684"/>
    <mergeCell ref="A685:B685"/>
    <mergeCell ref="C685:F685"/>
  </mergeCells>
  <phoneticPr fontId="2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4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PRESUPUESTO</vt:lpstr>
      <vt:lpstr>APU´S</vt:lpstr>
      <vt:lpstr>M.C.</vt:lpstr>
      <vt:lpstr>APU´S!Área_de_impresión</vt:lpstr>
      <vt:lpstr>M.C.!Área_de_impresión</vt:lpstr>
      <vt:lpstr>PRESUPUESTO!Área_de_impresión</vt:lpstr>
      <vt:lpstr>APU´S!Títulos_a_imprimir</vt:lpstr>
      <vt:lpstr>PRESUPUESTO!Títulos_a_imprimir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Flia Noreña Feijoo</dc:creator>
  <cp:lastModifiedBy>Mundo Tecnologico</cp:lastModifiedBy>
  <cp:lastPrinted>2026-08-30T03:05:06Z</cp:lastPrinted>
  <dcterms:created xsi:type="dcterms:W3CDTF">2010-10-08T14:04:23Z</dcterms:created>
  <dcterms:modified xsi:type="dcterms:W3CDTF">2026-10-07T22:58:14Z</dcterms:modified>
</cp:coreProperties>
</file>