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JOSE GOMEZ\Desktop\"/>
    </mc:Choice>
  </mc:AlternateContent>
  <xr:revisionPtr revIDLastSave="0" documentId="8_{C71E4CB7-9E79-4570-B20E-CC297AE6BC35}" xr6:coauthVersionLast="47" xr6:coauthVersionMax="47" xr10:uidLastSave="{00000000-0000-0000-0000-000000000000}"/>
  <workbookProtection lockStructure="1"/>
  <bookViews>
    <workbookView xWindow="-120" yWindow="-120" windowWidth="29040" windowHeight="15720" tabRatio="500" xr2:uid="{00000000-000D-0000-FFFF-FFFF00000000}"/>
  </bookViews>
  <sheets>
    <sheet name="INSTRUCCIONES" sheetId="1" r:id="rId1"/>
    <sheet name="REQUISITOS" sheetId="2" r:id="rId2"/>
    <sheet name="PERSONAL" sheetId="3" r:id="rId3"/>
    <sheet name="EXPERIENCIA" sheetId="4" r:id="rId4"/>
    <sheet name="RESUMEN" sheetId="5" r:id="rId5"/>
    <sheet name="CERTIFICACIÓN" sheetId="6" r:id="rId6"/>
    <sheet name="LISTAS" sheetId="7" state="hidden" r:id="rId7"/>
  </sheets>
  <definedNames>
    <definedName name="_xlnm._FilterDatabase" localSheetId="3" hidden="1">EXPERIENCIA!$A$5:$AA$1005</definedName>
    <definedName name="_xlnm._FilterDatabase" localSheetId="2" hidden="1">PERSONAL!$A$5:$BD$80</definedName>
    <definedName name="_xlnm.Print_Area" localSheetId="5">CERTIFICACIÓN!$A$1:$G$16</definedName>
    <definedName name="_xlnm.Print_Area" localSheetId="3">EXPERIENCIA!$A$1:$AA$1005</definedName>
    <definedName name="_xlnm.Print_Area" localSheetId="0">INSTRUCCIONES!$A$1:$H$45</definedName>
    <definedName name="_xlnm.Print_Area" localSheetId="2">PERSONAL!$A$1:$BD$80</definedName>
    <definedName name="_xlnm.Print_Area" localSheetId="1">REQUISITOS!$A$1:$U$18</definedName>
    <definedName name="_xlnm.Print_Area" localSheetId="4">RESUMEN!$A$1:$O$36</definedName>
    <definedName name="_xlnm.Print_Titles" localSheetId="3">EXPERIENCIA!$A:$B,EXPERIENCIA!$4:$5</definedName>
    <definedName name="_xlnm.Print_Titles" localSheetId="2">PERSONAL!$A:$C,PERSONAL!$4:$5</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B9" i="6" l="1"/>
  <c r="B4" i="6"/>
  <c r="C30" i="5"/>
  <c r="C31" i="5" s="1"/>
  <c r="C25" i="5"/>
  <c r="C23" i="5"/>
  <c r="C22" i="5"/>
  <c r="C21" i="5"/>
  <c r="B7" i="6" s="1"/>
  <c r="E17" i="5"/>
  <c r="D17" i="5"/>
  <c r="L17" i="5" s="1"/>
  <c r="C17" i="5"/>
  <c r="E16" i="5"/>
  <c r="D16" i="5"/>
  <c r="C16" i="5"/>
  <c r="E15" i="5"/>
  <c r="D15" i="5"/>
  <c r="C15" i="5"/>
  <c r="E14" i="5"/>
  <c r="D14" i="5"/>
  <c r="C14" i="5"/>
  <c r="E13" i="5"/>
  <c r="D13" i="5"/>
  <c r="C13" i="5"/>
  <c r="E12" i="5"/>
  <c r="D12" i="5"/>
  <c r="C12" i="5"/>
  <c r="E11" i="5"/>
  <c r="D11" i="5"/>
  <c r="C11" i="5"/>
  <c r="E10" i="5"/>
  <c r="D10" i="5"/>
  <c r="C10" i="5"/>
  <c r="E9" i="5"/>
  <c r="D9" i="5"/>
  <c r="C9" i="5"/>
  <c r="E8" i="5"/>
  <c r="D8" i="5"/>
  <c r="C8" i="5"/>
  <c r="E7" i="5"/>
  <c r="D7" i="5"/>
  <c r="C7" i="5"/>
  <c r="E6" i="5"/>
  <c r="D6" i="5"/>
  <c r="C6" i="5"/>
  <c r="E5" i="5"/>
  <c r="D5" i="5"/>
  <c r="D18" i="5" s="1"/>
  <c r="C5" i="5"/>
  <c r="Z1005" i="4"/>
  <c r="W1005" i="4"/>
  <c r="V1005" i="4"/>
  <c r="S1005" i="4"/>
  <c r="R1005" i="4"/>
  <c r="P1005" i="4"/>
  <c r="O1005" i="4"/>
  <c r="D1005" i="4"/>
  <c r="Q1005" i="4" s="1"/>
  <c r="T1005" i="4" s="1"/>
  <c r="C1005" i="4"/>
  <c r="B1005" i="4"/>
  <c r="Z1004" i="4"/>
  <c r="W1004" i="4"/>
  <c r="V1004" i="4"/>
  <c r="T1004" i="4"/>
  <c r="U1004" i="4" s="1"/>
  <c r="S1004" i="4"/>
  <c r="R1004" i="4"/>
  <c r="Q1004" i="4"/>
  <c r="P1004" i="4"/>
  <c r="O1004" i="4"/>
  <c r="D1004" i="4"/>
  <c r="C1004" i="4"/>
  <c r="B1004" i="4"/>
  <c r="Z1003" i="4"/>
  <c r="W1003" i="4"/>
  <c r="V1003" i="4"/>
  <c r="S1003" i="4"/>
  <c r="Q1003" i="4"/>
  <c r="T1003" i="4" s="1"/>
  <c r="U1003" i="4" s="1"/>
  <c r="P1003" i="4"/>
  <c r="R1003" i="4" s="1"/>
  <c r="O1003" i="4"/>
  <c r="D1003" i="4"/>
  <c r="C1003" i="4"/>
  <c r="B1003" i="4"/>
  <c r="Z1002" i="4"/>
  <c r="W1002" i="4"/>
  <c r="V1002" i="4"/>
  <c r="S1002" i="4"/>
  <c r="Q1002" i="4"/>
  <c r="T1002" i="4" s="1"/>
  <c r="U1002" i="4" s="1"/>
  <c r="P1002" i="4"/>
  <c r="R1002" i="4" s="1"/>
  <c r="O1002" i="4"/>
  <c r="D1002" i="4"/>
  <c r="C1002" i="4"/>
  <c r="B1002" i="4"/>
  <c r="Z1001" i="4"/>
  <c r="W1001" i="4"/>
  <c r="V1001" i="4"/>
  <c r="S1001" i="4"/>
  <c r="R1001" i="4"/>
  <c r="P1001" i="4"/>
  <c r="O1001" i="4"/>
  <c r="Q1001" i="4" s="1"/>
  <c r="T1001" i="4" s="1"/>
  <c r="U1001" i="4" s="1"/>
  <c r="D1001" i="4"/>
  <c r="C1001" i="4"/>
  <c r="B1001" i="4"/>
  <c r="Z1000" i="4"/>
  <c r="W1000" i="4"/>
  <c r="V1000" i="4"/>
  <c r="S1000" i="4"/>
  <c r="P1000" i="4"/>
  <c r="R1000" i="4" s="1"/>
  <c r="O1000" i="4"/>
  <c r="D1000" i="4"/>
  <c r="C1000" i="4"/>
  <c r="B1000" i="4"/>
  <c r="Z999" i="4"/>
  <c r="W999" i="4"/>
  <c r="V999" i="4"/>
  <c r="T999" i="4"/>
  <c r="U999" i="4" s="1"/>
  <c r="S999" i="4"/>
  <c r="P999" i="4"/>
  <c r="R999" i="4" s="1"/>
  <c r="O999" i="4"/>
  <c r="Q999" i="4" s="1"/>
  <c r="D999" i="4"/>
  <c r="C999" i="4"/>
  <c r="B999" i="4"/>
  <c r="Z998" i="4"/>
  <c r="W998" i="4"/>
  <c r="V998" i="4"/>
  <c r="S998" i="4"/>
  <c r="Q998" i="4"/>
  <c r="T998" i="4" s="1"/>
  <c r="U998" i="4" s="1"/>
  <c r="P998" i="4"/>
  <c r="R998" i="4" s="1"/>
  <c r="O998" i="4"/>
  <c r="D998" i="4"/>
  <c r="C998" i="4"/>
  <c r="B998" i="4"/>
  <c r="Z997" i="4"/>
  <c r="W997" i="4"/>
  <c r="V997" i="4"/>
  <c r="S997" i="4"/>
  <c r="R997" i="4"/>
  <c r="P997" i="4"/>
  <c r="O997" i="4"/>
  <c r="Q997" i="4" s="1"/>
  <c r="T997" i="4" s="1"/>
  <c r="U997" i="4" s="1"/>
  <c r="D997" i="4"/>
  <c r="C997" i="4"/>
  <c r="B997" i="4"/>
  <c r="Z996" i="4"/>
  <c r="W996" i="4"/>
  <c r="V996" i="4"/>
  <c r="S996" i="4"/>
  <c r="P996" i="4"/>
  <c r="R996" i="4" s="1"/>
  <c r="O996" i="4"/>
  <c r="D996" i="4"/>
  <c r="Q996" i="4" s="1"/>
  <c r="T996" i="4" s="1"/>
  <c r="U996" i="4" s="1"/>
  <c r="C996" i="4"/>
  <c r="B996" i="4"/>
  <c r="Z995" i="4"/>
  <c r="W995" i="4"/>
  <c r="V995" i="4"/>
  <c r="S995" i="4"/>
  <c r="P995" i="4"/>
  <c r="R995" i="4" s="1"/>
  <c r="O995" i="4"/>
  <c r="D995" i="4"/>
  <c r="Q995" i="4" s="1"/>
  <c r="T995" i="4" s="1"/>
  <c r="C995" i="4"/>
  <c r="B995" i="4"/>
  <c r="Z994" i="4"/>
  <c r="W994" i="4"/>
  <c r="V994" i="4"/>
  <c r="S994" i="4"/>
  <c r="Q994" i="4"/>
  <c r="T994" i="4" s="1"/>
  <c r="U994" i="4" s="1"/>
  <c r="P994" i="4"/>
  <c r="R994" i="4" s="1"/>
  <c r="O994" i="4"/>
  <c r="D994" i="4"/>
  <c r="C994" i="4"/>
  <c r="B994" i="4"/>
  <c r="Z993" i="4"/>
  <c r="W993" i="4"/>
  <c r="V993" i="4"/>
  <c r="S993" i="4"/>
  <c r="R993" i="4"/>
  <c r="Q993" i="4"/>
  <c r="P993" i="4"/>
  <c r="O993" i="4"/>
  <c r="D993" i="4"/>
  <c r="C993" i="4"/>
  <c r="B993" i="4"/>
  <c r="Z992" i="4"/>
  <c r="W992" i="4"/>
  <c r="V992" i="4"/>
  <c r="S992" i="4"/>
  <c r="P992" i="4"/>
  <c r="R992" i="4" s="1"/>
  <c r="O992" i="4"/>
  <c r="Q992" i="4" s="1"/>
  <c r="T992" i="4" s="1"/>
  <c r="U992" i="4" s="1"/>
  <c r="D992" i="4"/>
  <c r="C992" i="4"/>
  <c r="B992" i="4"/>
  <c r="Z991" i="4"/>
  <c r="W991" i="4"/>
  <c r="V991" i="4"/>
  <c r="T991" i="4"/>
  <c r="U991" i="4" s="1"/>
  <c r="S991" i="4"/>
  <c r="P991" i="4"/>
  <c r="R991" i="4" s="1"/>
  <c r="O991" i="4"/>
  <c r="Q991" i="4" s="1"/>
  <c r="D991" i="4"/>
  <c r="C991" i="4"/>
  <c r="B991" i="4"/>
  <c r="Z990" i="4"/>
  <c r="W990" i="4"/>
  <c r="V990" i="4"/>
  <c r="S990" i="4"/>
  <c r="Q990" i="4"/>
  <c r="T990" i="4" s="1"/>
  <c r="U990" i="4" s="1"/>
  <c r="P990" i="4"/>
  <c r="R990" i="4" s="1"/>
  <c r="O990" i="4"/>
  <c r="D990" i="4"/>
  <c r="C990" i="4"/>
  <c r="B990" i="4"/>
  <c r="Z989" i="4"/>
  <c r="W989" i="4"/>
  <c r="V989" i="4"/>
  <c r="S989" i="4"/>
  <c r="R989" i="4"/>
  <c r="Q989" i="4"/>
  <c r="T989" i="4" s="1"/>
  <c r="U989" i="4" s="1"/>
  <c r="P989" i="4"/>
  <c r="O989" i="4"/>
  <c r="D989" i="4"/>
  <c r="C989" i="4"/>
  <c r="B989" i="4"/>
  <c r="Z988" i="4"/>
  <c r="W988" i="4"/>
  <c r="V988" i="4"/>
  <c r="U988" i="4"/>
  <c r="T988" i="4"/>
  <c r="S988" i="4"/>
  <c r="R988" i="4"/>
  <c r="P988" i="4"/>
  <c r="O988" i="4"/>
  <c r="Q988" i="4" s="1"/>
  <c r="D988" i="4"/>
  <c r="C988" i="4"/>
  <c r="B988" i="4"/>
  <c r="Z987" i="4"/>
  <c r="W987" i="4"/>
  <c r="V987" i="4"/>
  <c r="S987" i="4"/>
  <c r="P987" i="4"/>
  <c r="R987" i="4" s="1"/>
  <c r="O987" i="4"/>
  <c r="Q987" i="4" s="1"/>
  <c r="D987" i="4"/>
  <c r="C987" i="4"/>
  <c r="B987" i="4"/>
  <c r="Z986" i="4"/>
  <c r="W986" i="4"/>
  <c r="V986" i="4"/>
  <c r="S986" i="4"/>
  <c r="Q986" i="4"/>
  <c r="T986" i="4" s="1"/>
  <c r="U986" i="4" s="1"/>
  <c r="P986" i="4"/>
  <c r="R986" i="4" s="1"/>
  <c r="O986" i="4"/>
  <c r="D986" i="4"/>
  <c r="C986" i="4"/>
  <c r="B986" i="4"/>
  <c r="Z985" i="4"/>
  <c r="W985" i="4"/>
  <c r="V985" i="4"/>
  <c r="T985" i="4"/>
  <c r="U985" i="4" s="1"/>
  <c r="S985" i="4"/>
  <c r="R985" i="4"/>
  <c r="P985" i="4"/>
  <c r="O985" i="4"/>
  <c r="D985" i="4"/>
  <c r="Q985" i="4" s="1"/>
  <c r="C985" i="4"/>
  <c r="B985" i="4"/>
  <c r="Z984" i="4"/>
  <c r="W984" i="4"/>
  <c r="V984" i="4"/>
  <c r="S984" i="4"/>
  <c r="Q984" i="4"/>
  <c r="T984" i="4" s="1"/>
  <c r="U984" i="4" s="1"/>
  <c r="P984" i="4"/>
  <c r="R984" i="4" s="1"/>
  <c r="O984" i="4"/>
  <c r="D984" i="4"/>
  <c r="C984" i="4"/>
  <c r="B984" i="4"/>
  <c r="Z983" i="4"/>
  <c r="W983" i="4"/>
  <c r="V983" i="4"/>
  <c r="S983" i="4"/>
  <c r="P983" i="4"/>
  <c r="R983" i="4" s="1"/>
  <c r="O983" i="4"/>
  <c r="Q983" i="4" s="1"/>
  <c r="T983" i="4" s="1"/>
  <c r="U983" i="4" s="1"/>
  <c r="D983" i="4"/>
  <c r="C983" i="4"/>
  <c r="B983" i="4"/>
  <c r="Z982" i="4"/>
  <c r="W982" i="4"/>
  <c r="V982" i="4"/>
  <c r="S982" i="4"/>
  <c r="Q982" i="4"/>
  <c r="T982" i="4" s="1"/>
  <c r="U982" i="4" s="1"/>
  <c r="P982" i="4"/>
  <c r="R982" i="4" s="1"/>
  <c r="O982" i="4"/>
  <c r="D982" i="4"/>
  <c r="C982" i="4"/>
  <c r="B982" i="4"/>
  <c r="Z981" i="4"/>
  <c r="W981" i="4"/>
  <c r="V981" i="4"/>
  <c r="S981" i="4"/>
  <c r="Q981" i="4"/>
  <c r="T981" i="4" s="1"/>
  <c r="U981" i="4" s="1"/>
  <c r="P981" i="4"/>
  <c r="R981" i="4" s="1"/>
  <c r="O981" i="4"/>
  <c r="D981" i="4"/>
  <c r="C981" i="4"/>
  <c r="B981" i="4"/>
  <c r="Z980" i="4"/>
  <c r="W980" i="4"/>
  <c r="V980" i="4"/>
  <c r="S980" i="4"/>
  <c r="P980" i="4"/>
  <c r="R980" i="4" s="1"/>
  <c r="O980" i="4"/>
  <c r="D980" i="4"/>
  <c r="C980" i="4"/>
  <c r="B980" i="4"/>
  <c r="Z979" i="4"/>
  <c r="W979" i="4"/>
  <c r="V979" i="4"/>
  <c r="S979" i="4"/>
  <c r="R979" i="4"/>
  <c r="Q979" i="4"/>
  <c r="T979" i="4" s="1"/>
  <c r="U979" i="4" s="1"/>
  <c r="P979" i="4"/>
  <c r="O979" i="4"/>
  <c r="D979" i="4"/>
  <c r="C979" i="4"/>
  <c r="B979" i="4"/>
  <c r="Z978" i="4"/>
  <c r="W978" i="4"/>
  <c r="V978" i="4"/>
  <c r="T978" i="4"/>
  <c r="U978" i="4" s="1"/>
  <c r="S978" i="4"/>
  <c r="R978" i="4"/>
  <c r="P978" i="4"/>
  <c r="O978" i="4"/>
  <c r="D978" i="4"/>
  <c r="Q978" i="4" s="1"/>
  <c r="C978" i="4"/>
  <c r="B978" i="4"/>
  <c r="Z977" i="4"/>
  <c r="W977" i="4"/>
  <c r="V977" i="4"/>
  <c r="S977" i="4"/>
  <c r="R977" i="4"/>
  <c r="P977" i="4"/>
  <c r="O977" i="4"/>
  <c r="Q977" i="4" s="1"/>
  <c r="T977" i="4" s="1"/>
  <c r="U977" i="4" s="1"/>
  <c r="D977" i="4"/>
  <c r="C977" i="4"/>
  <c r="B977" i="4"/>
  <c r="Z976" i="4"/>
  <c r="W976" i="4"/>
  <c r="V976" i="4"/>
  <c r="S976" i="4"/>
  <c r="P976" i="4"/>
  <c r="R976" i="4" s="1"/>
  <c r="O976" i="4"/>
  <c r="Q976" i="4" s="1"/>
  <c r="T976" i="4" s="1"/>
  <c r="D976" i="4"/>
  <c r="C976" i="4"/>
  <c r="B976" i="4"/>
  <c r="Z975" i="4"/>
  <c r="W975" i="4"/>
  <c r="V975" i="4"/>
  <c r="U975" i="4"/>
  <c r="S975" i="4"/>
  <c r="P975" i="4"/>
  <c r="R975" i="4" s="1"/>
  <c r="O975" i="4"/>
  <c r="D975" i="4"/>
  <c r="Q975" i="4" s="1"/>
  <c r="T975" i="4" s="1"/>
  <c r="C975" i="4"/>
  <c r="B975" i="4"/>
  <c r="Z974" i="4"/>
  <c r="W974" i="4"/>
  <c r="V974" i="4"/>
  <c r="S974" i="4"/>
  <c r="Q974" i="4"/>
  <c r="T974" i="4" s="1"/>
  <c r="U974" i="4" s="1"/>
  <c r="P974" i="4"/>
  <c r="R974" i="4" s="1"/>
  <c r="O974" i="4"/>
  <c r="D974" i="4"/>
  <c r="C974" i="4"/>
  <c r="B974" i="4"/>
  <c r="Z973" i="4"/>
  <c r="W973" i="4"/>
  <c r="V973" i="4"/>
  <c r="S973" i="4"/>
  <c r="R973" i="4"/>
  <c r="P973" i="4"/>
  <c r="O973" i="4"/>
  <c r="Q973" i="4" s="1"/>
  <c r="D973" i="4"/>
  <c r="C973" i="4"/>
  <c r="B973" i="4"/>
  <c r="Z972" i="4"/>
  <c r="W972" i="4"/>
  <c r="V972" i="4"/>
  <c r="T972" i="4"/>
  <c r="U972" i="4" s="1"/>
  <c r="S972" i="4"/>
  <c r="P972" i="4"/>
  <c r="R972" i="4" s="1"/>
  <c r="O972" i="4"/>
  <c r="Q972" i="4" s="1"/>
  <c r="D972" i="4"/>
  <c r="C972" i="4"/>
  <c r="B972" i="4"/>
  <c r="Z971" i="4"/>
  <c r="W971" i="4"/>
  <c r="V971" i="4"/>
  <c r="S971" i="4"/>
  <c r="T971" i="4" s="1"/>
  <c r="P971" i="4"/>
  <c r="R971" i="4" s="1"/>
  <c r="U971" i="4" s="1"/>
  <c r="O971" i="4"/>
  <c r="Q971" i="4" s="1"/>
  <c r="D971" i="4"/>
  <c r="C971" i="4"/>
  <c r="B971" i="4"/>
  <c r="Z970" i="4"/>
  <c r="W970" i="4"/>
  <c r="V970" i="4"/>
  <c r="S970" i="4"/>
  <c r="Q970" i="4"/>
  <c r="T970" i="4" s="1"/>
  <c r="U970" i="4" s="1"/>
  <c r="P970" i="4"/>
  <c r="R970" i="4" s="1"/>
  <c r="O970" i="4"/>
  <c r="D970" i="4"/>
  <c r="C970" i="4"/>
  <c r="B970" i="4"/>
  <c r="Z969" i="4"/>
  <c r="W969" i="4"/>
  <c r="V969" i="4"/>
  <c r="S969" i="4"/>
  <c r="R969" i="4"/>
  <c r="P969" i="4"/>
  <c r="O969" i="4"/>
  <c r="Q969" i="4" s="1"/>
  <c r="T969" i="4" s="1"/>
  <c r="D969" i="4"/>
  <c r="C969" i="4"/>
  <c r="B969" i="4"/>
  <c r="Z968" i="4"/>
  <c r="W968" i="4"/>
  <c r="V968" i="4"/>
  <c r="U968" i="4"/>
  <c r="S968" i="4"/>
  <c r="T968" i="4" s="1"/>
  <c r="R968" i="4"/>
  <c r="P968" i="4"/>
  <c r="O968" i="4"/>
  <c r="Q968" i="4" s="1"/>
  <c r="D968" i="4"/>
  <c r="C968" i="4"/>
  <c r="B968" i="4"/>
  <c r="Z967" i="4"/>
  <c r="W967" i="4"/>
  <c r="V967" i="4"/>
  <c r="T967" i="4"/>
  <c r="U967" i="4" s="1"/>
  <c r="S967" i="4"/>
  <c r="P967" i="4"/>
  <c r="R967" i="4" s="1"/>
  <c r="O967" i="4"/>
  <c r="Q967" i="4" s="1"/>
  <c r="D967" i="4"/>
  <c r="C967" i="4"/>
  <c r="B967" i="4"/>
  <c r="Z966" i="4"/>
  <c r="W966" i="4"/>
  <c r="V966" i="4"/>
  <c r="S966" i="4"/>
  <c r="Q966" i="4"/>
  <c r="T966" i="4" s="1"/>
  <c r="U966" i="4" s="1"/>
  <c r="P966" i="4"/>
  <c r="R966" i="4" s="1"/>
  <c r="O966" i="4"/>
  <c r="D966" i="4"/>
  <c r="C966" i="4"/>
  <c r="B966" i="4"/>
  <c r="Z965" i="4"/>
  <c r="W965" i="4"/>
  <c r="V965" i="4"/>
  <c r="U965" i="4"/>
  <c r="S965" i="4"/>
  <c r="R965" i="4"/>
  <c r="P965" i="4"/>
  <c r="O965" i="4"/>
  <c r="D965" i="4"/>
  <c r="Q965" i="4" s="1"/>
  <c r="T965" i="4" s="1"/>
  <c r="C965" i="4"/>
  <c r="B965" i="4"/>
  <c r="Z964" i="4"/>
  <c r="W964" i="4"/>
  <c r="V964" i="4"/>
  <c r="S964" i="4"/>
  <c r="T964" i="4" s="1"/>
  <c r="Q964" i="4"/>
  <c r="P964" i="4"/>
  <c r="R964" i="4" s="1"/>
  <c r="O964" i="4"/>
  <c r="D964" i="4"/>
  <c r="C964" i="4"/>
  <c r="B964" i="4"/>
  <c r="Z963" i="4"/>
  <c r="W963" i="4"/>
  <c r="V963" i="4"/>
  <c r="S963" i="4"/>
  <c r="Q963" i="4"/>
  <c r="T963" i="4" s="1"/>
  <c r="U963" i="4" s="1"/>
  <c r="P963" i="4"/>
  <c r="R963" i="4" s="1"/>
  <c r="O963" i="4"/>
  <c r="D963" i="4"/>
  <c r="C963" i="4"/>
  <c r="B963" i="4"/>
  <c r="Z962" i="4"/>
  <c r="W962" i="4"/>
  <c r="V962" i="4"/>
  <c r="S962" i="4"/>
  <c r="Q962" i="4"/>
  <c r="T962" i="4" s="1"/>
  <c r="P962" i="4"/>
  <c r="R962" i="4" s="1"/>
  <c r="O962" i="4"/>
  <c r="D962" i="4"/>
  <c r="C962" i="4"/>
  <c r="B962" i="4"/>
  <c r="Z961" i="4"/>
  <c r="W961" i="4"/>
  <c r="V961" i="4"/>
  <c r="S961" i="4"/>
  <c r="Q961" i="4"/>
  <c r="P961" i="4"/>
  <c r="R961" i="4" s="1"/>
  <c r="O961" i="4"/>
  <c r="D961" i="4"/>
  <c r="C961" i="4"/>
  <c r="B961" i="4"/>
  <c r="Z960" i="4"/>
  <c r="W960" i="4"/>
  <c r="V960" i="4"/>
  <c r="S960" i="4"/>
  <c r="P960" i="4"/>
  <c r="R960" i="4" s="1"/>
  <c r="O960" i="4"/>
  <c r="Q960" i="4" s="1"/>
  <c r="T960" i="4" s="1"/>
  <c r="U960" i="4" s="1"/>
  <c r="D960" i="4"/>
  <c r="C960" i="4"/>
  <c r="B960" i="4"/>
  <c r="Z959" i="4"/>
  <c r="W959" i="4"/>
  <c r="V959" i="4"/>
  <c r="S959" i="4"/>
  <c r="R959" i="4"/>
  <c r="P959" i="4"/>
  <c r="O959" i="4"/>
  <c r="Q959" i="4" s="1"/>
  <c r="D959" i="4"/>
  <c r="C959" i="4"/>
  <c r="B959" i="4"/>
  <c r="Z958" i="4"/>
  <c r="W958" i="4"/>
  <c r="V958" i="4"/>
  <c r="S958" i="4"/>
  <c r="P958" i="4"/>
  <c r="R958" i="4" s="1"/>
  <c r="U958" i="4" s="1"/>
  <c r="O958" i="4"/>
  <c r="D958" i="4"/>
  <c r="Q958" i="4" s="1"/>
  <c r="T958" i="4" s="1"/>
  <c r="C958" i="4"/>
  <c r="B958" i="4"/>
  <c r="Z957" i="4"/>
  <c r="W957" i="4"/>
  <c r="V957" i="4"/>
  <c r="S957" i="4"/>
  <c r="R957" i="4"/>
  <c r="P957" i="4"/>
  <c r="O957" i="4"/>
  <c r="D957" i="4"/>
  <c r="C957" i="4"/>
  <c r="B957" i="4"/>
  <c r="Z956" i="4"/>
  <c r="W956" i="4"/>
  <c r="V956" i="4"/>
  <c r="T956" i="4"/>
  <c r="U956" i="4" s="1"/>
  <c r="S956" i="4"/>
  <c r="R956" i="4"/>
  <c r="P956" i="4"/>
  <c r="O956" i="4"/>
  <c r="Q956" i="4" s="1"/>
  <c r="D956" i="4"/>
  <c r="C956" i="4"/>
  <c r="B956" i="4"/>
  <c r="Z955" i="4"/>
  <c r="W955" i="4"/>
  <c r="V955" i="4"/>
  <c r="S955" i="4"/>
  <c r="Q955" i="4"/>
  <c r="T955" i="4" s="1"/>
  <c r="U955" i="4" s="1"/>
  <c r="P955" i="4"/>
  <c r="R955" i="4" s="1"/>
  <c r="O955" i="4"/>
  <c r="D955" i="4"/>
  <c r="C955" i="4"/>
  <c r="B955" i="4"/>
  <c r="Z954" i="4"/>
  <c r="W954" i="4"/>
  <c r="V954" i="4"/>
  <c r="T954" i="4"/>
  <c r="U954" i="4" s="1"/>
  <c r="S954" i="4"/>
  <c r="Q954" i="4"/>
  <c r="P954" i="4"/>
  <c r="R954" i="4" s="1"/>
  <c r="O954" i="4"/>
  <c r="D954" i="4"/>
  <c r="C954" i="4"/>
  <c r="B954" i="4"/>
  <c r="Z953" i="4"/>
  <c r="W953" i="4"/>
  <c r="V953" i="4"/>
  <c r="S953" i="4"/>
  <c r="R953" i="4"/>
  <c r="P953" i="4"/>
  <c r="O953" i="4"/>
  <c r="Q953" i="4" s="1"/>
  <c r="T953" i="4" s="1"/>
  <c r="U953" i="4" s="1"/>
  <c r="D953" i="4"/>
  <c r="C953" i="4"/>
  <c r="B953" i="4"/>
  <c r="Z952" i="4"/>
  <c r="W952" i="4"/>
  <c r="V952" i="4"/>
  <c r="S952" i="4"/>
  <c r="P952" i="4"/>
  <c r="R952" i="4" s="1"/>
  <c r="O952" i="4"/>
  <c r="Q952" i="4" s="1"/>
  <c r="T952" i="4" s="1"/>
  <c r="U952" i="4" s="1"/>
  <c r="D952" i="4"/>
  <c r="C952" i="4"/>
  <c r="B952" i="4"/>
  <c r="Z951" i="4"/>
  <c r="W951" i="4"/>
  <c r="V951" i="4"/>
  <c r="T951" i="4"/>
  <c r="U951" i="4" s="1"/>
  <c r="S951" i="4"/>
  <c r="P951" i="4"/>
  <c r="R951" i="4" s="1"/>
  <c r="O951" i="4"/>
  <c r="Q951" i="4" s="1"/>
  <c r="D951" i="4"/>
  <c r="C951" i="4"/>
  <c r="B951" i="4"/>
  <c r="Z950" i="4"/>
  <c r="W950" i="4"/>
  <c r="V950" i="4"/>
  <c r="S950" i="4"/>
  <c r="P950" i="4"/>
  <c r="R950" i="4" s="1"/>
  <c r="O950" i="4"/>
  <c r="D950" i="4"/>
  <c r="Q950" i="4" s="1"/>
  <c r="T950" i="4" s="1"/>
  <c r="C950" i="4"/>
  <c r="B950" i="4"/>
  <c r="Z949" i="4"/>
  <c r="W949" i="4"/>
  <c r="V949" i="4"/>
  <c r="S949" i="4"/>
  <c r="R949" i="4"/>
  <c r="P949" i="4"/>
  <c r="O949" i="4"/>
  <c r="Q949" i="4" s="1"/>
  <c r="T949" i="4" s="1"/>
  <c r="U949" i="4" s="1"/>
  <c r="D949" i="4"/>
  <c r="C949" i="4"/>
  <c r="B949" i="4"/>
  <c r="Z948" i="4"/>
  <c r="W948" i="4"/>
  <c r="V948" i="4"/>
  <c r="T948" i="4"/>
  <c r="U948" i="4" s="1"/>
  <c r="S948" i="4"/>
  <c r="R948" i="4"/>
  <c r="P948" i="4"/>
  <c r="O948" i="4"/>
  <c r="Q948" i="4" s="1"/>
  <c r="D948" i="4"/>
  <c r="C948" i="4"/>
  <c r="B948" i="4"/>
  <c r="Z947" i="4"/>
  <c r="W947" i="4"/>
  <c r="V947" i="4"/>
  <c r="T947" i="4"/>
  <c r="U947" i="4" s="1"/>
  <c r="S947" i="4"/>
  <c r="P947" i="4"/>
  <c r="R947" i="4" s="1"/>
  <c r="O947" i="4"/>
  <c r="Q947" i="4" s="1"/>
  <c r="D947" i="4"/>
  <c r="C947" i="4"/>
  <c r="B947" i="4"/>
  <c r="Z946" i="4"/>
  <c r="W946" i="4"/>
  <c r="V946" i="4"/>
  <c r="S946" i="4"/>
  <c r="Q946" i="4"/>
  <c r="T946" i="4" s="1"/>
  <c r="P946" i="4"/>
  <c r="R946" i="4" s="1"/>
  <c r="O946" i="4"/>
  <c r="D946" i="4"/>
  <c r="C946" i="4"/>
  <c r="B946" i="4"/>
  <c r="Z945" i="4"/>
  <c r="W945" i="4"/>
  <c r="V945" i="4"/>
  <c r="T945" i="4"/>
  <c r="U945" i="4" s="1"/>
  <c r="S945" i="4"/>
  <c r="R945" i="4"/>
  <c r="Q945" i="4"/>
  <c r="P945" i="4"/>
  <c r="O945" i="4"/>
  <c r="D945" i="4"/>
  <c r="C945" i="4"/>
  <c r="B945" i="4"/>
  <c r="Z944" i="4"/>
  <c r="W944" i="4"/>
  <c r="V944" i="4"/>
  <c r="T944" i="4"/>
  <c r="U944" i="4" s="1"/>
  <c r="S944" i="4"/>
  <c r="R944" i="4"/>
  <c r="Q944" i="4"/>
  <c r="P944" i="4"/>
  <c r="O944" i="4"/>
  <c r="D944" i="4"/>
  <c r="C944" i="4"/>
  <c r="B944" i="4"/>
  <c r="Z943" i="4"/>
  <c r="W943" i="4"/>
  <c r="V943" i="4"/>
  <c r="T943" i="4"/>
  <c r="U943" i="4" s="1"/>
  <c r="S943" i="4"/>
  <c r="P943" i="4"/>
  <c r="R943" i="4" s="1"/>
  <c r="O943" i="4"/>
  <c r="Q943" i="4" s="1"/>
  <c r="D943" i="4"/>
  <c r="C943" i="4"/>
  <c r="B943" i="4"/>
  <c r="Z942" i="4"/>
  <c r="W942" i="4"/>
  <c r="V942" i="4"/>
  <c r="T942" i="4"/>
  <c r="U942" i="4" s="1"/>
  <c r="S942" i="4"/>
  <c r="Q942" i="4"/>
  <c r="P942" i="4"/>
  <c r="R942" i="4" s="1"/>
  <c r="O942" i="4"/>
  <c r="D942" i="4"/>
  <c r="C942" i="4"/>
  <c r="B942" i="4"/>
  <c r="Z941" i="4"/>
  <c r="W941" i="4"/>
  <c r="V941" i="4"/>
  <c r="S941" i="4"/>
  <c r="Q941" i="4"/>
  <c r="T941" i="4" s="1"/>
  <c r="U941" i="4" s="1"/>
  <c r="P941" i="4"/>
  <c r="R941" i="4" s="1"/>
  <c r="O941" i="4"/>
  <c r="D941" i="4"/>
  <c r="C941" i="4"/>
  <c r="B941" i="4"/>
  <c r="Z940" i="4"/>
  <c r="W940" i="4"/>
  <c r="V940" i="4"/>
  <c r="S940" i="4"/>
  <c r="P940" i="4"/>
  <c r="R940" i="4" s="1"/>
  <c r="O940" i="4"/>
  <c r="D940" i="4"/>
  <c r="C940" i="4"/>
  <c r="B940" i="4"/>
  <c r="Z939" i="4"/>
  <c r="W939" i="4"/>
  <c r="V939" i="4"/>
  <c r="S939" i="4"/>
  <c r="R939" i="4"/>
  <c r="Q939" i="4"/>
  <c r="T939" i="4" s="1"/>
  <c r="U939" i="4" s="1"/>
  <c r="P939" i="4"/>
  <c r="O939" i="4"/>
  <c r="D939" i="4"/>
  <c r="C939" i="4"/>
  <c r="B939" i="4"/>
  <c r="Z938" i="4"/>
  <c r="W938" i="4"/>
  <c r="V938" i="4"/>
  <c r="S938" i="4"/>
  <c r="R938" i="4"/>
  <c r="P938" i="4"/>
  <c r="O938" i="4"/>
  <c r="Q938" i="4" s="1"/>
  <c r="T938" i="4" s="1"/>
  <c r="U938" i="4" s="1"/>
  <c r="D938" i="4"/>
  <c r="C938" i="4"/>
  <c r="B938" i="4"/>
  <c r="Z937" i="4"/>
  <c r="W937" i="4"/>
  <c r="V937" i="4"/>
  <c r="S937" i="4"/>
  <c r="R937" i="4"/>
  <c r="P937" i="4"/>
  <c r="O937" i="4"/>
  <c r="D937" i="4"/>
  <c r="C937" i="4"/>
  <c r="B937" i="4"/>
  <c r="Z936" i="4"/>
  <c r="W936" i="4"/>
  <c r="V936" i="4"/>
  <c r="S936" i="4"/>
  <c r="P936" i="4"/>
  <c r="R936" i="4" s="1"/>
  <c r="O936" i="4"/>
  <c r="Q936" i="4" s="1"/>
  <c r="D936" i="4"/>
  <c r="C936" i="4"/>
  <c r="B936" i="4"/>
  <c r="Z935" i="4"/>
  <c r="W935" i="4"/>
  <c r="V935" i="4"/>
  <c r="S935" i="4"/>
  <c r="P935" i="4"/>
  <c r="R935" i="4" s="1"/>
  <c r="O935" i="4"/>
  <c r="D935" i="4"/>
  <c r="C935" i="4"/>
  <c r="B935" i="4"/>
  <c r="Z934" i="4"/>
  <c r="W934" i="4"/>
  <c r="V934" i="4"/>
  <c r="U934" i="4"/>
  <c r="T934" i="4"/>
  <c r="S934" i="4"/>
  <c r="Q934" i="4"/>
  <c r="P934" i="4"/>
  <c r="R934" i="4" s="1"/>
  <c r="O934" i="4"/>
  <c r="D934" i="4"/>
  <c r="C934" i="4"/>
  <c r="B934" i="4"/>
  <c r="Z933" i="4"/>
  <c r="W933" i="4"/>
  <c r="V933" i="4"/>
  <c r="S933" i="4"/>
  <c r="T933" i="4" s="1"/>
  <c r="U933" i="4" s="1"/>
  <c r="P933" i="4"/>
  <c r="R933" i="4" s="1"/>
  <c r="O933" i="4"/>
  <c r="D933" i="4"/>
  <c r="Q933" i="4" s="1"/>
  <c r="C933" i="4"/>
  <c r="B933" i="4"/>
  <c r="Z932" i="4"/>
  <c r="W932" i="4"/>
  <c r="V932" i="4"/>
  <c r="S932" i="4"/>
  <c r="P932" i="4"/>
  <c r="R932" i="4" s="1"/>
  <c r="O932" i="4"/>
  <c r="Q932" i="4" s="1"/>
  <c r="T932" i="4" s="1"/>
  <c r="U932" i="4" s="1"/>
  <c r="D932" i="4"/>
  <c r="C932" i="4"/>
  <c r="B932" i="4"/>
  <c r="Z931" i="4"/>
  <c r="W931" i="4"/>
  <c r="V931" i="4"/>
  <c r="S931" i="4"/>
  <c r="P931" i="4"/>
  <c r="R931" i="4" s="1"/>
  <c r="O931" i="4"/>
  <c r="Q931" i="4" s="1"/>
  <c r="T931" i="4" s="1"/>
  <c r="U931" i="4" s="1"/>
  <c r="D931" i="4"/>
  <c r="C931" i="4"/>
  <c r="B931" i="4"/>
  <c r="Z930" i="4"/>
  <c r="W930" i="4"/>
  <c r="V930" i="4"/>
  <c r="S930" i="4"/>
  <c r="P930" i="4"/>
  <c r="R930" i="4" s="1"/>
  <c r="O930" i="4"/>
  <c r="Q930" i="4" s="1"/>
  <c r="T930" i="4" s="1"/>
  <c r="U930" i="4" s="1"/>
  <c r="D930" i="4"/>
  <c r="C930" i="4"/>
  <c r="B930" i="4"/>
  <c r="Z929" i="4"/>
  <c r="W929" i="4"/>
  <c r="V929" i="4"/>
  <c r="S929" i="4"/>
  <c r="R929" i="4"/>
  <c r="P929" i="4"/>
  <c r="O929" i="4"/>
  <c r="Q929" i="4" s="1"/>
  <c r="T929" i="4" s="1"/>
  <c r="U929" i="4" s="1"/>
  <c r="D929" i="4"/>
  <c r="C929" i="4"/>
  <c r="B929" i="4"/>
  <c r="Z928" i="4"/>
  <c r="W928" i="4"/>
  <c r="V928" i="4"/>
  <c r="S928" i="4"/>
  <c r="R928" i="4"/>
  <c r="P928" i="4"/>
  <c r="O928" i="4"/>
  <c r="Q928" i="4" s="1"/>
  <c r="T928" i="4" s="1"/>
  <c r="U928" i="4" s="1"/>
  <c r="D928" i="4"/>
  <c r="C928" i="4"/>
  <c r="B928" i="4"/>
  <c r="Z927" i="4"/>
  <c r="W927" i="4"/>
  <c r="V927" i="4"/>
  <c r="S927" i="4"/>
  <c r="P927" i="4"/>
  <c r="R927" i="4" s="1"/>
  <c r="O927" i="4"/>
  <c r="Q927" i="4" s="1"/>
  <c r="T927" i="4" s="1"/>
  <c r="U927" i="4" s="1"/>
  <c r="D927" i="4"/>
  <c r="C927" i="4"/>
  <c r="B927" i="4"/>
  <c r="Z926" i="4"/>
  <c r="W926" i="4"/>
  <c r="V926" i="4"/>
  <c r="S926" i="4"/>
  <c r="Q926" i="4"/>
  <c r="T926" i="4" s="1"/>
  <c r="P926" i="4"/>
  <c r="R926" i="4" s="1"/>
  <c r="O926" i="4"/>
  <c r="D926" i="4"/>
  <c r="C926" i="4"/>
  <c r="B926" i="4"/>
  <c r="Z925" i="4"/>
  <c r="W925" i="4"/>
  <c r="V925" i="4"/>
  <c r="S925" i="4"/>
  <c r="R925" i="4"/>
  <c r="P925" i="4"/>
  <c r="O925" i="4"/>
  <c r="D925" i="4"/>
  <c r="Q925" i="4" s="1"/>
  <c r="T925" i="4" s="1"/>
  <c r="U925" i="4" s="1"/>
  <c r="C925" i="4"/>
  <c r="B925" i="4"/>
  <c r="Z924" i="4"/>
  <c r="W924" i="4"/>
  <c r="V924" i="4"/>
  <c r="S924" i="4"/>
  <c r="Q924" i="4"/>
  <c r="P924" i="4"/>
  <c r="R924" i="4" s="1"/>
  <c r="O924" i="4"/>
  <c r="D924" i="4"/>
  <c r="C924" i="4"/>
  <c r="B924" i="4"/>
  <c r="Z923" i="4"/>
  <c r="W923" i="4"/>
  <c r="V923" i="4"/>
  <c r="S923" i="4"/>
  <c r="Q923" i="4"/>
  <c r="T923" i="4" s="1"/>
  <c r="U923" i="4" s="1"/>
  <c r="P923" i="4"/>
  <c r="R923" i="4" s="1"/>
  <c r="O923" i="4"/>
  <c r="D923" i="4"/>
  <c r="C923" i="4"/>
  <c r="B923" i="4"/>
  <c r="Z922" i="4"/>
  <c r="W922" i="4"/>
  <c r="V922" i="4"/>
  <c r="T922" i="4"/>
  <c r="U922" i="4" s="1"/>
  <c r="S922" i="4"/>
  <c r="Q922" i="4"/>
  <c r="P922" i="4"/>
  <c r="R922" i="4" s="1"/>
  <c r="O922" i="4"/>
  <c r="D922" i="4"/>
  <c r="C922" i="4"/>
  <c r="B922" i="4"/>
  <c r="Z921" i="4"/>
  <c r="W921" i="4"/>
  <c r="V921" i="4"/>
  <c r="S921" i="4"/>
  <c r="P921" i="4"/>
  <c r="R921" i="4" s="1"/>
  <c r="O921" i="4"/>
  <c r="D921" i="4"/>
  <c r="Q921" i="4" s="1"/>
  <c r="T921" i="4" s="1"/>
  <c r="U921" i="4" s="1"/>
  <c r="C921" i="4"/>
  <c r="B921" i="4"/>
  <c r="Z920" i="4"/>
  <c r="W920" i="4"/>
  <c r="V920" i="4"/>
  <c r="S920" i="4"/>
  <c r="P920" i="4"/>
  <c r="R920" i="4" s="1"/>
  <c r="O920" i="4"/>
  <c r="D920" i="4"/>
  <c r="C920" i="4"/>
  <c r="B920" i="4"/>
  <c r="Z919" i="4"/>
  <c r="W919" i="4"/>
  <c r="V919" i="4"/>
  <c r="S919" i="4"/>
  <c r="T919" i="4" s="1"/>
  <c r="R919" i="4"/>
  <c r="Q919" i="4"/>
  <c r="P919" i="4"/>
  <c r="O919" i="4"/>
  <c r="D919" i="4"/>
  <c r="C919" i="4"/>
  <c r="B919" i="4"/>
  <c r="Z918" i="4"/>
  <c r="W918" i="4"/>
  <c r="V918" i="4"/>
  <c r="S918" i="4"/>
  <c r="P918" i="4"/>
  <c r="R918" i="4" s="1"/>
  <c r="O918" i="4"/>
  <c r="D918" i="4"/>
  <c r="Q918" i="4" s="1"/>
  <c r="T918" i="4" s="1"/>
  <c r="U918" i="4" s="1"/>
  <c r="C918" i="4"/>
  <c r="B918" i="4"/>
  <c r="Z917" i="4"/>
  <c r="W917" i="4"/>
  <c r="V917" i="4"/>
  <c r="S917" i="4"/>
  <c r="R917" i="4"/>
  <c r="P917" i="4"/>
  <c r="O917" i="4"/>
  <c r="Q917" i="4" s="1"/>
  <c r="T917" i="4" s="1"/>
  <c r="U917" i="4" s="1"/>
  <c r="D917" i="4"/>
  <c r="C917" i="4"/>
  <c r="B917" i="4"/>
  <c r="Z916" i="4"/>
  <c r="W916" i="4"/>
  <c r="V916" i="4"/>
  <c r="S916" i="4"/>
  <c r="Q916" i="4"/>
  <c r="T916" i="4" s="1"/>
  <c r="U916" i="4" s="1"/>
  <c r="P916" i="4"/>
  <c r="R916" i="4" s="1"/>
  <c r="O916" i="4"/>
  <c r="D916" i="4"/>
  <c r="C916" i="4"/>
  <c r="B916" i="4"/>
  <c r="Z915" i="4"/>
  <c r="W915" i="4"/>
  <c r="V915" i="4"/>
  <c r="U915" i="4"/>
  <c r="S915" i="4"/>
  <c r="P915" i="4"/>
  <c r="R915" i="4" s="1"/>
  <c r="O915" i="4"/>
  <c r="Q915" i="4" s="1"/>
  <c r="T915" i="4" s="1"/>
  <c r="D915" i="4"/>
  <c r="C915" i="4"/>
  <c r="B915" i="4"/>
  <c r="Z914" i="4"/>
  <c r="W914" i="4"/>
  <c r="V914" i="4"/>
  <c r="T914" i="4"/>
  <c r="U914" i="4" s="1"/>
  <c r="S914" i="4"/>
  <c r="Q914" i="4"/>
  <c r="P914" i="4"/>
  <c r="R914" i="4" s="1"/>
  <c r="O914" i="4"/>
  <c r="D914" i="4"/>
  <c r="C914" i="4"/>
  <c r="B914" i="4"/>
  <c r="Z913" i="4"/>
  <c r="W913" i="4"/>
  <c r="V913" i="4"/>
  <c r="S913" i="4"/>
  <c r="R913" i="4"/>
  <c r="P913" i="4"/>
  <c r="O913" i="4"/>
  <c r="Q913" i="4" s="1"/>
  <c r="T913" i="4" s="1"/>
  <c r="U913" i="4" s="1"/>
  <c r="D913" i="4"/>
  <c r="C913" i="4"/>
  <c r="B913" i="4"/>
  <c r="Z912" i="4"/>
  <c r="W912" i="4"/>
  <c r="V912" i="4"/>
  <c r="S912" i="4"/>
  <c r="P912" i="4"/>
  <c r="R912" i="4" s="1"/>
  <c r="O912" i="4"/>
  <c r="Q912" i="4" s="1"/>
  <c r="T912" i="4" s="1"/>
  <c r="U912" i="4" s="1"/>
  <c r="D912" i="4"/>
  <c r="C912" i="4"/>
  <c r="B912" i="4"/>
  <c r="Z911" i="4"/>
  <c r="W911" i="4"/>
  <c r="V911" i="4"/>
  <c r="T911" i="4"/>
  <c r="U911" i="4" s="1"/>
  <c r="S911" i="4"/>
  <c r="P911" i="4"/>
  <c r="R911" i="4" s="1"/>
  <c r="O911" i="4"/>
  <c r="Q911" i="4" s="1"/>
  <c r="D911" i="4"/>
  <c r="C911" i="4"/>
  <c r="B911" i="4"/>
  <c r="Z910" i="4"/>
  <c r="W910" i="4"/>
  <c r="V910" i="4"/>
  <c r="S910" i="4"/>
  <c r="P910" i="4"/>
  <c r="R910" i="4" s="1"/>
  <c r="O910" i="4"/>
  <c r="Q910" i="4" s="1"/>
  <c r="T910" i="4" s="1"/>
  <c r="U910" i="4" s="1"/>
  <c r="D910" i="4"/>
  <c r="C910" i="4"/>
  <c r="B910" i="4"/>
  <c r="Z909" i="4"/>
  <c r="W909" i="4"/>
  <c r="V909" i="4"/>
  <c r="S909" i="4"/>
  <c r="R909" i="4"/>
  <c r="Q909" i="4"/>
  <c r="T909" i="4" s="1"/>
  <c r="U909" i="4" s="1"/>
  <c r="P909" i="4"/>
  <c r="O909" i="4"/>
  <c r="D909" i="4"/>
  <c r="C909" i="4"/>
  <c r="B909" i="4"/>
  <c r="Z908" i="4"/>
  <c r="W908" i="4"/>
  <c r="V908" i="4"/>
  <c r="S908" i="4"/>
  <c r="R908" i="4"/>
  <c r="P908" i="4"/>
  <c r="O908" i="4"/>
  <c r="Q908" i="4" s="1"/>
  <c r="T908" i="4" s="1"/>
  <c r="U908" i="4" s="1"/>
  <c r="D908" i="4"/>
  <c r="C908" i="4"/>
  <c r="B908" i="4"/>
  <c r="Z907" i="4"/>
  <c r="W907" i="4"/>
  <c r="V907" i="4"/>
  <c r="T907" i="4"/>
  <c r="U907" i="4" s="1"/>
  <c r="S907" i="4"/>
  <c r="P907" i="4"/>
  <c r="R907" i="4" s="1"/>
  <c r="O907" i="4"/>
  <c r="Q907" i="4" s="1"/>
  <c r="D907" i="4"/>
  <c r="C907" i="4"/>
  <c r="B907" i="4"/>
  <c r="Z906" i="4"/>
  <c r="W906" i="4"/>
  <c r="V906" i="4"/>
  <c r="S906" i="4"/>
  <c r="R906" i="4"/>
  <c r="Q906" i="4"/>
  <c r="T906" i="4" s="1"/>
  <c r="P906" i="4"/>
  <c r="O906" i="4"/>
  <c r="D906" i="4"/>
  <c r="C906" i="4"/>
  <c r="B906" i="4"/>
  <c r="Z905" i="4"/>
  <c r="W905" i="4"/>
  <c r="V905" i="4"/>
  <c r="S905" i="4"/>
  <c r="R905" i="4"/>
  <c r="P905" i="4"/>
  <c r="O905" i="4"/>
  <c r="D905" i="4"/>
  <c r="Q905" i="4" s="1"/>
  <c r="T905" i="4" s="1"/>
  <c r="U905" i="4" s="1"/>
  <c r="C905" i="4"/>
  <c r="B905" i="4"/>
  <c r="Z904" i="4"/>
  <c r="W904" i="4"/>
  <c r="V904" i="4"/>
  <c r="T904" i="4"/>
  <c r="U904" i="4" s="1"/>
  <c r="S904" i="4"/>
  <c r="Q904" i="4"/>
  <c r="P904" i="4"/>
  <c r="R904" i="4" s="1"/>
  <c r="O904" i="4"/>
  <c r="D904" i="4"/>
  <c r="C904" i="4"/>
  <c r="B904" i="4"/>
  <c r="Z903" i="4"/>
  <c r="W903" i="4"/>
  <c r="V903" i="4"/>
  <c r="S903" i="4"/>
  <c r="Q903" i="4"/>
  <c r="T903" i="4" s="1"/>
  <c r="U903" i="4" s="1"/>
  <c r="P903" i="4"/>
  <c r="R903" i="4" s="1"/>
  <c r="O903" i="4"/>
  <c r="D903" i="4"/>
  <c r="C903" i="4"/>
  <c r="B903" i="4"/>
  <c r="Z902" i="4"/>
  <c r="W902" i="4"/>
  <c r="V902" i="4"/>
  <c r="T902" i="4"/>
  <c r="U902" i="4" s="1"/>
  <c r="S902" i="4"/>
  <c r="Q902" i="4"/>
  <c r="P902" i="4"/>
  <c r="R902" i="4" s="1"/>
  <c r="O902" i="4"/>
  <c r="D902" i="4"/>
  <c r="C902" i="4"/>
  <c r="B902" i="4"/>
  <c r="Z901" i="4"/>
  <c r="W901" i="4"/>
  <c r="V901" i="4"/>
  <c r="S901" i="4"/>
  <c r="R901" i="4"/>
  <c r="P901" i="4"/>
  <c r="O901" i="4"/>
  <c r="Q901" i="4" s="1"/>
  <c r="T901" i="4" s="1"/>
  <c r="U901" i="4" s="1"/>
  <c r="D901" i="4"/>
  <c r="C901" i="4"/>
  <c r="B901" i="4"/>
  <c r="Z900" i="4"/>
  <c r="W900" i="4"/>
  <c r="V900" i="4"/>
  <c r="S900" i="4"/>
  <c r="P900" i="4"/>
  <c r="R900" i="4" s="1"/>
  <c r="O900" i="4"/>
  <c r="D900" i="4"/>
  <c r="C900" i="4"/>
  <c r="B900" i="4"/>
  <c r="Z899" i="4"/>
  <c r="W899" i="4"/>
  <c r="V899" i="4"/>
  <c r="S899" i="4"/>
  <c r="R899" i="4"/>
  <c r="P899" i="4"/>
  <c r="O899" i="4"/>
  <c r="Q899" i="4" s="1"/>
  <c r="T899" i="4" s="1"/>
  <c r="U899" i="4" s="1"/>
  <c r="D899" i="4"/>
  <c r="C899" i="4"/>
  <c r="B899" i="4"/>
  <c r="Z898" i="4"/>
  <c r="W898" i="4"/>
  <c r="V898" i="4"/>
  <c r="S898" i="4"/>
  <c r="P898" i="4"/>
  <c r="R898" i="4" s="1"/>
  <c r="O898" i="4"/>
  <c r="D898" i="4"/>
  <c r="Q898" i="4" s="1"/>
  <c r="T898" i="4" s="1"/>
  <c r="C898" i="4"/>
  <c r="B898" i="4"/>
  <c r="Z897" i="4"/>
  <c r="W897" i="4"/>
  <c r="V897" i="4"/>
  <c r="S897" i="4"/>
  <c r="R897" i="4"/>
  <c r="P897" i="4"/>
  <c r="O897" i="4"/>
  <c r="D897" i="4"/>
  <c r="C897" i="4"/>
  <c r="B897" i="4"/>
  <c r="Z896" i="4"/>
  <c r="W896" i="4"/>
  <c r="V896" i="4"/>
  <c r="S896" i="4"/>
  <c r="R896" i="4"/>
  <c r="Q896" i="4"/>
  <c r="T896" i="4" s="1"/>
  <c r="P896" i="4"/>
  <c r="O896" i="4"/>
  <c r="D896" i="4"/>
  <c r="C896" i="4"/>
  <c r="B896" i="4"/>
  <c r="Z895" i="4"/>
  <c r="W895" i="4"/>
  <c r="V895" i="4"/>
  <c r="S895" i="4"/>
  <c r="P895" i="4"/>
  <c r="R895" i="4" s="1"/>
  <c r="O895" i="4"/>
  <c r="Q895" i="4" s="1"/>
  <c r="T895" i="4" s="1"/>
  <c r="U895" i="4" s="1"/>
  <c r="D895" i="4"/>
  <c r="C895" i="4"/>
  <c r="B895" i="4"/>
  <c r="Z894" i="4"/>
  <c r="W894" i="4"/>
  <c r="V894" i="4"/>
  <c r="T894" i="4"/>
  <c r="S894" i="4"/>
  <c r="Q894" i="4"/>
  <c r="P894" i="4"/>
  <c r="R894" i="4" s="1"/>
  <c r="U894" i="4" s="1"/>
  <c r="O894" i="4"/>
  <c r="D894" i="4"/>
  <c r="C894" i="4"/>
  <c r="B894" i="4"/>
  <c r="Z893" i="4"/>
  <c r="W893" i="4"/>
  <c r="V893" i="4"/>
  <c r="S893" i="4"/>
  <c r="R893" i="4"/>
  <c r="P893" i="4"/>
  <c r="O893" i="4"/>
  <c r="D893" i="4"/>
  <c r="C893" i="4"/>
  <c r="B893" i="4"/>
  <c r="Z892" i="4"/>
  <c r="W892" i="4"/>
  <c r="V892" i="4"/>
  <c r="T892" i="4"/>
  <c r="U892" i="4" s="1"/>
  <c r="S892" i="4"/>
  <c r="P892" i="4"/>
  <c r="R892" i="4" s="1"/>
  <c r="O892" i="4"/>
  <c r="Q892" i="4" s="1"/>
  <c r="D892" i="4"/>
  <c r="C892" i="4"/>
  <c r="B892" i="4"/>
  <c r="Z891" i="4"/>
  <c r="W891" i="4"/>
  <c r="V891" i="4"/>
  <c r="T891" i="4"/>
  <c r="U891" i="4" s="1"/>
  <c r="S891" i="4"/>
  <c r="P891" i="4"/>
  <c r="R891" i="4" s="1"/>
  <c r="O891" i="4"/>
  <c r="Q891" i="4" s="1"/>
  <c r="D891" i="4"/>
  <c r="C891" i="4"/>
  <c r="B891" i="4"/>
  <c r="Z890" i="4"/>
  <c r="W890" i="4"/>
  <c r="V890" i="4"/>
  <c r="S890" i="4"/>
  <c r="P890" i="4"/>
  <c r="R890" i="4" s="1"/>
  <c r="O890" i="4"/>
  <c r="D890" i="4"/>
  <c r="Q890" i="4" s="1"/>
  <c r="T890" i="4" s="1"/>
  <c r="U890" i="4" s="1"/>
  <c r="C890" i="4"/>
  <c r="B890" i="4"/>
  <c r="Z889" i="4"/>
  <c r="W889" i="4"/>
  <c r="V889" i="4"/>
  <c r="S889" i="4"/>
  <c r="R889" i="4"/>
  <c r="P889" i="4"/>
  <c r="O889" i="4"/>
  <c r="D889" i="4"/>
  <c r="Q889" i="4" s="1"/>
  <c r="T889" i="4" s="1"/>
  <c r="U889" i="4" s="1"/>
  <c r="C889" i="4"/>
  <c r="B889" i="4"/>
  <c r="Z888" i="4"/>
  <c r="W888" i="4"/>
  <c r="V888" i="4"/>
  <c r="T888" i="4"/>
  <c r="U888" i="4" s="1"/>
  <c r="S888" i="4"/>
  <c r="R888" i="4"/>
  <c r="P888" i="4"/>
  <c r="O888" i="4"/>
  <c r="Q888" i="4" s="1"/>
  <c r="D888" i="4"/>
  <c r="C888" i="4"/>
  <c r="B888" i="4"/>
  <c r="Z887" i="4"/>
  <c r="W887" i="4"/>
  <c r="V887" i="4"/>
  <c r="S887" i="4"/>
  <c r="P887" i="4"/>
  <c r="R887" i="4" s="1"/>
  <c r="O887" i="4"/>
  <c r="Q887" i="4" s="1"/>
  <c r="T887" i="4" s="1"/>
  <c r="U887" i="4" s="1"/>
  <c r="D887" i="4"/>
  <c r="C887" i="4"/>
  <c r="B887" i="4"/>
  <c r="Z886" i="4"/>
  <c r="W886" i="4"/>
  <c r="V886" i="4"/>
  <c r="S886" i="4"/>
  <c r="Q886" i="4"/>
  <c r="T886" i="4" s="1"/>
  <c r="P886" i="4"/>
  <c r="R886" i="4" s="1"/>
  <c r="O886" i="4"/>
  <c r="D886" i="4"/>
  <c r="C886" i="4"/>
  <c r="B886" i="4"/>
  <c r="Z885" i="4"/>
  <c r="W885" i="4"/>
  <c r="V885" i="4"/>
  <c r="S885" i="4"/>
  <c r="R885" i="4"/>
  <c r="Q885" i="4"/>
  <c r="T885" i="4" s="1"/>
  <c r="U885" i="4" s="1"/>
  <c r="P885" i="4"/>
  <c r="O885" i="4"/>
  <c r="D885" i="4"/>
  <c r="C885" i="4"/>
  <c r="B885" i="4"/>
  <c r="Z884" i="4"/>
  <c r="W884" i="4"/>
  <c r="V884" i="4"/>
  <c r="S884" i="4"/>
  <c r="R884" i="4"/>
  <c r="Q884" i="4"/>
  <c r="T884" i="4" s="1"/>
  <c r="P884" i="4"/>
  <c r="O884" i="4"/>
  <c r="D884" i="4"/>
  <c r="C884" i="4"/>
  <c r="B884" i="4"/>
  <c r="Z883" i="4"/>
  <c r="W883" i="4"/>
  <c r="V883" i="4"/>
  <c r="S883" i="4"/>
  <c r="P883" i="4"/>
  <c r="R883" i="4" s="1"/>
  <c r="O883" i="4"/>
  <c r="Q883" i="4" s="1"/>
  <c r="T883" i="4" s="1"/>
  <c r="U883" i="4" s="1"/>
  <c r="D883" i="4"/>
  <c r="C883" i="4"/>
  <c r="B883" i="4"/>
  <c r="Z882" i="4"/>
  <c r="W882" i="4"/>
  <c r="V882" i="4"/>
  <c r="S882" i="4"/>
  <c r="Q882" i="4"/>
  <c r="T882" i="4" s="1"/>
  <c r="U882" i="4" s="1"/>
  <c r="P882" i="4"/>
  <c r="R882" i="4" s="1"/>
  <c r="O882" i="4"/>
  <c r="D882" i="4"/>
  <c r="C882" i="4"/>
  <c r="B882" i="4"/>
  <c r="Z881" i="4"/>
  <c r="W881" i="4"/>
  <c r="V881" i="4"/>
  <c r="S881" i="4"/>
  <c r="P881" i="4"/>
  <c r="R881" i="4" s="1"/>
  <c r="O881" i="4"/>
  <c r="Q881" i="4" s="1"/>
  <c r="T881" i="4" s="1"/>
  <c r="U881" i="4" s="1"/>
  <c r="D881" i="4"/>
  <c r="C881" i="4"/>
  <c r="B881" i="4"/>
  <c r="Z880" i="4"/>
  <c r="W880" i="4"/>
  <c r="V880" i="4"/>
  <c r="S880" i="4"/>
  <c r="P880" i="4"/>
  <c r="R880" i="4" s="1"/>
  <c r="O880" i="4"/>
  <c r="Q880" i="4" s="1"/>
  <c r="T880" i="4" s="1"/>
  <c r="U880" i="4" s="1"/>
  <c r="D880" i="4"/>
  <c r="C880" i="4"/>
  <c r="B880" i="4"/>
  <c r="Z879" i="4"/>
  <c r="W879" i="4"/>
  <c r="V879" i="4"/>
  <c r="S879" i="4"/>
  <c r="R879" i="4"/>
  <c r="Q879" i="4"/>
  <c r="T879" i="4" s="1"/>
  <c r="U879" i="4" s="1"/>
  <c r="P879" i="4"/>
  <c r="O879" i="4"/>
  <c r="D879" i="4"/>
  <c r="C879" i="4"/>
  <c r="B879" i="4"/>
  <c r="Z878" i="4"/>
  <c r="W878" i="4"/>
  <c r="V878" i="4"/>
  <c r="T878" i="4"/>
  <c r="U878" i="4" s="1"/>
  <c r="S878" i="4"/>
  <c r="R878" i="4"/>
  <c r="Q878" i="4"/>
  <c r="P878" i="4"/>
  <c r="O878" i="4"/>
  <c r="D878" i="4"/>
  <c r="C878" i="4"/>
  <c r="B878" i="4"/>
  <c r="Z877" i="4"/>
  <c r="W877" i="4"/>
  <c r="V877" i="4"/>
  <c r="U877" i="4"/>
  <c r="S877" i="4"/>
  <c r="R877" i="4"/>
  <c r="P877" i="4"/>
  <c r="O877" i="4"/>
  <c r="Q877" i="4" s="1"/>
  <c r="T877" i="4" s="1"/>
  <c r="D877" i="4"/>
  <c r="C877" i="4"/>
  <c r="B877" i="4"/>
  <c r="Z876" i="4"/>
  <c r="W876" i="4"/>
  <c r="V876" i="4"/>
  <c r="U876" i="4"/>
  <c r="S876" i="4"/>
  <c r="P876" i="4"/>
  <c r="R876" i="4" s="1"/>
  <c r="O876" i="4"/>
  <c r="Q876" i="4" s="1"/>
  <c r="T876" i="4" s="1"/>
  <c r="D876" i="4"/>
  <c r="C876" i="4"/>
  <c r="B876" i="4"/>
  <c r="Z875" i="4"/>
  <c r="W875" i="4"/>
  <c r="V875" i="4"/>
  <c r="S875" i="4"/>
  <c r="P875" i="4"/>
  <c r="R875" i="4" s="1"/>
  <c r="O875" i="4"/>
  <c r="Q875" i="4" s="1"/>
  <c r="T875" i="4" s="1"/>
  <c r="U875" i="4" s="1"/>
  <c r="D875" i="4"/>
  <c r="C875" i="4"/>
  <c r="B875" i="4"/>
  <c r="Z874" i="4"/>
  <c r="W874" i="4"/>
  <c r="V874" i="4"/>
  <c r="T874" i="4"/>
  <c r="S874" i="4"/>
  <c r="Q874" i="4"/>
  <c r="P874" i="4"/>
  <c r="R874" i="4" s="1"/>
  <c r="U874" i="4" s="1"/>
  <c r="O874" i="4"/>
  <c r="D874" i="4"/>
  <c r="C874" i="4"/>
  <c r="B874" i="4"/>
  <c r="Z873" i="4"/>
  <c r="W873" i="4"/>
  <c r="V873" i="4"/>
  <c r="T873" i="4"/>
  <c r="U873" i="4" s="1"/>
  <c r="S873" i="4"/>
  <c r="R873" i="4"/>
  <c r="P873" i="4"/>
  <c r="O873" i="4"/>
  <c r="Q873" i="4" s="1"/>
  <c r="D873" i="4"/>
  <c r="C873" i="4"/>
  <c r="B873" i="4"/>
  <c r="Z872" i="4"/>
  <c r="W872" i="4"/>
  <c r="V872" i="4"/>
  <c r="T872" i="4"/>
  <c r="U872" i="4" s="1"/>
  <c r="S872" i="4"/>
  <c r="P872" i="4"/>
  <c r="R872" i="4" s="1"/>
  <c r="O872" i="4"/>
  <c r="Q872" i="4" s="1"/>
  <c r="D872" i="4"/>
  <c r="C872" i="4"/>
  <c r="B872" i="4"/>
  <c r="Z871" i="4"/>
  <c r="W871" i="4"/>
  <c r="V871" i="4"/>
  <c r="U871" i="4"/>
  <c r="S871" i="4"/>
  <c r="P871" i="4"/>
  <c r="R871" i="4" s="1"/>
  <c r="O871" i="4"/>
  <c r="Q871" i="4" s="1"/>
  <c r="T871" i="4" s="1"/>
  <c r="D871" i="4"/>
  <c r="C871" i="4"/>
  <c r="B871" i="4"/>
  <c r="Z870" i="4"/>
  <c r="W870" i="4"/>
  <c r="V870" i="4"/>
  <c r="S870" i="4"/>
  <c r="P870" i="4"/>
  <c r="R870" i="4" s="1"/>
  <c r="O870" i="4"/>
  <c r="D870" i="4"/>
  <c r="Q870" i="4" s="1"/>
  <c r="T870" i="4" s="1"/>
  <c r="U870" i="4" s="1"/>
  <c r="C870" i="4"/>
  <c r="B870" i="4"/>
  <c r="Z869" i="4"/>
  <c r="W869" i="4"/>
  <c r="V869" i="4"/>
  <c r="S869" i="4"/>
  <c r="R869" i="4"/>
  <c r="P869" i="4"/>
  <c r="O869" i="4"/>
  <c r="D869" i="4"/>
  <c r="C869" i="4"/>
  <c r="B869" i="4"/>
  <c r="Z868" i="4"/>
  <c r="W868" i="4"/>
  <c r="V868" i="4"/>
  <c r="S868" i="4"/>
  <c r="R868" i="4"/>
  <c r="P868" i="4"/>
  <c r="O868" i="4"/>
  <c r="Q868" i="4" s="1"/>
  <c r="D868" i="4"/>
  <c r="C868" i="4"/>
  <c r="B868" i="4"/>
  <c r="Z867" i="4"/>
  <c r="W867" i="4"/>
  <c r="V867" i="4"/>
  <c r="S867" i="4"/>
  <c r="P867" i="4"/>
  <c r="R867" i="4" s="1"/>
  <c r="O867" i="4"/>
  <c r="Q867" i="4" s="1"/>
  <c r="D867" i="4"/>
  <c r="C867" i="4"/>
  <c r="B867" i="4"/>
  <c r="Z866" i="4"/>
  <c r="W866" i="4"/>
  <c r="V866" i="4"/>
  <c r="U866" i="4"/>
  <c r="S866" i="4"/>
  <c r="P866" i="4"/>
  <c r="R866" i="4" s="1"/>
  <c r="O866" i="4"/>
  <c r="D866" i="4"/>
  <c r="Q866" i="4" s="1"/>
  <c r="T866" i="4" s="1"/>
  <c r="C866" i="4"/>
  <c r="B866" i="4"/>
  <c r="Z865" i="4"/>
  <c r="W865" i="4"/>
  <c r="V865" i="4"/>
  <c r="T865" i="4"/>
  <c r="U865" i="4" s="1"/>
  <c r="S865" i="4"/>
  <c r="R865" i="4"/>
  <c r="P865" i="4"/>
  <c r="O865" i="4"/>
  <c r="D865" i="4"/>
  <c r="Q865" i="4" s="1"/>
  <c r="C865" i="4"/>
  <c r="B865" i="4"/>
  <c r="Z864" i="4"/>
  <c r="W864" i="4"/>
  <c r="V864" i="4"/>
  <c r="S864" i="4"/>
  <c r="R864" i="4"/>
  <c r="Q864" i="4"/>
  <c r="T864" i="4" s="1"/>
  <c r="P864" i="4"/>
  <c r="O864" i="4"/>
  <c r="D864" i="4"/>
  <c r="C864" i="4"/>
  <c r="B864" i="4"/>
  <c r="Z863" i="4"/>
  <c r="W863" i="4"/>
  <c r="V863" i="4"/>
  <c r="S863" i="4"/>
  <c r="P863" i="4"/>
  <c r="R863" i="4" s="1"/>
  <c r="O863" i="4"/>
  <c r="Q863" i="4" s="1"/>
  <c r="T863" i="4" s="1"/>
  <c r="U863" i="4" s="1"/>
  <c r="D863" i="4"/>
  <c r="C863" i="4"/>
  <c r="B863" i="4"/>
  <c r="Z862" i="4"/>
  <c r="W862" i="4"/>
  <c r="V862" i="4"/>
  <c r="T862" i="4"/>
  <c r="U862" i="4" s="1"/>
  <c r="S862" i="4"/>
  <c r="Q862" i="4"/>
  <c r="P862" i="4"/>
  <c r="R862" i="4" s="1"/>
  <c r="O862" i="4"/>
  <c r="D862" i="4"/>
  <c r="C862" i="4"/>
  <c r="B862" i="4"/>
  <c r="Z861" i="4"/>
  <c r="W861" i="4"/>
  <c r="V861" i="4"/>
  <c r="S861" i="4"/>
  <c r="R861" i="4"/>
  <c r="P861" i="4"/>
  <c r="O861" i="4"/>
  <c r="D861" i="4"/>
  <c r="Q861" i="4" s="1"/>
  <c r="T861" i="4" s="1"/>
  <c r="U861" i="4" s="1"/>
  <c r="C861" i="4"/>
  <c r="B861" i="4"/>
  <c r="Z860" i="4"/>
  <c r="W860" i="4"/>
  <c r="V860" i="4"/>
  <c r="S860" i="4"/>
  <c r="P860" i="4"/>
  <c r="R860" i="4" s="1"/>
  <c r="O860" i="4"/>
  <c r="Q860" i="4" s="1"/>
  <c r="T860" i="4" s="1"/>
  <c r="U860" i="4" s="1"/>
  <c r="D860" i="4"/>
  <c r="C860" i="4"/>
  <c r="B860" i="4"/>
  <c r="Z859" i="4"/>
  <c r="W859" i="4"/>
  <c r="V859" i="4"/>
  <c r="S859" i="4"/>
  <c r="R859" i="4"/>
  <c r="P859" i="4"/>
  <c r="O859" i="4"/>
  <c r="Q859" i="4" s="1"/>
  <c r="T859" i="4" s="1"/>
  <c r="U859" i="4" s="1"/>
  <c r="D859" i="4"/>
  <c r="C859" i="4"/>
  <c r="B859" i="4"/>
  <c r="Z858" i="4"/>
  <c r="W858" i="4"/>
  <c r="V858" i="4"/>
  <c r="S858" i="4"/>
  <c r="P858" i="4"/>
  <c r="R858" i="4" s="1"/>
  <c r="O858" i="4"/>
  <c r="Q858" i="4" s="1"/>
  <c r="T858" i="4" s="1"/>
  <c r="U858" i="4" s="1"/>
  <c r="D858" i="4"/>
  <c r="C858" i="4"/>
  <c r="B858" i="4"/>
  <c r="Z857" i="4"/>
  <c r="W857" i="4"/>
  <c r="V857" i="4"/>
  <c r="S857" i="4"/>
  <c r="R857" i="4"/>
  <c r="P857" i="4"/>
  <c r="O857" i="4"/>
  <c r="Q857" i="4" s="1"/>
  <c r="T857" i="4" s="1"/>
  <c r="U857" i="4" s="1"/>
  <c r="D857" i="4"/>
  <c r="C857" i="4"/>
  <c r="B857" i="4"/>
  <c r="Z856" i="4"/>
  <c r="W856" i="4"/>
  <c r="V856" i="4"/>
  <c r="S856" i="4"/>
  <c r="T856" i="4" s="1"/>
  <c r="U856" i="4" s="1"/>
  <c r="R856" i="4"/>
  <c r="Q856" i="4"/>
  <c r="P856" i="4"/>
  <c r="O856" i="4"/>
  <c r="D856" i="4"/>
  <c r="C856" i="4"/>
  <c r="B856" i="4"/>
  <c r="Z855" i="4"/>
  <c r="W855" i="4"/>
  <c r="V855" i="4"/>
  <c r="U855" i="4"/>
  <c r="S855" i="4"/>
  <c r="Q855" i="4"/>
  <c r="T855" i="4" s="1"/>
  <c r="P855" i="4"/>
  <c r="R855" i="4" s="1"/>
  <c r="O855" i="4"/>
  <c r="D855" i="4"/>
  <c r="C855" i="4"/>
  <c r="B855" i="4"/>
  <c r="Z854" i="4"/>
  <c r="W854" i="4"/>
  <c r="V854" i="4"/>
  <c r="T854" i="4"/>
  <c r="U854" i="4" s="1"/>
  <c r="S854" i="4"/>
  <c r="R854" i="4"/>
  <c r="Q854" i="4"/>
  <c r="P854" i="4"/>
  <c r="O854" i="4"/>
  <c r="D854" i="4"/>
  <c r="C854" i="4"/>
  <c r="B854" i="4"/>
  <c r="Z853" i="4"/>
  <c r="W853" i="4"/>
  <c r="V853" i="4"/>
  <c r="S853" i="4"/>
  <c r="Q853" i="4"/>
  <c r="T853" i="4" s="1"/>
  <c r="P853" i="4"/>
  <c r="R853" i="4" s="1"/>
  <c r="O853" i="4"/>
  <c r="D853" i="4"/>
  <c r="C853" i="4"/>
  <c r="B853" i="4"/>
  <c r="Z852" i="4"/>
  <c r="W852" i="4"/>
  <c r="V852" i="4"/>
  <c r="S852" i="4"/>
  <c r="P852" i="4"/>
  <c r="R852" i="4" s="1"/>
  <c r="O852" i="4"/>
  <c r="D852" i="4"/>
  <c r="C852" i="4"/>
  <c r="B852" i="4"/>
  <c r="Z851" i="4"/>
  <c r="W851" i="4"/>
  <c r="V851" i="4"/>
  <c r="S851" i="4"/>
  <c r="P851" i="4"/>
  <c r="R851" i="4" s="1"/>
  <c r="O851" i="4"/>
  <c r="D851" i="4"/>
  <c r="Q851" i="4" s="1"/>
  <c r="T851" i="4" s="1"/>
  <c r="U851" i="4" s="1"/>
  <c r="C851" i="4"/>
  <c r="B851" i="4"/>
  <c r="Z850" i="4"/>
  <c r="W850" i="4"/>
  <c r="V850" i="4"/>
  <c r="S850" i="4"/>
  <c r="Q850" i="4"/>
  <c r="T850" i="4" s="1"/>
  <c r="P850" i="4"/>
  <c r="R850" i="4" s="1"/>
  <c r="O850" i="4"/>
  <c r="D850" i="4"/>
  <c r="C850" i="4"/>
  <c r="B850" i="4"/>
  <c r="Z849" i="4"/>
  <c r="W849" i="4"/>
  <c r="V849" i="4"/>
  <c r="S849" i="4"/>
  <c r="R849" i="4"/>
  <c r="P849" i="4"/>
  <c r="O849" i="4"/>
  <c r="Q849" i="4" s="1"/>
  <c r="T849" i="4" s="1"/>
  <c r="U849" i="4" s="1"/>
  <c r="D849" i="4"/>
  <c r="C849" i="4"/>
  <c r="B849" i="4"/>
  <c r="Z848" i="4"/>
  <c r="W848" i="4"/>
  <c r="V848" i="4"/>
  <c r="S848" i="4"/>
  <c r="R848" i="4"/>
  <c r="P848" i="4"/>
  <c r="O848" i="4"/>
  <c r="Q848" i="4" s="1"/>
  <c r="T848" i="4" s="1"/>
  <c r="U848" i="4" s="1"/>
  <c r="D848" i="4"/>
  <c r="C848" i="4"/>
  <c r="B848" i="4"/>
  <c r="Z847" i="4"/>
  <c r="W847" i="4"/>
  <c r="V847" i="4"/>
  <c r="T847" i="4"/>
  <c r="U847" i="4" s="1"/>
  <c r="S847" i="4"/>
  <c r="Q847" i="4"/>
  <c r="P847" i="4"/>
  <c r="R847" i="4" s="1"/>
  <c r="O847" i="4"/>
  <c r="D847" i="4"/>
  <c r="C847" i="4"/>
  <c r="B847" i="4"/>
  <c r="Z846" i="4"/>
  <c r="W846" i="4"/>
  <c r="V846" i="4"/>
  <c r="S846" i="4"/>
  <c r="R846" i="4"/>
  <c r="Q846" i="4"/>
  <c r="T846" i="4" s="1"/>
  <c r="U846" i="4" s="1"/>
  <c r="P846" i="4"/>
  <c r="O846" i="4"/>
  <c r="D846" i="4"/>
  <c r="C846" i="4"/>
  <c r="B846" i="4"/>
  <c r="Z845" i="4"/>
  <c r="W845" i="4"/>
  <c r="V845" i="4"/>
  <c r="S845" i="4"/>
  <c r="R845" i="4"/>
  <c r="Q845" i="4"/>
  <c r="P845" i="4"/>
  <c r="O845" i="4"/>
  <c r="D845" i="4"/>
  <c r="C845" i="4"/>
  <c r="B845" i="4"/>
  <c r="Z844" i="4"/>
  <c r="W844" i="4"/>
  <c r="V844" i="4"/>
  <c r="T844" i="4"/>
  <c r="U844" i="4" s="1"/>
  <c r="S844" i="4"/>
  <c r="R844" i="4"/>
  <c r="P844" i="4"/>
  <c r="O844" i="4"/>
  <c r="D844" i="4"/>
  <c r="Q844" i="4" s="1"/>
  <c r="C844" i="4"/>
  <c r="B844" i="4"/>
  <c r="Z843" i="4"/>
  <c r="W843" i="4"/>
  <c r="V843" i="4"/>
  <c r="T843" i="4"/>
  <c r="S843" i="4"/>
  <c r="Q843" i="4"/>
  <c r="P843" i="4"/>
  <c r="R843" i="4" s="1"/>
  <c r="O843" i="4"/>
  <c r="D843" i="4"/>
  <c r="C843" i="4"/>
  <c r="B843" i="4"/>
  <c r="Z842" i="4"/>
  <c r="W842" i="4"/>
  <c r="V842" i="4"/>
  <c r="S842" i="4"/>
  <c r="R842" i="4"/>
  <c r="Q842" i="4"/>
  <c r="T842" i="4" s="1"/>
  <c r="U842" i="4" s="1"/>
  <c r="P842" i="4"/>
  <c r="O842" i="4"/>
  <c r="D842" i="4"/>
  <c r="C842" i="4"/>
  <c r="B842" i="4"/>
  <c r="Z841" i="4"/>
  <c r="W841" i="4"/>
  <c r="V841" i="4"/>
  <c r="S841" i="4"/>
  <c r="P841" i="4"/>
  <c r="R841" i="4" s="1"/>
  <c r="O841" i="4"/>
  <c r="Q841" i="4" s="1"/>
  <c r="T841" i="4" s="1"/>
  <c r="U841" i="4" s="1"/>
  <c r="D841" i="4"/>
  <c r="C841" i="4"/>
  <c r="B841" i="4"/>
  <c r="Z840" i="4"/>
  <c r="W840" i="4"/>
  <c r="V840" i="4"/>
  <c r="S840" i="4"/>
  <c r="P840" i="4"/>
  <c r="R840" i="4" s="1"/>
  <c r="O840" i="4"/>
  <c r="Q840" i="4" s="1"/>
  <c r="T840" i="4" s="1"/>
  <c r="U840" i="4" s="1"/>
  <c r="D840" i="4"/>
  <c r="C840" i="4"/>
  <c r="B840" i="4"/>
  <c r="Z839" i="4"/>
  <c r="W839" i="4"/>
  <c r="V839" i="4"/>
  <c r="T839" i="4"/>
  <c r="U839" i="4" s="1"/>
  <c r="S839" i="4"/>
  <c r="R839" i="4"/>
  <c r="Q839" i="4"/>
  <c r="P839" i="4"/>
  <c r="O839" i="4"/>
  <c r="D839" i="4"/>
  <c r="C839" i="4"/>
  <c r="B839" i="4"/>
  <c r="Z838" i="4"/>
  <c r="W838" i="4"/>
  <c r="V838" i="4"/>
  <c r="S838" i="4"/>
  <c r="R838" i="4"/>
  <c r="U838" i="4" s="1"/>
  <c r="Q838" i="4"/>
  <c r="T838" i="4" s="1"/>
  <c r="P838" i="4"/>
  <c r="O838" i="4"/>
  <c r="D838" i="4"/>
  <c r="C838" i="4"/>
  <c r="B838" i="4"/>
  <c r="Z837" i="4"/>
  <c r="W837" i="4"/>
  <c r="V837" i="4"/>
  <c r="U837" i="4"/>
  <c r="S837" i="4"/>
  <c r="R837" i="4"/>
  <c r="P837" i="4"/>
  <c r="O837" i="4"/>
  <c r="Q837" i="4" s="1"/>
  <c r="T837" i="4" s="1"/>
  <c r="D837" i="4"/>
  <c r="C837" i="4"/>
  <c r="B837" i="4"/>
  <c r="Z836" i="4"/>
  <c r="W836" i="4"/>
  <c r="V836" i="4"/>
  <c r="S836" i="4"/>
  <c r="P836" i="4"/>
  <c r="R836" i="4" s="1"/>
  <c r="O836" i="4"/>
  <c r="Q836" i="4" s="1"/>
  <c r="D836" i="4"/>
  <c r="C836" i="4"/>
  <c r="B836" i="4"/>
  <c r="Z835" i="4"/>
  <c r="W835" i="4"/>
  <c r="V835" i="4"/>
  <c r="S835" i="4"/>
  <c r="P835" i="4"/>
  <c r="R835" i="4" s="1"/>
  <c r="O835" i="4"/>
  <c r="D835" i="4"/>
  <c r="Q835" i="4" s="1"/>
  <c r="C835" i="4"/>
  <c r="B835" i="4"/>
  <c r="Z834" i="4"/>
  <c r="W834" i="4"/>
  <c r="V834" i="4"/>
  <c r="T834" i="4"/>
  <c r="U834" i="4" s="1"/>
  <c r="S834" i="4"/>
  <c r="Q834" i="4"/>
  <c r="P834" i="4"/>
  <c r="R834" i="4" s="1"/>
  <c r="O834" i="4"/>
  <c r="D834" i="4"/>
  <c r="C834" i="4"/>
  <c r="B834" i="4"/>
  <c r="Z833" i="4"/>
  <c r="W833" i="4"/>
  <c r="V833" i="4"/>
  <c r="S833" i="4"/>
  <c r="R833" i="4"/>
  <c r="Q833" i="4"/>
  <c r="T833" i="4" s="1"/>
  <c r="U833" i="4" s="1"/>
  <c r="P833" i="4"/>
  <c r="O833" i="4"/>
  <c r="D833" i="4"/>
  <c r="C833" i="4"/>
  <c r="B833" i="4"/>
  <c r="Z832" i="4"/>
  <c r="W832" i="4"/>
  <c r="V832" i="4"/>
  <c r="S832" i="4"/>
  <c r="P832" i="4"/>
  <c r="R832" i="4" s="1"/>
  <c r="O832" i="4"/>
  <c r="D832" i="4"/>
  <c r="C832" i="4"/>
  <c r="B832" i="4"/>
  <c r="Z831" i="4"/>
  <c r="W831" i="4"/>
  <c r="V831" i="4"/>
  <c r="T831" i="4"/>
  <c r="S831" i="4"/>
  <c r="P831" i="4"/>
  <c r="R831" i="4" s="1"/>
  <c r="O831" i="4"/>
  <c r="Q831" i="4" s="1"/>
  <c r="D831" i="4"/>
  <c r="C831" i="4"/>
  <c r="B831" i="4"/>
  <c r="Z830" i="4"/>
  <c r="W830" i="4"/>
  <c r="V830" i="4"/>
  <c r="S830" i="4"/>
  <c r="R830" i="4"/>
  <c r="P830" i="4"/>
  <c r="O830" i="4"/>
  <c r="Q830" i="4" s="1"/>
  <c r="T830" i="4" s="1"/>
  <c r="U830" i="4" s="1"/>
  <c r="D830" i="4"/>
  <c r="C830" i="4"/>
  <c r="B830" i="4"/>
  <c r="Z829" i="4"/>
  <c r="W829" i="4"/>
  <c r="V829" i="4"/>
  <c r="S829" i="4"/>
  <c r="R829" i="4"/>
  <c r="Q829" i="4"/>
  <c r="T829" i="4" s="1"/>
  <c r="U829" i="4" s="1"/>
  <c r="P829" i="4"/>
  <c r="O829" i="4"/>
  <c r="D829" i="4"/>
  <c r="C829" i="4"/>
  <c r="B829" i="4"/>
  <c r="Z828" i="4"/>
  <c r="W828" i="4"/>
  <c r="V828" i="4"/>
  <c r="S828" i="4"/>
  <c r="R828" i="4"/>
  <c r="P828" i="4"/>
  <c r="O828" i="4"/>
  <c r="Q828" i="4" s="1"/>
  <c r="D828" i="4"/>
  <c r="C828" i="4"/>
  <c r="B828" i="4"/>
  <c r="Z827" i="4"/>
  <c r="W827" i="4"/>
  <c r="V827" i="4"/>
  <c r="T827" i="4"/>
  <c r="U827" i="4" s="1"/>
  <c r="S827" i="4"/>
  <c r="Q827" i="4"/>
  <c r="P827" i="4"/>
  <c r="R827" i="4" s="1"/>
  <c r="O827" i="4"/>
  <c r="D827" i="4"/>
  <c r="C827" i="4"/>
  <c r="B827" i="4"/>
  <c r="Z826" i="4"/>
  <c r="W826" i="4"/>
  <c r="V826" i="4"/>
  <c r="U826" i="4"/>
  <c r="S826" i="4"/>
  <c r="R826" i="4"/>
  <c r="P826" i="4"/>
  <c r="O826" i="4"/>
  <c r="D826" i="4"/>
  <c r="Q826" i="4" s="1"/>
  <c r="T826" i="4" s="1"/>
  <c r="C826" i="4"/>
  <c r="B826" i="4"/>
  <c r="Z825" i="4"/>
  <c r="W825" i="4"/>
  <c r="V825" i="4"/>
  <c r="S825" i="4"/>
  <c r="R825" i="4"/>
  <c r="P825" i="4"/>
  <c r="O825" i="4"/>
  <c r="D825" i="4"/>
  <c r="Q825" i="4" s="1"/>
  <c r="T825" i="4" s="1"/>
  <c r="C825" i="4"/>
  <c r="B825" i="4"/>
  <c r="Z824" i="4"/>
  <c r="W824" i="4"/>
  <c r="V824" i="4"/>
  <c r="T824" i="4"/>
  <c r="U824" i="4" s="1"/>
  <c r="S824" i="4"/>
  <c r="R824" i="4"/>
  <c r="Q824" i="4"/>
  <c r="P824" i="4"/>
  <c r="O824" i="4"/>
  <c r="D824" i="4"/>
  <c r="C824" i="4"/>
  <c r="B824" i="4"/>
  <c r="Z823" i="4"/>
  <c r="W823" i="4"/>
  <c r="V823" i="4"/>
  <c r="S823" i="4"/>
  <c r="Q823" i="4"/>
  <c r="T823" i="4" s="1"/>
  <c r="U823" i="4" s="1"/>
  <c r="P823" i="4"/>
  <c r="R823" i="4" s="1"/>
  <c r="O823" i="4"/>
  <c r="D823" i="4"/>
  <c r="C823" i="4"/>
  <c r="B823" i="4"/>
  <c r="Z822" i="4"/>
  <c r="W822" i="4"/>
  <c r="V822" i="4"/>
  <c r="S822" i="4"/>
  <c r="R822" i="4"/>
  <c r="U822" i="4" s="1"/>
  <c r="Q822" i="4"/>
  <c r="T822" i="4" s="1"/>
  <c r="P822" i="4"/>
  <c r="O822" i="4"/>
  <c r="D822" i="4"/>
  <c r="C822" i="4"/>
  <c r="B822" i="4"/>
  <c r="Z821" i="4"/>
  <c r="W821" i="4"/>
  <c r="V821" i="4"/>
  <c r="S821" i="4"/>
  <c r="P821" i="4"/>
  <c r="R821" i="4" s="1"/>
  <c r="O821" i="4"/>
  <c r="Q821" i="4" s="1"/>
  <c r="D821" i="4"/>
  <c r="C821" i="4"/>
  <c r="B821" i="4"/>
  <c r="Z820" i="4"/>
  <c r="W820" i="4"/>
  <c r="V820" i="4"/>
  <c r="S820" i="4"/>
  <c r="P820" i="4"/>
  <c r="R820" i="4" s="1"/>
  <c r="O820" i="4"/>
  <c r="D820" i="4"/>
  <c r="C820" i="4"/>
  <c r="B820" i="4"/>
  <c r="Z819" i="4"/>
  <c r="W819" i="4"/>
  <c r="V819" i="4"/>
  <c r="S819" i="4"/>
  <c r="R819" i="4"/>
  <c r="P819" i="4"/>
  <c r="O819" i="4"/>
  <c r="Q819" i="4" s="1"/>
  <c r="T819" i="4" s="1"/>
  <c r="U819" i="4" s="1"/>
  <c r="D819" i="4"/>
  <c r="C819" i="4"/>
  <c r="B819" i="4"/>
  <c r="Z818" i="4"/>
  <c r="W818" i="4"/>
  <c r="V818" i="4"/>
  <c r="T818" i="4"/>
  <c r="S818" i="4"/>
  <c r="P818" i="4"/>
  <c r="R818" i="4" s="1"/>
  <c r="O818" i="4"/>
  <c r="D818" i="4"/>
  <c r="Q818" i="4" s="1"/>
  <c r="C818" i="4"/>
  <c r="B818" i="4"/>
  <c r="Z817" i="4"/>
  <c r="W817" i="4"/>
  <c r="V817" i="4"/>
  <c r="U817" i="4"/>
  <c r="S817" i="4"/>
  <c r="R817" i="4"/>
  <c r="P817" i="4"/>
  <c r="O817" i="4"/>
  <c r="Q817" i="4" s="1"/>
  <c r="T817" i="4" s="1"/>
  <c r="D817" i="4"/>
  <c r="C817" i="4"/>
  <c r="B817" i="4"/>
  <c r="Z816" i="4"/>
  <c r="W816" i="4"/>
  <c r="V816" i="4"/>
  <c r="S816" i="4"/>
  <c r="P816" i="4"/>
  <c r="R816" i="4" s="1"/>
  <c r="O816" i="4"/>
  <c r="Q816" i="4" s="1"/>
  <c r="T816" i="4" s="1"/>
  <c r="U816" i="4" s="1"/>
  <c r="D816" i="4"/>
  <c r="C816" i="4"/>
  <c r="B816" i="4"/>
  <c r="Z815" i="4"/>
  <c r="W815" i="4"/>
  <c r="V815" i="4"/>
  <c r="S815" i="4"/>
  <c r="P815" i="4"/>
  <c r="R815" i="4" s="1"/>
  <c r="O815" i="4"/>
  <c r="Q815" i="4" s="1"/>
  <c r="D815" i="4"/>
  <c r="C815" i="4"/>
  <c r="B815" i="4"/>
  <c r="Z814" i="4"/>
  <c r="W814" i="4"/>
  <c r="V814" i="4"/>
  <c r="U814" i="4"/>
  <c r="S814" i="4"/>
  <c r="R814" i="4"/>
  <c r="P814" i="4"/>
  <c r="O814" i="4"/>
  <c r="D814" i="4"/>
  <c r="Q814" i="4" s="1"/>
  <c r="T814" i="4" s="1"/>
  <c r="C814" i="4"/>
  <c r="B814" i="4"/>
  <c r="Z813" i="4"/>
  <c r="W813" i="4"/>
  <c r="V813" i="4"/>
  <c r="S813" i="4"/>
  <c r="R813" i="4"/>
  <c r="Q813" i="4"/>
  <c r="T813" i="4" s="1"/>
  <c r="U813" i="4" s="1"/>
  <c r="P813" i="4"/>
  <c r="O813" i="4"/>
  <c r="D813" i="4"/>
  <c r="C813" i="4"/>
  <c r="B813" i="4"/>
  <c r="Z812" i="4"/>
  <c r="W812" i="4"/>
  <c r="V812" i="4"/>
  <c r="S812" i="4"/>
  <c r="R812" i="4"/>
  <c r="P812" i="4"/>
  <c r="O812" i="4"/>
  <c r="D812" i="4"/>
  <c r="C812" i="4"/>
  <c r="B812" i="4"/>
  <c r="Z811" i="4"/>
  <c r="W811" i="4"/>
  <c r="V811" i="4"/>
  <c r="S811" i="4"/>
  <c r="P811" i="4"/>
  <c r="R811" i="4" s="1"/>
  <c r="O811" i="4"/>
  <c r="D811" i="4"/>
  <c r="Q811" i="4" s="1"/>
  <c r="T811" i="4" s="1"/>
  <c r="C811" i="4"/>
  <c r="B811" i="4"/>
  <c r="Z810" i="4"/>
  <c r="W810" i="4"/>
  <c r="V810" i="4"/>
  <c r="S810" i="4"/>
  <c r="R810" i="4"/>
  <c r="P810" i="4"/>
  <c r="O810" i="4"/>
  <c r="D810" i="4"/>
  <c r="Q810" i="4" s="1"/>
  <c r="T810" i="4" s="1"/>
  <c r="U810" i="4" s="1"/>
  <c r="C810" i="4"/>
  <c r="B810" i="4"/>
  <c r="Z809" i="4"/>
  <c r="W809" i="4"/>
  <c r="V809" i="4"/>
  <c r="S809" i="4"/>
  <c r="R809" i="4"/>
  <c r="Q809" i="4"/>
  <c r="T809" i="4" s="1"/>
  <c r="P809" i="4"/>
  <c r="O809" i="4"/>
  <c r="D809" i="4"/>
  <c r="C809" i="4"/>
  <c r="B809" i="4"/>
  <c r="Z808" i="4"/>
  <c r="W808" i="4"/>
  <c r="V808" i="4"/>
  <c r="U808" i="4"/>
  <c r="S808" i="4"/>
  <c r="R808" i="4"/>
  <c r="P808" i="4"/>
  <c r="O808" i="4"/>
  <c r="Q808" i="4" s="1"/>
  <c r="T808" i="4" s="1"/>
  <c r="D808" i="4"/>
  <c r="C808" i="4"/>
  <c r="B808" i="4"/>
  <c r="Z807" i="4"/>
  <c r="W807" i="4"/>
  <c r="V807" i="4"/>
  <c r="U807" i="4"/>
  <c r="S807" i="4"/>
  <c r="R807" i="4"/>
  <c r="P807" i="4"/>
  <c r="O807" i="4"/>
  <c r="Q807" i="4" s="1"/>
  <c r="T807" i="4" s="1"/>
  <c r="D807" i="4"/>
  <c r="C807" i="4"/>
  <c r="B807" i="4"/>
  <c r="Z806" i="4"/>
  <c r="W806" i="4"/>
  <c r="V806" i="4"/>
  <c r="S806" i="4"/>
  <c r="R806" i="4"/>
  <c r="P806" i="4"/>
  <c r="O806" i="4"/>
  <c r="D806" i="4"/>
  <c r="Q806" i="4" s="1"/>
  <c r="T806" i="4" s="1"/>
  <c r="U806" i="4" s="1"/>
  <c r="C806" i="4"/>
  <c r="B806" i="4"/>
  <c r="Z805" i="4"/>
  <c r="W805" i="4"/>
  <c r="V805" i="4"/>
  <c r="S805" i="4"/>
  <c r="R805" i="4"/>
  <c r="P805" i="4"/>
  <c r="O805" i="4"/>
  <c r="D805" i="4"/>
  <c r="Q805" i="4" s="1"/>
  <c r="T805" i="4" s="1"/>
  <c r="U805" i="4" s="1"/>
  <c r="C805" i="4"/>
  <c r="B805" i="4"/>
  <c r="Z804" i="4"/>
  <c r="W804" i="4"/>
  <c r="V804" i="4"/>
  <c r="S804" i="4"/>
  <c r="R804" i="4"/>
  <c r="P804" i="4"/>
  <c r="O804" i="4"/>
  <c r="Q804" i="4" s="1"/>
  <c r="T804" i="4" s="1"/>
  <c r="U804" i="4" s="1"/>
  <c r="D804" i="4"/>
  <c r="C804" i="4"/>
  <c r="B804" i="4"/>
  <c r="Z803" i="4"/>
  <c r="W803" i="4"/>
  <c r="V803" i="4"/>
  <c r="S803" i="4"/>
  <c r="P803" i="4"/>
  <c r="R803" i="4" s="1"/>
  <c r="O803" i="4"/>
  <c r="Q803" i="4" s="1"/>
  <c r="T803" i="4" s="1"/>
  <c r="U803" i="4" s="1"/>
  <c r="D803" i="4"/>
  <c r="C803" i="4"/>
  <c r="B803" i="4"/>
  <c r="Z802" i="4"/>
  <c r="W802" i="4"/>
  <c r="V802" i="4"/>
  <c r="S802" i="4"/>
  <c r="Q802" i="4"/>
  <c r="P802" i="4"/>
  <c r="R802" i="4" s="1"/>
  <c r="O802" i="4"/>
  <c r="D802" i="4"/>
  <c r="C802" i="4"/>
  <c r="B802" i="4"/>
  <c r="Z801" i="4"/>
  <c r="W801" i="4"/>
  <c r="V801" i="4"/>
  <c r="S801" i="4"/>
  <c r="P801" i="4"/>
  <c r="R801" i="4" s="1"/>
  <c r="O801" i="4"/>
  <c r="D801" i="4"/>
  <c r="C801" i="4"/>
  <c r="B801" i="4"/>
  <c r="Z800" i="4"/>
  <c r="W800" i="4"/>
  <c r="V800" i="4"/>
  <c r="S800" i="4"/>
  <c r="P800" i="4"/>
  <c r="R800" i="4" s="1"/>
  <c r="O800" i="4"/>
  <c r="D800" i="4"/>
  <c r="C800" i="4"/>
  <c r="B800" i="4"/>
  <c r="Z799" i="4"/>
  <c r="W799" i="4"/>
  <c r="V799" i="4"/>
  <c r="T799" i="4"/>
  <c r="S799" i="4"/>
  <c r="R799" i="4"/>
  <c r="Q799" i="4"/>
  <c r="P799" i="4"/>
  <c r="O799" i="4"/>
  <c r="D799" i="4"/>
  <c r="C799" i="4"/>
  <c r="B799" i="4"/>
  <c r="Z798" i="4"/>
  <c r="W798" i="4"/>
  <c r="V798" i="4"/>
  <c r="T798" i="4"/>
  <c r="S798" i="4"/>
  <c r="R798" i="4"/>
  <c r="P798" i="4"/>
  <c r="O798" i="4"/>
  <c r="D798" i="4"/>
  <c r="Q798" i="4" s="1"/>
  <c r="C798" i="4"/>
  <c r="B798" i="4"/>
  <c r="Z797" i="4"/>
  <c r="W797" i="4"/>
  <c r="V797" i="4"/>
  <c r="S797" i="4"/>
  <c r="R797" i="4"/>
  <c r="P797" i="4"/>
  <c r="O797" i="4"/>
  <c r="D797" i="4"/>
  <c r="C797" i="4"/>
  <c r="B797" i="4"/>
  <c r="Z796" i="4"/>
  <c r="W796" i="4"/>
  <c r="V796" i="4"/>
  <c r="S796" i="4"/>
  <c r="P796" i="4"/>
  <c r="R796" i="4" s="1"/>
  <c r="O796" i="4"/>
  <c r="Q796" i="4" s="1"/>
  <c r="T796" i="4" s="1"/>
  <c r="U796" i="4" s="1"/>
  <c r="D796" i="4"/>
  <c r="C796" i="4"/>
  <c r="B796" i="4"/>
  <c r="Z795" i="4"/>
  <c r="W795" i="4"/>
  <c r="V795" i="4"/>
  <c r="S795" i="4"/>
  <c r="Q795" i="4"/>
  <c r="P795" i="4"/>
  <c r="R795" i="4" s="1"/>
  <c r="O795" i="4"/>
  <c r="D795" i="4"/>
  <c r="C795" i="4"/>
  <c r="B795" i="4"/>
  <c r="Z794" i="4"/>
  <c r="W794" i="4"/>
  <c r="V794" i="4"/>
  <c r="T794" i="4"/>
  <c r="U794" i="4" s="1"/>
  <c r="S794" i="4"/>
  <c r="R794" i="4"/>
  <c r="P794" i="4"/>
  <c r="O794" i="4"/>
  <c r="D794" i="4"/>
  <c r="Q794" i="4" s="1"/>
  <c r="C794" i="4"/>
  <c r="B794" i="4"/>
  <c r="Z793" i="4"/>
  <c r="W793" i="4"/>
  <c r="V793" i="4"/>
  <c r="T793" i="4"/>
  <c r="U793" i="4" s="1"/>
  <c r="S793" i="4"/>
  <c r="R793" i="4"/>
  <c r="Q793" i="4"/>
  <c r="P793" i="4"/>
  <c r="O793" i="4"/>
  <c r="D793" i="4"/>
  <c r="C793" i="4"/>
  <c r="B793" i="4"/>
  <c r="Z792" i="4"/>
  <c r="W792" i="4"/>
  <c r="V792" i="4"/>
  <c r="S792" i="4"/>
  <c r="P792" i="4"/>
  <c r="R792" i="4" s="1"/>
  <c r="O792" i="4"/>
  <c r="D792" i="4"/>
  <c r="C792" i="4"/>
  <c r="B792" i="4"/>
  <c r="Z791" i="4"/>
  <c r="W791" i="4"/>
  <c r="V791" i="4"/>
  <c r="U791" i="4"/>
  <c r="T791" i="4"/>
  <c r="S791" i="4"/>
  <c r="P791" i="4"/>
  <c r="R791" i="4" s="1"/>
  <c r="O791" i="4"/>
  <c r="D791" i="4"/>
  <c r="Q791" i="4" s="1"/>
  <c r="C791" i="4"/>
  <c r="B791" i="4"/>
  <c r="Z790" i="4"/>
  <c r="W790" i="4"/>
  <c r="V790" i="4"/>
  <c r="S790" i="4"/>
  <c r="P790" i="4"/>
  <c r="R790" i="4" s="1"/>
  <c r="O790" i="4"/>
  <c r="D790" i="4"/>
  <c r="Q790" i="4" s="1"/>
  <c r="T790" i="4" s="1"/>
  <c r="U790" i="4" s="1"/>
  <c r="C790" i="4"/>
  <c r="B790" i="4"/>
  <c r="Z789" i="4"/>
  <c r="W789" i="4"/>
  <c r="V789" i="4"/>
  <c r="S789" i="4"/>
  <c r="R789" i="4"/>
  <c r="P789" i="4"/>
  <c r="O789" i="4"/>
  <c r="D789" i="4"/>
  <c r="Q789" i="4" s="1"/>
  <c r="T789" i="4" s="1"/>
  <c r="U789" i="4" s="1"/>
  <c r="C789" i="4"/>
  <c r="B789" i="4"/>
  <c r="Z788" i="4"/>
  <c r="W788" i="4"/>
  <c r="V788" i="4"/>
  <c r="S788" i="4"/>
  <c r="R788" i="4"/>
  <c r="P788" i="4"/>
  <c r="O788" i="4"/>
  <c r="Q788" i="4" s="1"/>
  <c r="D788" i="4"/>
  <c r="C788" i="4"/>
  <c r="B788" i="4"/>
  <c r="Z787" i="4"/>
  <c r="W787" i="4"/>
  <c r="V787" i="4"/>
  <c r="S787" i="4"/>
  <c r="P787" i="4"/>
  <c r="R787" i="4" s="1"/>
  <c r="O787" i="4"/>
  <c r="D787" i="4"/>
  <c r="C787" i="4"/>
  <c r="B787" i="4"/>
  <c r="Z786" i="4"/>
  <c r="W786" i="4"/>
  <c r="V786" i="4"/>
  <c r="U786" i="4"/>
  <c r="S786" i="4"/>
  <c r="Q786" i="4"/>
  <c r="T786" i="4" s="1"/>
  <c r="P786" i="4"/>
  <c r="R786" i="4" s="1"/>
  <c r="O786" i="4"/>
  <c r="D786" i="4"/>
  <c r="C786" i="4"/>
  <c r="B786" i="4"/>
  <c r="Z785" i="4"/>
  <c r="W785" i="4"/>
  <c r="V785" i="4"/>
  <c r="S785" i="4"/>
  <c r="R785" i="4"/>
  <c r="Q785" i="4"/>
  <c r="P785" i="4"/>
  <c r="O785" i="4"/>
  <c r="D785" i="4"/>
  <c r="C785" i="4"/>
  <c r="B785" i="4"/>
  <c r="Z784" i="4"/>
  <c r="W784" i="4"/>
  <c r="V784" i="4"/>
  <c r="T784" i="4"/>
  <c r="S784" i="4"/>
  <c r="P784" i="4"/>
  <c r="R784" i="4" s="1"/>
  <c r="O784" i="4"/>
  <c r="Q784" i="4" s="1"/>
  <c r="D784" i="4"/>
  <c r="C784" i="4"/>
  <c r="B784" i="4"/>
  <c r="Z783" i="4"/>
  <c r="W783" i="4"/>
  <c r="V783" i="4"/>
  <c r="S783" i="4"/>
  <c r="Q783" i="4"/>
  <c r="T783" i="4" s="1"/>
  <c r="P783" i="4"/>
  <c r="R783" i="4" s="1"/>
  <c r="O783" i="4"/>
  <c r="D783" i="4"/>
  <c r="C783" i="4"/>
  <c r="B783" i="4"/>
  <c r="Z782" i="4"/>
  <c r="W782" i="4"/>
  <c r="V782" i="4"/>
  <c r="S782" i="4"/>
  <c r="T782" i="4" s="1"/>
  <c r="U782" i="4" s="1"/>
  <c r="Q782" i="4"/>
  <c r="P782" i="4"/>
  <c r="R782" i="4" s="1"/>
  <c r="O782" i="4"/>
  <c r="D782" i="4"/>
  <c r="C782" i="4"/>
  <c r="B782" i="4"/>
  <c r="Z781" i="4"/>
  <c r="W781" i="4"/>
  <c r="V781" i="4"/>
  <c r="S781" i="4"/>
  <c r="R781" i="4"/>
  <c r="P781" i="4"/>
  <c r="O781" i="4"/>
  <c r="Q781" i="4" s="1"/>
  <c r="T781" i="4" s="1"/>
  <c r="U781" i="4" s="1"/>
  <c r="D781" i="4"/>
  <c r="C781" i="4"/>
  <c r="B781" i="4"/>
  <c r="Z780" i="4"/>
  <c r="W780" i="4"/>
  <c r="V780" i="4"/>
  <c r="S780" i="4"/>
  <c r="P780" i="4"/>
  <c r="R780" i="4" s="1"/>
  <c r="O780" i="4"/>
  <c r="D780" i="4"/>
  <c r="C780" i="4"/>
  <c r="B780" i="4"/>
  <c r="Z779" i="4"/>
  <c r="W779" i="4"/>
  <c r="V779" i="4"/>
  <c r="T779" i="4"/>
  <c r="U779" i="4" s="1"/>
  <c r="S779" i="4"/>
  <c r="R779" i="4"/>
  <c r="Q779" i="4"/>
  <c r="P779" i="4"/>
  <c r="O779" i="4"/>
  <c r="D779" i="4"/>
  <c r="C779" i="4"/>
  <c r="B779" i="4"/>
  <c r="Z778" i="4"/>
  <c r="W778" i="4"/>
  <c r="V778" i="4"/>
  <c r="S778" i="4"/>
  <c r="R778" i="4"/>
  <c r="P778" i="4"/>
  <c r="O778" i="4"/>
  <c r="Q778" i="4" s="1"/>
  <c r="T778" i="4" s="1"/>
  <c r="D778" i="4"/>
  <c r="C778" i="4"/>
  <c r="B778" i="4"/>
  <c r="Z777" i="4"/>
  <c r="W777" i="4"/>
  <c r="V777" i="4"/>
  <c r="S777" i="4"/>
  <c r="R777" i="4"/>
  <c r="P777" i="4"/>
  <c r="O777" i="4"/>
  <c r="Q777" i="4" s="1"/>
  <c r="T777" i="4" s="1"/>
  <c r="U777" i="4" s="1"/>
  <c r="D777" i="4"/>
  <c r="C777" i="4"/>
  <c r="B777" i="4"/>
  <c r="Z776" i="4"/>
  <c r="W776" i="4"/>
  <c r="V776" i="4"/>
  <c r="S776" i="4"/>
  <c r="R776" i="4"/>
  <c r="Q776" i="4"/>
  <c r="P776" i="4"/>
  <c r="O776" i="4"/>
  <c r="D776" i="4"/>
  <c r="C776" i="4"/>
  <c r="B776" i="4"/>
  <c r="Z775" i="4"/>
  <c r="W775" i="4"/>
  <c r="V775" i="4"/>
  <c r="S775" i="4"/>
  <c r="P775" i="4"/>
  <c r="R775" i="4" s="1"/>
  <c r="O775" i="4"/>
  <c r="Q775" i="4" s="1"/>
  <c r="T775" i="4" s="1"/>
  <c r="U775" i="4" s="1"/>
  <c r="D775" i="4"/>
  <c r="C775" i="4"/>
  <c r="B775" i="4"/>
  <c r="Z774" i="4"/>
  <c r="W774" i="4"/>
  <c r="V774" i="4"/>
  <c r="U774" i="4"/>
  <c r="T774" i="4"/>
  <c r="S774" i="4"/>
  <c r="R774" i="4"/>
  <c r="P774" i="4"/>
  <c r="O774" i="4"/>
  <c r="D774" i="4"/>
  <c r="Q774" i="4" s="1"/>
  <c r="C774" i="4"/>
  <c r="B774" i="4"/>
  <c r="Z773" i="4"/>
  <c r="W773" i="4"/>
  <c r="V773" i="4"/>
  <c r="S773" i="4"/>
  <c r="P773" i="4"/>
  <c r="R773" i="4" s="1"/>
  <c r="O773" i="4"/>
  <c r="D773" i="4"/>
  <c r="C773" i="4"/>
  <c r="B773" i="4"/>
  <c r="Z772" i="4"/>
  <c r="W772" i="4"/>
  <c r="V772" i="4"/>
  <c r="S772" i="4"/>
  <c r="P772" i="4"/>
  <c r="R772" i="4" s="1"/>
  <c r="O772" i="4"/>
  <c r="D772" i="4"/>
  <c r="C772" i="4"/>
  <c r="B772" i="4"/>
  <c r="Z771" i="4"/>
  <c r="W771" i="4"/>
  <c r="V771" i="4"/>
  <c r="S771" i="4"/>
  <c r="P771" i="4"/>
  <c r="R771" i="4" s="1"/>
  <c r="O771" i="4"/>
  <c r="D771" i="4"/>
  <c r="Q771" i="4" s="1"/>
  <c r="T771" i="4" s="1"/>
  <c r="U771" i="4" s="1"/>
  <c r="C771" i="4"/>
  <c r="B771" i="4"/>
  <c r="Z770" i="4"/>
  <c r="W770" i="4"/>
  <c r="V770" i="4"/>
  <c r="S770" i="4"/>
  <c r="P770" i="4"/>
  <c r="R770" i="4" s="1"/>
  <c r="O770" i="4"/>
  <c r="D770" i="4"/>
  <c r="Q770" i="4" s="1"/>
  <c r="T770" i="4" s="1"/>
  <c r="U770" i="4" s="1"/>
  <c r="C770" i="4"/>
  <c r="B770" i="4"/>
  <c r="Z769" i="4"/>
  <c r="W769" i="4"/>
  <c r="V769" i="4"/>
  <c r="S769" i="4"/>
  <c r="R769" i="4"/>
  <c r="P769" i="4"/>
  <c r="O769" i="4"/>
  <c r="D769" i="4"/>
  <c r="C769" i="4"/>
  <c r="B769" i="4"/>
  <c r="Z768" i="4"/>
  <c r="W768" i="4"/>
  <c r="V768" i="4"/>
  <c r="S768" i="4"/>
  <c r="R768" i="4"/>
  <c r="P768" i="4"/>
  <c r="O768" i="4"/>
  <c r="Q768" i="4" s="1"/>
  <c r="T768" i="4" s="1"/>
  <c r="U768" i="4" s="1"/>
  <c r="D768" i="4"/>
  <c r="C768" i="4"/>
  <c r="B768" i="4"/>
  <c r="Z767" i="4"/>
  <c r="W767" i="4"/>
  <c r="V767" i="4"/>
  <c r="S767" i="4"/>
  <c r="Q767" i="4"/>
  <c r="T767" i="4" s="1"/>
  <c r="U767" i="4" s="1"/>
  <c r="P767" i="4"/>
  <c r="R767" i="4" s="1"/>
  <c r="O767" i="4"/>
  <c r="D767" i="4"/>
  <c r="C767" i="4"/>
  <c r="B767" i="4"/>
  <c r="Z766" i="4"/>
  <c r="W766" i="4"/>
  <c r="V766" i="4"/>
  <c r="U766" i="4"/>
  <c r="S766" i="4"/>
  <c r="Q766" i="4"/>
  <c r="T766" i="4" s="1"/>
  <c r="P766" i="4"/>
  <c r="R766" i="4" s="1"/>
  <c r="O766" i="4"/>
  <c r="D766" i="4"/>
  <c r="C766" i="4"/>
  <c r="B766" i="4"/>
  <c r="Z765" i="4"/>
  <c r="W765" i="4"/>
  <c r="V765" i="4"/>
  <c r="T765" i="4"/>
  <c r="U765" i="4" s="1"/>
  <c r="S765" i="4"/>
  <c r="R765" i="4"/>
  <c r="P765" i="4"/>
  <c r="O765" i="4"/>
  <c r="D765" i="4"/>
  <c r="Q765" i="4" s="1"/>
  <c r="C765" i="4"/>
  <c r="B765" i="4"/>
  <c r="Z764" i="4"/>
  <c r="W764" i="4"/>
  <c r="V764" i="4"/>
  <c r="S764" i="4"/>
  <c r="Q764" i="4"/>
  <c r="T764" i="4" s="1"/>
  <c r="U764" i="4" s="1"/>
  <c r="P764" i="4"/>
  <c r="R764" i="4" s="1"/>
  <c r="O764" i="4"/>
  <c r="D764" i="4"/>
  <c r="C764" i="4"/>
  <c r="B764" i="4"/>
  <c r="Z763" i="4"/>
  <c r="W763" i="4"/>
  <c r="V763" i="4"/>
  <c r="S763" i="4"/>
  <c r="Q763" i="4"/>
  <c r="T763" i="4" s="1"/>
  <c r="U763" i="4" s="1"/>
  <c r="P763" i="4"/>
  <c r="R763" i="4" s="1"/>
  <c r="O763" i="4"/>
  <c r="D763" i="4"/>
  <c r="C763" i="4"/>
  <c r="B763" i="4"/>
  <c r="Z762" i="4"/>
  <c r="W762" i="4"/>
  <c r="V762" i="4"/>
  <c r="T762" i="4"/>
  <c r="U762" i="4" s="1"/>
  <c r="S762" i="4"/>
  <c r="Q762" i="4"/>
  <c r="P762" i="4"/>
  <c r="R762" i="4" s="1"/>
  <c r="O762" i="4"/>
  <c r="D762" i="4"/>
  <c r="C762" i="4"/>
  <c r="B762" i="4"/>
  <c r="Z761" i="4"/>
  <c r="W761" i="4"/>
  <c r="V761" i="4"/>
  <c r="S761" i="4"/>
  <c r="R761" i="4"/>
  <c r="Q761" i="4"/>
  <c r="P761" i="4"/>
  <c r="O761" i="4"/>
  <c r="D761" i="4"/>
  <c r="C761" i="4"/>
  <c r="B761" i="4"/>
  <c r="Z760" i="4"/>
  <c r="W760" i="4"/>
  <c r="V760" i="4"/>
  <c r="S760" i="4"/>
  <c r="P760" i="4"/>
  <c r="R760" i="4" s="1"/>
  <c r="O760" i="4"/>
  <c r="D760" i="4"/>
  <c r="C760" i="4"/>
  <c r="B760" i="4"/>
  <c r="Z759" i="4"/>
  <c r="W759" i="4"/>
  <c r="V759" i="4"/>
  <c r="T759" i="4"/>
  <c r="U759" i="4" s="1"/>
  <c r="S759" i="4"/>
  <c r="R759" i="4"/>
  <c r="P759" i="4"/>
  <c r="O759" i="4"/>
  <c r="Q759" i="4" s="1"/>
  <c r="D759" i="4"/>
  <c r="C759" i="4"/>
  <c r="B759" i="4"/>
  <c r="Z758" i="4"/>
  <c r="W758" i="4"/>
  <c r="V758" i="4"/>
  <c r="U758" i="4"/>
  <c r="S758" i="4"/>
  <c r="P758" i="4"/>
  <c r="R758" i="4" s="1"/>
  <c r="O758" i="4"/>
  <c r="Q758" i="4" s="1"/>
  <c r="T758" i="4" s="1"/>
  <c r="D758" i="4"/>
  <c r="C758" i="4"/>
  <c r="B758" i="4"/>
  <c r="Z757" i="4"/>
  <c r="W757" i="4"/>
  <c r="V757" i="4"/>
  <c r="S757" i="4"/>
  <c r="R757" i="4"/>
  <c r="P757" i="4"/>
  <c r="O757" i="4"/>
  <c r="D757" i="4"/>
  <c r="C757" i="4"/>
  <c r="B757" i="4"/>
  <c r="Z756" i="4"/>
  <c r="W756" i="4"/>
  <c r="V756" i="4"/>
  <c r="S756" i="4"/>
  <c r="T756" i="4" s="1"/>
  <c r="U756" i="4" s="1"/>
  <c r="R756" i="4"/>
  <c r="Q756" i="4"/>
  <c r="P756" i="4"/>
  <c r="O756" i="4"/>
  <c r="D756" i="4"/>
  <c r="C756" i="4"/>
  <c r="B756" i="4"/>
  <c r="Z755" i="4"/>
  <c r="W755" i="4"/>
  <c r="V755" i="4"/>
  <c r="S755" i="4"/>
  <c r="T755" i="4" s="1"/>
  <c r="U755" i="4" s="1"/>
  <c r="Q755" i="4"/>
  <c r="P755" i="4"/>
  <c r="R755" i="4" s="1"/>
  <c r="O755" i="4"/>
  <c r="D755" i="4"/>
  <c r="C755" i="4"/>
  <c r="B755" i="4"/>
  <c r="Z754" i="4"/>
  <c r="W754" i="4"/>
  <c r="V754" i="4"/>
  <c r="S754" i="4"/>
  <c r="P754" i="4"/>
  <c r="R754" i="4" s="1"/>
  <c r="O754" i="4"/>
  <c r="D754" i="4"/>
  <c r="Q754" i="4" s="1"/>
  <c r="T754" i="4" s="1"/>
  <c r="U754" i="4" s="1"/>
  <c r="C754" i="4"/>
  <c r="B754" i="4"/>
  <c r="Z753" i="4"/>
  <c r="W753" i="4"/>
  <c r="V753" i="4"/>
  <c r="S753" i="4"/>
  <c r="P753" i="4"/>
  <c r="R753" i="4" s="1"/>
  <c r="O753" i="4"/>
  <c r="D753" i="4"/>
  <c r="C753" i="4"/>
  <c r="B753" i="4"/>
  <c r="Z752" i="4"/>
  <c r="W752" i="4"/>
  <c r="V752" i="4"/>
  <c r="S752" i="4"/>
  <c r="P752" i="4"/>
  <c r="R752" i="4" s="1"/>
  <c r="O752" i="4"/>
  <c r="Q752" i="4" s="1"/>
  <c r="T752" i="4" s="1"/>
  <c r="D752" i="4"/>
  <c r="C752" i="4"/>
  <c r="B752" i="4"/>
  <c r="Z751" i="4"/>
  <c r="W751" i="4"/>
  <c r="V751" i="4"/>
  <c r="S751" i="4"/>
  <c r="P751" i="4"/>
  <c r="R751" i="4" s="1"/>
  <c r="O751" i="4"/>
  <c r="Q751" i="4" s="1"/>
  <c r="T751" i="4" s="1"/>
  <c r="U751" i="4" s="1"/>
  <c r="D751" i="4"/>
  <c r="C751" i="4"/>
  <c r="B751" i="4"/>
  <c r="Z750" i="4"/>
  <c r="W750" i="4"/>
  <c r="V750" i="4"/>
  <c r="S750" i="4"/>
  <c r="P750" i="4"/>
  <c r="R750" i="4" s="1"/>
  <c r="O750" i="4"/>
  <c r="D750" i="4"/>
  <c r="Q750" i="4" s="1"/>
  <c r="T750" i="4" s="1"/>
  <c r="C750" i="4"/>
  <c r="B750" i="4"/>
  <c r="Z749" i="4"/>
  <c r="W749" i="4"/>
  <c r="V749" i="4"/>
  <c r="S749" i="4"/>
  <c r="R749" i="4"/>
  <c r="P749" i="4"/>
  <c r="O749" i="4"/>
  <c r="D749" i="4"/>
  <c r="C749" i="4"/>
  <c r="B749" i="4"/>
  <c r="Z748" i="4"/>
  <c r="W748" i="4"/>
  <c r="V748" i="4"/>
  <c r="U748" i="4"/>
  <c r="S748" i="4"/>
  <c r="T748" i="4" s="1"/>
  <c r="R748" i="4"/>
  <c r="P748" i="4"/>
  <c r="O748" i="4"/>
  <c r="Q748" i="4" s="1"/>
  <c r="D748" i="4"/>
  <c r="C748" i="4"/>
  <c r="B748" i="4"/>
  <c r="Z747" i="4"/>
  <c r="W747" i="4"/>
  <c r="V747" i="4"/>
  <c r="S747" i="4"/>
  <c r="R747" i="4"/>
  <c r="P747" i="4"/>
  <c r="O747" i="4"/>
  <c r="Q747" i="4" s="1"/>
  <c r="T747" i="4" s="1"/>
  <c r="U747" i="4" s="1"/>
  <c r="D747" i="4"/>
  <c r="C747" i="4"/>
  <c r="B747" i="4"/>
  <c r="Z746" i="4"/>
  <c r="W746" i="4"/>
  <c r="V746" i="4"/>
  <c r="U746" i="4"/>
  <c r="S746" i="4"/>
  <c r="Q746" i="4"/>
  <c r="T746" i="4" s="1"/>
  <c r="P746" i="4"/>
  <c r="R746" i="4" s="1"/>
  <c r="O746" i="4"/>
  <c r="D746" i="4"/>
  <c r="C746" i="4"/>
  <c r="B746" i="4"/>
  <c r="Z745" i="4"/>
  <c r="W745" i="4"/>
  <c r="V745" i="4"/>
  <c r="S745" i="4"/>
  <c r="T745" i="4" s="1"/>
  <c r="U745" i="4" s="1"/>
  <c r="R745" i="4"/>
  <c r="Q745" i="4"/>
  <c r="P745" i="4"/>
  <c r="O745" i="4"/>
  <c r="D745" i="4"/>
  <c r="C745" i="4"/>
  <c r="B745" i="4"/>
  <c r="Z744" i="4"/>
  <c r="W744" i="4"/>
  <c r="V744" i="4"/>
  <c r="S744" i="4"/>
  <c r="P744" i="4"/>
  <c r="R744" i="4" s="1"/>
  <c r="O744" i="4"/>
  <c r="D744" i="4"/>
  <c r="C744" i="4"/>
  <c r="B744" i="4"/>
  <c r="Z743" i="4"/>
  <c r="W743" i="4"/>
  <c r="V743" i="4"/>
  <c r="S743" i="4"/>
  <c r="Q743" i="4"/>
  <c r="T743" i="4" s="1"/>
  <c r="U743" i="4" s="1"/>
  <c r="P743" i="4"/>
  <c r="R743" i="4" s="1"/>
  <c r="O743" i="4"/>
  <c r="D743" i="4"/>
  <c r="C743" i="4"/>
  <c r="B743" i="4"/>
  <c r="Z742" i="4"/>
  <c r="W742" i="4"/>
  <c r="V742" i="4"/>
  <c r="S742" i="4"/>
  <c r="R742" i="4"/>
  <c r="Q742" i="4"/>
  <c r="P742" i="4"/>
  <c r="O742" i="4"/>
  <c r="D742" i="4"/>
  <c r="C742" i="4"/>
  <c r="B742" i="4"/>
  <c r="Z741" i="4"/>
  <c r="W741" i="4"/>
  <c r="V741" i="4"/>
  <c r="S741" i="4"/>
  <c r="Q741" i="4"/>
  <c r="T741" i="4" s="1"/>
  <c r="P741" i="4"/>
  <c r="R741" i="4" s="1"/>
  <c r="O741" i="4"/>
  <c r="D741" i="4"/>
  <c r="C741" i="4"/>
  <c r="B741" i="4"/>
  <c r="Z740" i="4"/>
  <c r="W740" i="4"/>
  <c r="V740" i="4"/>
  <c r="S740" i="4"/>
  <c r="P740" i="4"/>
  <c r="R740" i="4" s="1"/>
  <c r="O740" i="4"/>
  <c r="Q740" i="4" s="1"/>
  <c r="D740" i="4"/>
  <c r="C740" i="4"/>
  <c r="B740" i="4"/>
  <c r="Z739" i="4"/>
  <c r="W739" i="4"/>
  <c r="V739" i="4"/>
  <c r="S739" i="4"/>
  <c r="R739" i="4"/>
  <c r="P739" i="4"/>
  <c r="O739" i="4"/>
  <c r="Q739" i="4" s="1"/>
  <c r="T739" i="4" s="1"/>
  <c r="D739" i="4"/>
  <c r="C739" i="4"/>
  <c r="B739" i="4"/>
  <c r="Z738" i="4"/>
  <c r="W738" i="4"/>
  <c r="V738" i="4"/>
  <c r="U738" i="4"/>
  <c r="T738" i="4"/>
  <c r="S738" i="4"/>
  <c r="Q738" i="4"/>
  <c r="P738" i="4"/>
  <c r="R738" i="4" s="1"/>
  <c r="O738" i="4"/>
  <c r="D738" i="4"/>
  <c r="C738" i="4"/>
  <c r="B738" i="4"/>
  <c r="Z737" i="4"/>
  <c r="W737" i="4"/>
  <c r="V737" i="4"/>
  <c r="S737" i="4"/>
  <c r="R737" i="4"/>
  <c r="P737" i="4"/>
  <c r="O737" i="4"/>
  <c r="D737" i="4"/>
  <c r="C737" i="4"/>
  <c r="B737" i="4"/>
  <c r="Z736" i="4"/>
  <c r="W736" i="4"/>
  <c r="V736" i="4"/>
  <c r="T736" i="4"/>
  <c r="U736" i="4" s="1"/>
  <c r="S736" i="4"/>
  <c r="R736" i="4"/>
  <c r="P736" i="4"/>
  <c r="O736" i="4"/>
  <c r="Q736" i="4" s="1"/>
  <c r="D736" i="4"/>
  <c r="C736" i="4"/>
  <c r="B736" i="4"/>
  <c r="Z735" i="4"/>
  <c r="W735" i="4"/>
  <c r="V735" i="4"/>
  <c r="S735" i="4"/>
  <c r="Q735" i="4"/>
  <c r="T735" i="4" s="1"/>
  <c r="U735" i="4" s="1"/>
  <c r="P735" i="4"/>
  <c r="R735" i="4" s="1"/>
  <c r="O735" i="4"/>
  <c r="D735" i="4"/>
  <c r="C735" i="4"/>
  <c r="B735" i="4"/>
  <c r="Z734" i="4"/>
  <c r="W734" i="4"/>
  <c r="V734" i="4"/>
  <c r="S734" i="4"/>
  <c r="R734" i="4"/>
  <c r="P734" i="4"/>
  <c r="O734" i="4"/>
  <c r="D734" i="4"/>
  <c r="Q734" i="4" s="1"/>
  <c r="T734" i="4" s="1"/>
  <c r="U734" i="4" s="1"/>
  <c r="C734" i="4"/>
  <c r="B734" i="4"/>
  <c r="Z733" i="4"/>
  <c r="W733" i="4"/>
  <c r="V733" i="4"/>
  <c r="S733" i="4"/>
  <c r="T733" i="4" s="1"/>
  <c r="U733" i="4" s="1"/>
  <c r="R733" i="4"/>
  <c r="Q733" i="4"/>
  <c r="P733" i="4"/>
  <c r="O733" i="4"/>
  <c r="D733" i="4"/>
  <c r="C733" i="4"/>
  <c r="B733" i="4"/>
  <c r="Z732" i="4"/>
  <c r="W732" i="4"/>
  <c r="V732" i="4"/>
  <c r="S732" i="4"/>
  <c r="P732" i="4"/>
  <c r="R732" i="4" s="1"/>
  <c r="O732" i="4"/>
  <c r="Q732" i="4" s="1"/>
  <c r="D732" i="4"/>
  <c r="C732" i="4"/>
  <c r="B732" i="4"/>
  <c r="Z731" i="4"/>
  <c r="W731" i="4"/>
  <c r="V731" i="4"/>
  <c r="U731" i="4"/>
  <c r="T731" i="4"/>
  <c r="S731" i="4"/>
  <c r="P731" i="4"/>
  <c r="R731" i="4" s="1"/>
  <c r="O731" i="4"/>
  <c r="Q731" i="4" s="1"/>
  <c r="D731" i="4"/>
  <c r="C731" i="4"/>
  <c r="B731" i="4"/>
  <c r="Z730" i="4"/>
  <c r="W730" i="4"/>
  <c r="V730" i="4"/>
  <c r="S730" i="4"/>
  <c r="P730" i="4"/>
  <c r="R730" i="4" s="1"/>
  <c r="O730" i="4"/>
  <c r="D730" i="4"/>
  <c r="C730" i="4"/>
  <c r="B730" i="4"/>
  <c r="Z729" i="4"/>
  <c r="W729" i="4"/>
  <c r="V729" i="4"/>
  <c r="S729" i="4"/>
  <c r="R729" i="4"/>
  <c r="P729" i="4"/>
  <c r="O729" i="4"/>
  <c r="D729" i="4"/>
  <c r="C729" i="4"/>
  <c r="B729" i="4"/>
  <c r="Z728" i="4"/>
  <c r="W728" i="4"/>
  <c r="V728" i="4"/>
  <c r="S728" i="4"/>
  <c r="R728" i="4"/>
  <c r="P728" i="4"/>
  <c r="O728" i="4"/>
  <c r="Q728" i="4" s="1"/>
  <c r="D728" i="4"/>
  <c r="C728" i="4"/>
  <c r="B728" i="4"/>
  <c r="Z727" i="4"/>
  <c r="W727" i="4"/>
  <c r="V727" i="4"/>
  <c r="U727" i="4"/>
  <c r="S727" i="4"/>
  <c r="Q727" i="4"/>
  <c r="T727" i="4" s="1"/>
  <c r="P727" i="4"/>
  <c r="R727" i="4" s="1"/>
  <c r="O727" i="4"/>
  <c r="D727" i="4"/>
  <c r="C727" i="4"/>
  <c r="B727" i="4"/>
  <c r="Z726" i="4"/>
  <c r="W726" i="4"/>
  <c r="V726" i="4"/>
  <c r="S726" i="4"/>
  <c r="R726" i="4"/>
  <c r="U726" i="4" s="1"/>
  <c r="Q726" i="4"/>
  <c r="T726" i="4" s="1"/>
  <c r="P726" i="4"/>
  <c r="O726" i="4"/>
  <c r="D726" i="4"/>
  <c r="C726" i="4"/>
  <c r="B726" i="4"/>
  <c r="Z725" i="4"/>
  <c r="W725" i="4"/>
  <c r="V725" i="4"/>
  <c r="U725" i="4"/>
  <c r="T725" i="4"/>
  <c r="S725" i="4"/>
  <c r="R725" i="4"/>
  <c r="P725" i="4"/>
  <c r="O725" i="4"/>
  <c r="D725" i="4"/>
  <c r="Q725" i="4" s="1"/>
  <c r="C725" i="4"/>
  <c r="B725" i="4"/>
  <c r="Z724" i="4"/>
  <c r="W724" i="4"/>
  <c r="V724" i="4"/>
  <c r="S724" i="4"/>
  <c r="Q724" i="4"/>
  <c r="T724" i="4" s="1"/>
  <c r="P724" i="4"/>
  <c r="R724" i="4" s="1"/>
  <c r="O724" i="4"/>
  <c r="D724" i="4"/>
  <c r="C724" i="4"/>
  <c r="B724" i="4"/>
  <c r="Z723" i="4"/>
  <c r="W723" i="4"/>
  <c r="V723" i="4"/>
  <c r="S723" i="4"/>
  <c r="P723" i="4"/>
  <c r="R723" i="4" s="1"/>
  <c r="O723" i="4"/>
  <c r="Q723" i="4" s="1"/>
  <c r="T723" i="4" s="1"/>
  <c r="U723" i="4" s="1"/>
  <c r="D723" i="4"/>
  <c r="C723" i="4"/>
  <c r="B723" i="4"/>
  <c r="Z722" i="4"/>
  <c r="W722" i="4"/>
  <c r="V722" i="4"/>
  <c r="T722" i="4"/>
  <c r="U722" i="4" s="1"/>
  <c r="S722" i="4"/>
  <c r="Q722" i="4"/>
  <c r="P722" i="4"/>
  <c r="R722" i="4" s="1"/>
  <c r="O722" i="4"/>
  <c r="D722" i="4"/>
  <c r="C722" i="4"/>
  <c r="B722" i="4"/>
  <c r="Z721" i="4"/>
  <c r="W721" i="4"/>
  <c r="V721" i="4"/>
  <c r="S721" i="4"/>
  <c r="R721" i="4"/>
  <c r="P721" i="4"/>
  <c r="O721" i="4"/>
  <c r="D721" i="4"/>
  <c r="Q721" i="4" s="1"/>
  <c r="T721" i="4" s="1"/>
  <c r="U721" i="4" s="1"/>
  <c r="C721" i="4"/>
  <c r="B721" i="4"/>
  <c r="Z720" i="4"/>
  <c r="W720" i="4"/>
  <c r="V720" i="4"/>
  <c r="S720" i="4"/>
  <c r="P720" i="4"/>
  <c r="R720" i="4" s="1"/>
  <c r="O720" i="4"/>
  <c r="D720" i="4"/>
  <c r="C720" i="4"/>
  <c r="B720" i="4"/>
  <c r="Z719" i="4"/>
  <c r="W719" i="4"/>
  <c r="V719" i="4"/>
  <c r="T719" i="4"/>
  <c r="U719" i="4" s="1"/>
  <c r="S719" i="4"/>
  <c r="P719" i="4"/>
  <c r="R719" i="4" s="1"/>
  <c r="O719" i="4"/>
  <c r="Q719" i="4" s="1"/>
  <c r="D719" i="4"/>
  <c r="C719" i="4"/>
  <c r="B719" i="4"/>
  <c r="Z718" i="4"/>
  <c r="W718" i="4"/>
  <c r="V718" i="4"/>
  <c r="U718" i="4"/>
  <c r="S718" i="4"/>
  <c r="Q718" i="4"/>
  <c r="T718" i="4" s="1"/>
  <c r="P718" i="4"/>
  <c r="R718" i="4" s="1"/>
  <c r="O718" i="4"/>
  <c r="D718" i="4"/>
  <c r="C718" i="4"/>
  <c r="B718" i="4"/>
  <c r="Z717" i="4"/>
  <c r="W717" i="4"/>
  <c r="V717" i="4"/>
  <c r="U717" i="4"/>
  <c r="S717" i="4"/>
  <c r="R717" i="4"/>
  <c r="P717" i="4"/>
  <c r="O717" i="4"/>
  <c r="Q717" i="4" s="1"/>
  <c r="T717" i="4" s="1"/>
  <c r="D717" i="4"/>
  <c r="C717" i="4"/>
  <c r="B717" i="4"/>
  <c r="Z716" i="4"/>
  <c r="W716" i="4"/>
  <c r="V716" i="4"/>
  <c r="S716" i="4"/>
  <c r="Q716" i="4"/>
  <c r="T716" i="4" s="1"/>
  <c r="U716" i="4" s="1"/>
  <c r="P716" i="4"/>
  <c r="R716" i="4" s="1"/>
  <c r="O716" i="4"/>
  <c r="D716" i="4"/>
  <c r="C716" i="4"/>
  <c r="B716" i="4"/>
  <c r="Z715" i="4"/>
  <c r="W715" i="4"/>
  <c r="V715" i="4"/>
  <c r="S715" i="4"/>
  <c r="P715" i="4"/>
  <c r="R715" i="4" s="1"/>
  <c r="O715" i="4"/>
  <c r="Q715" i="4" s="1"/>
  <c r="T715" i="4" s="1"/>
  <c r="U715" i="4" s="1"/>
  <c r="D715" i="4"/>
  <c r="C715" i="4"/>
  <c r="B715" i="4"/>
  <c r="Z714" i="4"/>
  <c r="W714" i="4"/>
  <c r="V714" i="4"/>
  <c r="U714" i="4"/>
  <c r="S714" i="4"/>
  <c r="R714" i="4"/>
  <c r="P714" i="4"/>
  <c r="O714" i="4"/>
  <c r="D714" i="4"/>
  <c r="Q714" i="4" s="1"/>
  <c r="T714" i="4" s="1"/>
  <c r="C714" i="4"/>
  <c r="B714" i="4"/>
  <c r="Z713" i="4"/>
  <c r="W713" i="4"/>
  <c r="V713" i="4"/>
  <c r="S713" i="4"/>
  <c r="R713" i="4"/>
  <c r="P713" i="4"/>
  <c r="O713" i="4"/>
  <c r="Q713" i="4" s="1"/>
  <c r="T713" i="4" s="1"/>
  <c r="U713" i="4" s="1"/>
  <c r="D713" i="4"/>
  <c r="C713" i="4"/>
  <c r="B713" i="4"/>
  <c r="Z712" i="4"/>
  <c r="W712" i="4"/>
  <c r="V712" i="4"/>
  <c r="S712" i="4"/>
  <c r="R712" i="4"/>
  <c r="P712" i="4"/>
  <c r="O712" i="4"/>
  <c r="D712" i="4"/>
  <c r="C712" i="4"/>
  <c r="B712" i="4"/>
  <c r="Z711" i="4"/>
  <c r="W711" i="4"/>
  <c r="V711" i="4"/>
  <c r="T711" i="4"/>
  <c r="U711" i="4" s="1"/>
  <c r="S711" i="4"/>
  <c r="P711" i="4"/>
  <c r="R711" i="4" s="1"/>
  <c r="O711" i="4"/>
  <c r="D711" i="4"/>
  <c r="Q711" i="4" s="1"/>
  <c r="C711" i="4"/>
  <c r="B711" i="4"/>
  <c r="Z710" i="4"/>
  <c r="W710" i="4"/>
  <c r="V710" i="4"/>
  <c r="S710" i="4"/>
  <c r="R710" i="4"/>
  <c r="Q710" i="4"/>
  <c r="T710" i="4" s="1"/>
  <c r="U710" i="4" s="1"/>
  <c r="P710" i="4"/>
  <c r="O710" i="4"/>
  <c r="D710" i="4"/>
  <c r="C710" i="4"/>
  <c r="B710" i="4"/>
  <c r="Z709" i="4"/>
  <c r="W709" i="4"/>
  <c r="V709" i="4"/>
  <c r="S709" i="4"/>
  <c r="R709" i="4"/>
  <c r="P709" i="4"/>
  <c r="O709" i="4"/>
  <c r="D709" i="4"/>
  <c r="C709" i="4"/>
  <c r="B709" i="4"/>
  <c r="Z708" i="4"/>
  <c r="W708" i="4"/>
  <c r="V708" i="4"/>
  <c r="S708" i="4"/>
  <c r="R708" i="4"/>
  <c r="P708" i="4"/>
  <c r="O708" i="4"/>
  <c r="Q708" i="4" s="1"/>
  <c r="T708" i="4" s="1"/>
  <c r="D708" i="4"/>
  <c r="C708" i="4"/>
  <c r="B708" i="4"/>
  <c r="Z707" i="4"/>
  <c r="W707" i="4"/>
  <c r="V707" i="4"/>
  <c r="S707" i="4"/>
  <c r="T707" i="4" s="1"/>
  <c r="U707" i="4" s="1"/>
  <c r="R707" i="4"/>
  <c r="Q707" i="4"/>
  <c r="P707" i="4"/>
  <c r="O707" i="4"/>
  <c r="D707" i="4"/>
  <c r="C707" i="4"/>
  <c r="B707" i="4"/>
  <c r="Z706" i="4"/>
  <c r="W706" i="4"/>
  <c r="V706" i="4"/>
  <c r="S706" i="4"/>
  <c r="R706" i="4"/>
  <c r="Q706" i="4"/>
  <c r="T706" i="4" s="1"/>
  <c r="U706" i="4" s="1"/>
  <c r="P706" i="4"/>
  <c r="O706" i="4"/>
  <c r="D706" i="4"/>
  <c r="C706" i="4"/>
  <c r="B706" i="4"/>
  <c r="Z705" i="4"/>
  <c r="W705" i="4"/>
  <c r="V705" i="4"/>
  <c r="S705" i="4"/>
  <c r="R705" i="4"/>
  <c r="P705" i="4"/>
  <c r="O705" i="4"/>
  <c r="D705" i="4"/>
  <c r="Q705" i="4" s="1"/>
  <c r="C705" i="4"/>
  <c r="B705" i="4"/>
  <c r="Z704" i="4"/>
  <c r="W704" i="4"/>
  <c r="V704" i="4"/>
  <c r="S704" i="4"/>
  <c r="P704" i="4"/>
  <c r="R704" i="4" s="1"/>
  <c r="O704" i="4"/>
  <c r="D704" i="4"/>
  <c r="C704" i="4"/>
  <c r="B704" i="4"/>
  <c r="Z703" i="4"/>
  <c r="W703" i="4"/>
  <c r="V703" i="4"/>
  <c r="T703" i="4"/>
  <c r="U703" i="4" s="1"/>
  <c r="S703" i="4"/>
  <c r="P703" i="4"/>
  <c r="R703" i="4" s="1"/>
  <c r="O703" i="4"/>
  <c r="Q703" i="4" s="1"/>
  <c r="D703" i="4"/>
  <c r="C703" i="4"/>
  <c r="B703" i="4"/>
  <c r="Z702" i="4"/>
  <c r="W702" i="4"/>
  <c r="V702" i="4"/>
  <c r="S702" i="4"/>
  <c r="Q702" i="4"/>
  <c r="T702" i="4" s="1"/>
  <c r="U702" i="4" s="1"/>
  <c r="P702" i="4"/>
  <c r="R702" i="4" s="1"/>
  <c r="O702" i="4"/>
  <c r="D702" i="4"/>
  <c r="C702" i="4"/>
  <c r="B702" i="4"/>
  <c r="Z701" i="4"/>
  <c r="W701" i="4"/>
  <c r="V701" i="4"/>
  <c r="S701" i="4"/>
  <c r="R701" i="4"/>
  <c r="P701" i="4"/>
  <c r="O701" i="4"/>
  <c r="D701" i="4"/>
  <c r="C701" i="4"/>
  <c r="B701" i="4"/>
  <c r="Z700" i="4"/>
  <c r="W700" i="4"/>
  <c r="V700" i="4"/>
  <c r="S700" i="4"/>
  <c r="P700" i="4"/>
  <c r="R700" i="4" s="1"/>
  <c r="O700" i="4"/>
  <c r="D700" i="4"/>
  <c r="C700" i="4"/>
  <c r="B700" i="4"/>
  <c r="Z699" i="4"/>
  <c r="W699" i="4"/>
  <c r="V699" i="4"/>
  <c r="S699" i="4"/>
  <c r="P699" i="4"/>
  <c r="R699" i="4" s="1"/>
  <c r="O699" i="4"/>
  <c r="Q699" i="4" s="1"/>
  <c r="T699" i="4" s="1"/>
  <c r="U699" i="4" s="1"/>
  <c r="D699" i="4"/>
  <c r="C699" i="4"/>
  <c r="B699" i="4"/>
  <c r="Z698" i="4"/>
  <c r="W698" i="4"/>
  <c r="V698" i="4"/>
  <c r="S698" i="4"/>
  <c r="R698" i="4"/>
  <c r="P698" i="4"/>
  <c r="O698" i="4"/>
  <c r="Q698" i="4" s="1"/>
  <c r="T698" i="4" s="1"/>
  <c r="U698" i="4" s="1"/>
  <c r="D698" i="4"/>
  <c r="C698" i="4"/>
  <c r="B698" i="4"/>
  <c r="Z697" i="4"/>
  <c r="W697" i="4"/>
  <c r="V697" i="4"/>
  <c r="S697" i="4"/>
  <c r="R697" i="4"/>
  <c r="P697" i="4"/>
  <c r="O697" i="4"/>
  <c r="Q697" i="4" s="1"/>
  <c r="T697" i="4" s="1"/>
  <c r="U697" i="4" s="1"/>
  <c r="D697" i="4"/>
  <c r="C697" i="4"/>
  <c r="B697" i="4"/>
  <c r="Z696" i="4"/>
  <c r="W696" i="4"/>
  <c r="V696" i="4"/>
  <c r="S696" i="4"/>
  <c r="R696" i="4"/>
  <c r="P696" i="4"/>
  <c r="O696" i="4"/>
  <c r="D696" i="4"/>
  <c r="Q696" i="4" s="1"/>
  <c r="C696" i="4"/>
  <c r="B696" i="4"/>
  <c r="Z695" i="4"/>
  <c r="W695" i="4"/>
  <c r="V695" i="4"/>
  <c r="S695" i="4"/>
  <c r="P695" i="4"/>
  <c r="R695" i="4" s="1"/>
  <c r="O695" i="4"/>
  <c r="Q695" i="4" s="1"/>
  <c r="T695" i="4" s="1"/>
  <c r="U695" i="4" s="1"/>
  <c r="D695" i="4"/>
  <c r="C695" i="4"/>
  <c r="B695" i="4"/>
  <c r="Z694" i="4"/>
  <c r="W694" i="4"/>
  <c r="V694" i="4"/>
  <c r="S694" i="4"/>
  <c r="R694" i="4"/>
  <c r="Q694" i="4"/>
  <c r="T694" i="4" s="1"/>
  <c r="U694" i="4" s="1"/>
  <c r="P694" i="4"/>
  <c r="O694" i="4"/>
  <c r="D694" i="4"/>
  <c r="C694" i="4"/>
  <c r="B694" i="4"/>
  <c r="Z693" i="4"/>
  <c r="W693" i="4"/>
  <c r="V693" i="4"/>
  <c r="S693" i="4"/>
  <c r="R693" i="4"/>
  <c r="Q693" i="4"/>
  <c r="P693" i="4"/>
  <c r="O693" i="4"/>
  <c r="D693" i="4"/>
  <c r="C693" i="4"/>
  <c r="B693" i="4"/>
  <c r="Z692" i="4"/>
  <c r="W692" i="4"/>
  <c r="V692" i="4"/>
  <c r="S692" i="4"/>
  <c r="P692" i="4"/>
  <c r="R692" i="4" s="1"/>
  <c r="O692" i="4"/>
  <c r="D692" i="4"/>
  <c r="C692" i="4"/>
  <c r="B692" i="4"/>
  <c r="Z691" i="4"/>
  <c r="W691" i="4"/>
  <c r="V691" i="4"/>
  <c r="S691" i="4"/>
  <c r="T691" i="4" s="1"/>
  <c r="U691" i="4" s="1"/>
  <c r="P691" i="4"/>
  <c r="R691" i="4" s="1"/>
  <c r="O691" i="4"/>
  <c r="D691" i="4"/>
  <c r="Q691" i="4" s="1"/>
  <c r="C691" i="4"/>
  <c r="B691" i="4"/>
  <c r="Z690" i="4"/>
  <c r="W690" i="4"/>
  <c r="V690" i="4"/>
  <c r="T690" i="4"/>
  <c r="U690" i="4" s="1"/>
  <c r="S690" i="4"/>
  <c r="Q690" i="4"/>
  <c r="P690" i="4"/>
  <c r="R690" i="4" s="1"/>
  <c r="O690" i="4"/>
  <c r="D690" i="4"/>
  <c r="C690" i="4"/>
  <c r="B690" i="4"/>
  <c r="Z689" i="4"/>
  <c r="W689" i="4"/>
  <c r="V689" i="4"/>
  <c r="S689" i="4"/>
  <c r="R689" i="4"/>
  <c r="P689" i="4"/>
  <c r="O689" i="4"/>
  <c r="D689" i="4"/>
  <c r="C689" i="4"/>
  <c r="B689" i="4"/>
  <c r="Z688" i="4"/>
  <c r="W688" i="4"/>
  <c r="V688" i="4"/>
  <c r="S688" i="4"/>
  <c r="R688" i="4"/>
  <c r="P688" i="4"/>
  <c r="O688" i="4"/>
  <c r="Q688" i="4" s="1"/>
  <c r="T688" i="4" s="1"/>
  <c r="U688" i="4" s="1"/>
  <c r="D688" i="4"/>
  <c r="C688" i="4"/>
  <c r="B688" i="4"/>
  <c r="Z687" i="4"/>
  <c r="W687" i="4"/>
  <c r="V687" i="4"/>
  <c r="S687" i="4"/>
  <c r="P687" i="4"/>
  <c r="R687" i="4" s="1"/>
  <c r="O687" i="4"/>
  <c r="D687" i="4"/>
  <c r="C687" i="4"/>
  <c r="B687" i="4"/>
  <c r="Z686" i="4"/>
  <c r="W686" i="4"/>
  <c r="V686" i="4"/>
  <c r="S686" i="4"/>
  <c r="R686" i="4"/>
  <c r="P686" i="4"/>
  <c r="O686" i="4"/>
  <c r="D686" i="4"/>
  <c r="Q686" i="4" s="1"/>
  <c r="T686" i="4" s="1"/>
  <c r="U686" i="4" s="1"/>
  <c r="C686" i="4"/>
  <c r="B686" i="4"/>
  <c r="Z685" i="4"/>
  <c r="W685" i="4"/>
  <c r="V685" i="4"/>
  <c r="S685" i="4"/>
  <c r="R685" i="4"/>
  <c r="P685" i="4"/>
  <c r="O685" i="4"/>
  <c r="D685" i="4"/>
  <c r="Q685" i="4" s="1"/>
  <c r="T685" i="4" s="1"/>
  <c r="U685" i="4" s="1"/>
  <c r="C685" i="4"/>
  <c r="B685" i="4"/>
  <c r="Z684" i="4"/>
  <c r="W684" i="4"/>
  <c r="V684" i="4"/>
  <c r="S684" i="4"/>
  <c r="T684" i="4" s="1"/>
  <c r="Q684" i="4"/>
  <c r="P684" i="4"/>
  <c r="R684" i="4" s="1"/>
  <c r="O684" i="4"/>
  <c r="D684" i="4"/>
  <c r="C684" i="4"/>
  <c r="B684" i="4"/>
  <c r="Z683" i="4"/>
  <c r="W683" i="4"/>
  <c r="V683" i="4"/>
  <c r="S683" i="4"/>
  <c r="Q683" i="4"/>
  <c r="T683" i="4" s="1"/>
  <c r="U683" i="4" s="1"/>
  <c r="P683" i="4"/>
  <c r="R683" i="4" s="1"/>
  <c r="O683" i="4"/>
  <c r="D683" i="4"/>
  <c r="C683" i="4"/>
  <c r="B683" i="4"/>
  <c r="Z682" i="4"/>
  <c r="W682" i="4"/>
  <c r="V682" i="4"/>
  <c r="T682" i="4"/>
  <c r="U682" i="4" s="1"/>
  <c r="S682" i="4"/>
  <c r="Q682" i="4"/>
  <c r="P682" i="4"/>
  <c r="R682" i="4" s="1"/>
  <c r="O682" i="4"/>
  <c r="D682" i="4"/>
  <c r="C682" i="4"/>
  <c r="B682" i="4"/>
  <c r="Z681" i="4"/>
  <c r="W681" i="4"/>
  <c r="V681" i="4"/>
  <c r="S681" i="4"/>
  <c r="P681" i="4"/>
  <c r="R681" i="4" s="1"/>
  <c r="O681" i="4"/>
  <c r="D681" i="4"/>
  <c r="C681" i="4"/>
  <c r="B681" i="4"/>
  <c r="Z680" i="4"/>
  <c r="W680" i="4"/>
  <c r="V680" i="4"/>
  <c r="S680" i="4"/>
  <c r="P680" i="4"/>
  <c r="R680" i="4" s="1"/>
  <c r="O680" i="4"/>
  <c r="D680" i="4"/>
  <c r="C680" i="4"/>
  <c r="B680" i="4"/>
  <c r="Z679" i="4"/>
  <c r="W679" i="4"/>
  <c r="V679" i="4"/>
  <c r="S679" i="4"/>
  <c r="P679" i="4"/>
  <c r="R679" i="4" s="1"/>
  <c r="O679" i="4"/>
  <c r="Q679" i="4" s="1"/>
  <c r="T679" i="4" s="1"/>
  <c r="D679" i="4"/>
  <c r="C679" i="4"/>
  <c r="B679" i="4"/>
  <c r="Z678" i="4"/>
  <c r="W678" i="4"/>
  <c r="V678" i="4"/>
  <c r="S678" i="4"/>
  <c r="P678" i="4"/>
  <c r="R678" i="4" s="1"/>
  <c r="O678" i="4"/>
  <c r="D678" i="4"/>
  <c r="Q678" i="4" s="1"/>
  <c r="T678" i="4" s="1"/>
  <c r="U678" i="4" s="1"/>
  <c r="C678" i="4"/>
  <c r="B678" i="4"/>
  <c r="Z677" i="4"/>
  <c r="W677" i="4"/>
  <c r="V677" i="4"/>
  <c r="S677" i="4"/>
  <c r="R677" i="4"/>
  <c r="P677" i="4"/>
  <c r="O677" i="4"/>
  <c r="D677" i="4"/>
  <c r="C677" i="4"/>
  <c r="B677" i="4"/>
  <c r="Z676" i="4"/>
  <c r="W676" i="4"/>
  <c r="V676" i="4"/>
  <c r="S676" i="4"/>
  <c r="R676" i="4"/>
  <c r="P676" i="4"/>
  <c r="O676" i="4"/>
  <c r="Q676" i="4" s="1"/>
  <c r="T676" i="4" s="1"/>
  <c r="D676" i="4"/>
  <c r="C676" i="4"/>
  <c r="B676" i="4"/>
  <c r="Z675" i="4"/>
  <c r="W675" i="4"/>
  <c r="V675" i="4"/>
  <c r="S675" i="4"/>
  <c r="P675" i="4"/>
  <c r="R675" i="4" s="1"/>
  <c r="O675" i="4"/>
  <c r="D675" i="4"/>
  <c r="C675" i="4"/>
  <c r="B675" i="4"/>
  <c r="Z674" i="4"/>
  <c r="W674" i="4"/>
  <c r="V674" i="4"/>
  <c r="T674" i="4"/>
  <c r="U674" i="4" s="1"/>
  <c r="S674" i="4"/>
  <c r="R674" i="4"/>
  <c r="P674" i="4"/>
  <c r="O674" i="4"/>
  <c r="D674" i="4"/>
  <c r="Q674" i="4" s="1"/>
  <c r="C674" i="4"/>
  <c r="B674" i="4"/>
  <c r="Z673" i="4"/>
  <c r="W673" i="4"/>
  <c r="V673" i="4"/>
  <c r="S673" i="4"/>
  <c r="Q673" i="4"/>
  <c r="T673" i="4" s="1"/>
  <c r="P673" i="4"/>
  <c r="R673" i="4" s="1"/>
  <c r="O673" i="4"/>
  <c r="D673" i="4"/>
  <c r="C673" i="4"/>
  <c r="B673" i="4"/>
  <c r="Z672" i="4"/>
  <c r="W672" i="4"/>
  <c r="V672" i="4"/>
  <c r="T672" i="4"/>
  <c r="S672" i="4"/>
  <c r="P672" i="4"/>
  <c r="R672" i="4" s="1"/>
  <c r="O672" i="4"/>
  <c r="Q672" i="4" s="1"/>
  <c r="D672" i="4"/>
  <c r="C672" i="4"/>
  <c r="B672" i="4"/>
  <c r="Z671" i="4"/>
  <c r="W671" i="4"/>
  <c r="V671" i="4"/>
  <c r="S671" i="4"/>
  <c r="P671" i="4"/>
  <c r="R671" i="4" s="1"/>
  <c r="O671" i="4"/>
  <c r="Q671" i="4" s="1"/>
  <c r="T671" i="4" s="1"/>
  <c r="U671" i="4" s="1"/>
  <c r="D671" i="4"/>
  <c r="C671" i="4"/>
  <c r="B671" i="4"/>
  <c r="Z670" i="4"/>
  <c r="W670" i="4"/>
  <c r="V670" i="4"/>
  <c r="U670" i="4"/>
  <c r="S670" i="4"/>
  <c r="T670" i="4" s="1"/>
  <c r="P670" i="4"/>
  <c r="R670" i="4" s="1"/>
  <c r="O670" i="4"/>
  <c r="Q670" i="4" s="1"/>
  <c r="D670" i="4"/>
  <c r="C670" i="4"/>
  <c r="B670" i="4"/>
  <c r="Z669" i="4"/>
  <c r="W669" i="4"/>
  <c r="V669" i="4"/>
  <c r="S669" i="4"/>
  <c r="R669" i="4"/>
  <c r="Q669" i="4"/>
  <c r="T669" i="4" s="1"/>
  <c r="U669" i="4" s="1"/>
  <c r="P669" i="4"/>
  <c r="O669" i="4"/>
  <c r="D669" i="4"/>
  <c r="C669" i="4"/>
  <c r="B669" i="4"/>
  <c r="Z668" i="4"/>
  <c r="W668" i="4"/>
  <c r="V668" i="4"/>
  <c r="S668" i="4"/>
  <c r="T668" i="4" s="1"/>
  <c r="U668" i="4" s="1"/>
  <c r="R668" i="4"/>
  <c r="P668" i="4"/>
  <c r="O668" i="4"/>
  <c r="Q668" i="4" s="1"/>
  <c r="D668" i="4"/>
  <c r="C668" i="4"/>
  <c r="B668" i="4"/>
  <c r="Z667" i="4"/>
  <c r="W667" i="4"/>
  <c r="V667" i="4"/>
  <c r="T667" i="4"/>
  <c r="U667" i="4" s="1"/>
  <c r="S667" i="4"/>
  <c r="P667" i="4"/>
  <c r="R667" i="4" s="1"/>
  <c r="O667" i="4"/>
  <c r="Q667" i="4" s="1"/>
  <c r="D667" i="4"/>
  <c r="C667" i="4"/>
  <c r="B667" i="4"/>
  <c r="Z666" i="4"/>
  <c r="W666" i="4"/>
  <c r="V666" i="4"/>
  <c r="S666" i="4"/>
  <c r="P666" i="4"/>
  <c r="R666" i="4" s="1"/>
  <c r="O666" i="4"/>
  <c r="D666" i="4"/>
  <c r="Q666" i="4" s="1"/>
  <c r="T666" i="4" s="1"/>
  <c r="U666" i="4" s="1"/>
  <c r="C666" i="4"/>
  <c r="B666" i="4"/>
  <c r="Z665" i="4"/>
  <c r="W665" i="4"/>
  <c r="V665" i="4"/>
  <c r="S665" i="4"/>
  <c r="T665" i="4" s="1"/>
  <c r="U665" i="4" s="1"/>
  <c r="R665" i="4"/>
  <c r="P665" i="4"/>
  <c r="O665" i="4"/>
  <c r="D665" i="4"/>
  <c r="Q665" i="4" s="1"/>
  <c r="C665" i="4"/>
  <c r="B665" i="4"/>
  <c r="Z664" i="4"/>
  <c r="W664" i="4"/>
  <c r="V664" i="4"/>
  <c r="S664" i="4"/>
  <c r="R664" i="4"/>
  <c r="P664" i="4"/>
  <c r="O664" i="4"/>
  <c r="Q664" i="4" s="1"/>
  <c r="T664" i="4" s="1"/>
  <c r="U664" i="4" s="1"/>
  <c r="D664" i="4"/>
  <c r="C664" i="4"/>
  <c r="B664" i="4"/>
  <c r="Z663" i="4"/>
  <c r="W663" i="4"/>
  <c r="V663" i="4"/>
  <c r="S663" i="4"/>
  <c r="Q663" i="4"/>
  <c r="T663" i="4" s="1"/>
  <c r="P663" i="4"/>
  <c r="R663" i="4" s="1"/>
  <c r="O663" i="4"/>
  <c r="D663" i="4"/>
  <c r="C663" i="4"/>
  <c r="B663" i="4"/>
  <c r="Z662" i="4"/>
  <c r="W662" i="4"/>
  <c r="V662" i="4"/>
  <c r="S662" i="4"/>
  <c r="T662" i="4" s="1"/>
  <c r="U662" i="4" s="1"/>
  <c r="R662" i="4"/>
  <c r="Q662" i="4"/>
  <c r="P662" i="4"/>
  <c r="O662" i="4"/>
  <c r="D662" i="4"/>
  <c r="C662" i="4"/>
  <c r="B662" i="4"/>
  <c r="Z661" i="4"/>
  <c r="W661" i="4"/>
  <c r="V661" i="4"/>
  <c r="S661" i="4"/>
  <c r="P661" i="4"/>
  <c r="R661" i="4" s="1"/>
  <c r="O661" i="4"/>
  <c r="D661" i="4"/>
  <c r="Q661" i="4" s="1"/>
  <c r="T661" i="4" s="1"/>
  <c r="U661" i="4" s="1"/>
  <c r="C661" i="4"/>
  <c r="B661" i="4"/>
  <c r="Z660" i="4"/>
  <c r="W660" i="4"/>
  <c r="V660" i="4"/>
  <c r="S660" i="4"/>
  <c r="P660" i="4"/>
  <c r="R660" i="4" s="1"/>
  <c r="O660" i="4"/>
  <c r="D660" i="4"/>
  <c r="C660" i="4"/>
  <c r="B660" i="4"/>
  <c r="Z659" i="4"/>
  <c r="W659" i="4"/>
  <c r="V659" i="4"/>
  <c r="S659" i="4"/>
  <c r="R659" i="4"/>
  <c r="Q659" i="4"/>
  <c r="P659" i="4"/>
  <c r="O659" i="4"/>
  <c r="D659" i="4"/>
  <c r="C659" i="4"/>
  <c r="B659" i="4"/>
  <c r="Z658" i="4"/>
  <c r="W658" i="4"/>
  <c r="V658" i="4"/>
  <c r="S658" i="4"/>
  <c r="R658" i="4"/>
  <c r="P658" i="4"/>
  <c r="O658" i="4"/>
  <c r="Q658" i="4" s="1"/>
  <c r="T658" i="4" s="1"/>
  <c r="U658" i="4" s="1"/>
  <c r="D658" i="4"/>
  <c r="C658" i="4"/>
  <c r="B658" i="4"/>
  <c r="Z657" i="4"/>
  <c r="W657" i="4"/>
  <c r="V657" i="4"/>
  <c r="S657" i="4"/>
  <c r="R657" i="4"/>
  <c r="P657" i="4"/>
  <c r="O657" i="4"/>
  <c r="Q657" i="4" s="1"/>
  <c r="T657" i="4" s="1"/>
  <c r="D657" i="4"/>
  <c r="C657" i="4"/>
  <c r="B657" i="4"/>
  <c r="Z656" i="4"/>
  <c r="W656" i="4"/>
  <c r="V656" i="4"/>
  <c r="S656" i="4"/>
  <c r="P656" i="4"/>
  <c r="R656" i="4" s="1"/>
  <c r="O656" i="4"/>
  <c r="D656" i="4"/>
  <c r="C656" i="4"/>
  <c r="B656" i="4"/>
  <c r="Z655" i="4"/>
  <c r="W655" i="4"/>
  <c r="V655" i="4"/>
  <c r="S655" i="4"/>
  <c r="R655" i="4"/>
  <c r="Q655" i="4"/>
  <c r="T655" i="4" s="1"/>
  <c r="U655" i="4" s="1"/>
  <c r="P655" i="4"/>
  <c r="O655" i="4"/>
  <c r="D655" i="4"/>
  <c r="C655" i="4"/>
  <c r="B655" i="4"/>
  <c r="Z654" i="4"/>
  <c r="W654" i="4"/>
  <c r="V654" i="4"/>
  <c r="T654" i="4"/>
  <c r="U654" i="4" s="1"/>
  <c r="S654" i="4"/>
  <c r="R654" i="4"/>
  <c r="P654" i="4"/>
  <c r="O654" i="4"/>
  <c r="D654" i="4"/>
  <c r="Q654" i="4" s="1"/>
  <c r="C654" i="4"/>
  <c r="B654" i="4"/>
  <c r="Z653" i="4"/>
  <c r="W653" i="4"/>
  <c r="V653" i="4"/>
  <c r="S653" i="4"/>
  <c r="R653" i="4"/>
  <c r="P653" i="4"/>
  <c r="O653" i="4"/>
  <c r="D653" i="4"/>
  <c r="C653" i="4"/>
  <c r="B653" i="4"/>
  <c r="Z652" i="4"/>
  <c r="W652" i="4"/>
  <c r="V652" i="4"/>
  <c r="S652" i="4"/>
  <c r="Q652" i="4"/>
  <c r="P652" i="4"/>
  <c r="R652" i="4" s="1"/>
  <c r="O652" i="4"/>
  <c r="D652" i="4"/>
  <c r="C652" i="4"/>
  <c r="B652" i="4"/>
  <c r="Z651" i="4"/>
  <c r="W651" i="4"/>
  <c r="V651" i="4"/>
  <c r="S651" i="4"/>
  <c r="P651" i="4"/>
  <c r="R651" i="4" s="1"/>
  <c r="O651" i="4"/>
  <c r="Q651" i="4" s="1"/>
  <c r="D651" i="4"/>
  <c r="C651" i="4"/>
  <c r="B651" i="4"/>
  <c r="Z650" i="4"/>
  <c r="W650" i="4"/>
  <c r="V650" i="4"/>
  <c r="S650" i="4"/>
  <c r="R650" i="4"/>
  <c r="Q650" i="4"/>
  <c r="P650" i="4"/>
  <c r="O650" i="4"/>
  <c r="D650" i="4"/>
  <c r="C650" i="4"/>
  <c r="B650" i="4"/>
  <c r="Z649" i="4"/>
  <c r="W649" i="4"/>
  <c r="V649" i="4"/>
  <c r="T649" i="4"/>
  <c r="U649" i="4" s="1"/>
  <c r="S649" i="4"/>
  <c r="R649" i="4"/>
  <c r="Q649" i="4"/>
  <c r="P649" i="4"/>
  <c r="O649" i="4"/>
  <c r="D649" i="4"/>
  <c r="C649" i="4"/>
  <c r="B649" i="4"/>
  <c r="Z648" i="4"/>
  <c r="W648" i="4"/>
  <c r="V648" i="4"/>
  <c r="S648" i="4"/>
  <c r="T648" i="4" s="1"/>
  <c r="U648" i="4" s="1"/>
  <c r="R648" i="4"/>
  <c r="P648" i="4"/>
  <c r="O648" i="4"/>
  <c r="Q648" i="4" s="1"/>
  <c r="D648" i="4"/>
  <c r="C648" i="4"/>
  <c r="B648" i="4"/>
  <c r="Z647" i="4"/>
  <c r="W647" i="4"/>
  <c r="V647" i="4"/>
  <c r="S647" i="4"/>
  <c r="R647" i="4"/>
  <c r="P647" i="4"/>
  <c r="O647" i="4"/>
  <c r="D647" i="4"/>
  <c r="C647" i="4"/>
  <c r="B647" i="4"/>
  <c r="Z646" i="4"/>
  <c r="W646" i="4"/>
  <c r="V646" i="4"/>
  <c r="S646" i="4"/>
  <c r="P646" i="4"/>
  <c r="R646" i="4" s="1"/>
  <c r="O646" i="4"/>
  <c r="Q646" i="4" s="1"/>
  <c r="T646" i="4" s="1"/>
  <c r="U646" i="4" s="1"/>
  <c r="D646" i="4"/>
  <c r="C646" i="4"/>
  <c r="B646" i="4"/>
  <c r="Z645" i="4"/>
  <c r="W645" i="4"/>
  <c r="V645" i="4"/>
  <c r="S645" i="4"/>
  <c r="R645" i="4"/>
  <c r="Q645" i="4"/>
  <c r="T645" i="4" s="1"/>
  <c r="U645" i="4" s="1"/>
  <c r="P645" i="4"/>
  <c r="O645" i="4"/>
  <c r="D645" i="4"/>
  <c r="C645" i="4"/>
  <c r="B645" i="4"/>
  <c r="Z644" i="4"/>
  <c r="W644" i="4"/>
  <c r="V644" i="4"/>
  <c r="T644" i="4"/>
  <c r="U644" i="4" s="1"/>
  <c r="S644" i="4"/>
  <c r="R644" i="4"/>
  <c r="P644" i="4"/>
  <c r="O644" i="4"/>
  <c r="D644" i="4"/>
  <c r="Q644" i="4" s="1"/>
  <c r="C644" i="4"/>
  <c r="B644" i="4"/>
  <c r="Z643" i="4"/>
  <c r="W643" i="4"/>
  <c r="V643" i="4"/>
  <c r="S643" i="4"/>
  <c r="R643" i="4"/>
  <c r="P643" i="4"/>
  <c r="O643" i="4"/>
  <c r="D643" i="4"/>
  <c r="C643" i="4"/>
  <c r="B643" i="4"/>
  <c r="Z642" i="4"/>
  <c r="W642" i="4"/>
  <c r="V642" i="4"/>
  <c r="U642" i="4"/>
  <c r="S642" i="4"/>
  <c r="R642" i="4"/>
  <c r="Q642" i="4"/>
  <c r="T642" i="4" s="1"/>
  <c r="P642" i="4"/>
  <c r="O642" i="4"/>
  <c r="D642" i="4"/>
  <c r="C642" i="4"/>
  <c r="B642" i="4"/>
  <c r="Z641" i="4"/>
  <c r="W641" i="4"/>
  <c r="V641" i="4"/>
  <c r="T641" i="4"/>
  <c r="U641" i="4" s="1"/>
  <c r="S641" i="4"/>
  <c r="R641" i="4"/>
  <c r="P641" i="4"/>
  <c r="O641" i="4"/>
  <c r="D641" i="4"/>
  <c r="Q641" i="4" s="1"/>
  <c r="C641" i="4"/>
  <c r="B641" i="4"/>
  <c r="Z640" i="4"/>
  <c r="W640" i="4"/>
  <c r="V640" i="4"/>
  <c r="S640" i="4"/>
  <c r="P640" i="4"/>
  <c r="R640" i="4" s="1"/>
  <c r="O640" i="4"/>
  <c r="D640" i="4"/>
  <c r="Q640" i="4" s="1"/>
  <c r="T640" i="4" s="1"/>
  <c r="U640" i="4" s="1"/>
  <c r="C640" i="4"/>
  <c r="B640" i="4"/>
  <c r="Z639" i="4"/>
  <c r="W639" i="4"/>
  <c r="V639" i="4"/>
  <c r="U639" i="4"/>
  <c r="T639" i="4"/>
  <c r="S639" i="4"/>
  <c r="R639" i="4"/>
  <c r="Q639" i="4"/>
  <c r="P639" i="4"/>
  <c r="O639" i="4"/>
  <c r="D639" i="4"/>
  <c r="C639" i="4"/>
  <c r="B639" i="4"/>
  <c r="Z638" i="4"/>
  <c r="W638" i="4"/>
  <c r="V638" i="4"/>
  <c r="S638" i="4"/>
  <c r="P638" i="4"/>
  <c r="R638" i="4" s="1"/>
  <c r="O638" i="4"/>
  <c r="D638" i="4"/>
  <c r="Q638" i="4" s="1"/>
  <c r="T638" i="4" s="1"/>
  <c r="U638" i="4" s="1"/>
  <c r="C638" i="4"/>
  <c r="B638" i="4"/>
  <c r="Z637" i="4"/>
  <c r="W637" i="4"/>
  <c r="V637" i="4"/>
  <c r="S637" i="4"/>
  <c r="P637" i="4"/>
  <c r="R637" i="4" s="1"/>
  <c r="O637" i="4"/>
  <c r="Q637" i="4" s="1"/>
  <c r="T637" i="4" s="1"/>
  <c r="U637" i="4" s="1"/>
  <c r="D637" i="4"/>
  <c r="C637" i="4"/>
  <c r="B637" i="4"/>
  <c r="Z636" i="4"/>
  <c r="W636" i="4"/>
  <c r="V636" i="4"/>
  <c r="S636" i="4"/>
  <c r="P636" i="4"/>
  <c r="R636" i="4" s="1"/>
  <c r="O636" i="4"/>
  <c r="D636" i="4"/>
  <c r="C636" i="4"/>
  <c r="B636" i="4"/>
  <c r="Z635" i="4"/>
  <c r="W635" i="4"/>
  <c r="V635" i="4"/>
  <c r="U635" i="4"/>
  <c r="S635" i="4"/>
  <c r="P635" i="4"/>
  <c r="R635" i="4" s="1"/>
  <c r="O635" i="4"/>
  <c r="Q635" i="4" s="1"/>
  <c r="T635" i="4" s="1"/>
  <c r="D635" i="4"/>
  <c r="C635" i="4"/>
  <c r="B635" i="4"/>
  <c r="Z634" i="4"/>
  <c r="W634" i="4"/>
  <c r="V634" i="4"/>
  <c r="S634" i="4"/>
  <c r="R634" i="4"/>
  <c r="Q634" i="4"/>
  <c r="T634" i="4" s="1"/>
  <c r="U634" i="4" s="1"/>
  <c r="P634" i="4"/>
  <c r="O634" i="4"/>
  <c r="D634" i="4"/>
  <c r="C634" i="4"/>
  <c r="B634" i="4"/>
  <c r="Z633" i="4"/>
  <c r="W633" i="4"/>
  <c r="V633" i="4"/>
  <c r="S633" i="4"/>
  <c r="R633" i="4"/>
  <c r="P633" i="4"/>
  <c r="O633" i="4"/>
  <c r="Q633" i="4" s="1"/>
  <c r="T633" i="4" s="1"/>
  <c r="U633" i="4" s="1"/>
  <c r="D633" i="4"/>
  <c r="C633" i="4"/>
  <c r="B633" i="4"/>
  <c r="Z632" i="4"/>
  <c r="W632" i="4"/>
  <c r="V632" i="4"/>
  <c r="S632" i="4"/>
  <c r="P632" i="4"/>
  <c r="R632" i="4" s="1"/>
  <c r="O632" i="4"/>
  <c r="D632" i="4"/>
  <c r="C632" i="4"/>
  <c r="B632" i="4"/>
  <c r="Z631" i="4"/>
  <c r="W631" i="4"/>
  <c r="V631" i="4"/>
  <c r="S631" i="4"/>
  <c r="P631" i="4"/>
  <c r="R631" i="4" s="1"/>
  <c r="O631" i="4"/>
  <c r="D631" i="4"/>
  <c r="Q631" i="4" s="1"/>
  <c r="T631" i="4" s="1"/>
  <c r="U631" i="4" s="1"/>
  <c r="C631" i="4"/>
  <c r="B631" i="4"/>
  <c r="Z630" i="4"/>
  <c r="W630" i="4"/>
  <c r="V630" i="4"/>
  <c r="S630" i="4"/>
  <c r="P630" i="4"/>
  <c r="R630" i="4" s="1"/>
  <c r="O630" i="4"/>
  <c r="Q630" i="4" s="1"/>
  <c r="T630" i="4" s="1"/>
  <c r="U630" i="4" s="1"/>
  <c r="D630" i="4"/>
  <c r="C630" i="4"/>
  <c r="B630" i="4"/>
  <c r="Z629" i="4"/>
  <c r="W629" i="4"/>
  <c r="V629" i="4"/>
  <c r="S629" i="4"/>
  <c r="R629" i="4"/>
  <c r="P629" i="4"/>
  <c r="O629" i="4"/>
  <c r="Q629" i="4" s="1"/>
  <c r="T629" i="4" s="1"/>
  <c r="U629" i="4" s="1"/>
  <c r="D629" i="4"/>
  <c r="C629" i="4"/>
  <c r="B629" i="4"/>
  <c r="Z628" i="4"/>
  <c r="W628" i="4"/>
  <c r="V628" i="4"/>
  <c r="T628" i="4"/>
  <c r="S628" i="4"/>
  <c r="R628" i="4"/>
  <c r="U628" i="4" s="1"/>
  <c r="P628" i="4"/>
  <c r="O628" i="4"/>
  <c r="Q628" i="4" s="1"/>
  <c r="D628" i="4"/>
  <c r="C628" i="4"/>
  <c r="B628" i="4"/>
  <c r="Z627" i="4"/>
  <c r="W627" i="4"/>
  <c r="V627" i="4"/>
  <c r="T627" i="4"/>
  <c r="U627" i="4" s="1"/>
  <c r="S627" i="4"/>
  <c r="P627" i="4"/>
  <c r="R627" i="4" s="1"/>
  <c r="O627" i="4"/>
  <c r="Q627" i="4" s="1"/>
  <c r="D627" i="4"/>
  <c r="C627" i="4"/>
  <c r="B627" i="4"/>
  <c r="Z626" i="4"/>
  <c r="W626" i="4"/>
  <c r="V626" i="4"/>
  <c r="S626" i="4"/>
  <c r="Q626" i="4"/>
  <c r="T626" i="4" s="1"/>
  <c r="U626" i="4" s="1"/>
  <c r="P626" i="4"/>
  <c r="R626" i="4" s="1"/>
  <c r="O626" i="4"/>
  <c r="D626" i="4"/>
  <c r="C626" i="4"/>
  <c r="B626" i="4"/>
  <c r="Z625" i="4"/>
  <c r="W625" i="4"/>
  <c r="V625" i="4"/>
  <c r="T625" i="4"/>
  <c r="U625" i="4" s="1"/>
  <c r="S625" i="4"/>
  <c r="R625" i="4"/>
  <c r="P625" i="4"/>
  <c r="O625" i="4"/>
  <c r="D625" i="4"/>
  <c r="Q625" i="4" s="1"/>
  <c r="C625" i="4"/>
  <c r="B625" i="4"/>
  <c r="Z624" i="4"/>
  <c r="W624" i="4"/>
  <c r="V624" i="4"/>
  <c r="T624" i="4"/>
  <c r="U624" i="4" s="1"/>
  <c r="S624" i="4"/>
  <c r="R624" i="4"/>
  <c r="P624" i="4"/>
  <c r="O624" i="4"/>
  <c r="Q624" i="4" s="1"/>
  <c r="D624" i="4"/>
  <c r="C624" i="4"/>
  <c r="B624" i="4"/>
  <c r="Z623" i="4"/>
  <c r="W623" i="4"/>
  <c r="V623" i="4"/>
  <c r="S623" i="4"/>
  <c r="R623" i="4"/>
  <c r="Q623" i="4"/>
  <c r="P623" i="4"/>
  <c r="O623" i="4"/>
  <c r="D623" i="4"/>
  <c r="C623" i="4"/>
  <c r="B623" i="4"/>
  <c r="Z622" i="4"/>
  <c r="W622" i="4"/>
  <c r="V622" i="4"/>
  <c r="S622" i="4"/>
  <c r="R622" i="4"/>
  <c r="Q622" i="4"/>
  <c r="T622" i="4" s="1"/>
  <c r="U622" i="4" s="1"/>
  <c r="P622" i="4"/>
  <c r="O622" i="4"/>
  <c r="D622" i="4"/>
  <c r="C622" i="4"/>
  <c r="B622" i="4"/>
  <c r="Z621" i="4"/>
  <c r="W621" i="4"/>
  <c r="V621" i="4"/>
  <c r="T621" i="4"/>
  <c r="U621" i="4" s="1"/>
  <c r="S621" i="4"/>
  <c r="R621" i="4"/>
  <c r="Q621" i="4"/>
  <c r="P621" i="4"/>
  <c r="O621" i="4"/>
  <c r="D621" i="4"/>
  <c r="C621" i="4"/>
  <c r="B621" i="4"/>
  <c r="Z620" i="4"/>
  <c r="W620" i="4"/>
  <c r="V620" i="4"/>
  <c r="U620" i="4"/>
  <c r="T620" i="4"/>
  <c r="S620" i="4"/>
  <c r="R620" i="4"/>
  <c r="Q620" i="4"/>
  <c r="P620" i="4"/>
  <c r="O620" i="4"/>
  <c r="D620" i="4"/>
  <c r="C620" i="4"/>
  <c r="B620" i="4"/>
  <c r="Z619" i="4"/>
  <c r="W619" i="4"/>
  <c r="V619" i="4"/>
  <c r="S619" i="4"/>
  <c r="R619" i="4"/>
  <c r="P619" i="4"/>
  <c r="O619" i="4"/>
  <c r="Q619" i="4" s="1"/>
  <c r="D619" i="4"/>
  <c r="C619" i="4"/>
  <c r="B619" i="4"/>
  <c r="Z618" i="4"/>
  <c r="W618" i="4"/>
  <c r="V618" i="4"/>
  <c r="S618" i="4"/>
  <c r="Q618" i="4"/>
  <c r="T618" i="4" s="1"/>
  <c r="U618" i="4" s="1"/>
  <c r="P618" i="4"/>
  <c r="R618" i="4" s="1"/>
  <c r="O618" i="4"/>
  <c r="D618" i="4"/>
  <c r="C618" i="4"/>
  <c r="B618" i="4"/>
  <c r="Z617" i="4"/>
  <c r="W617" i="4"/>
  <c r="V617" i="4"/>
  <c r="S617" i="4"/>
  <c r="P617" i="4"/>
  <c r="R617" i="4" s="1"/>
  <c r="O617" i="4"/>
  <c r="D617" i="4"/>
  <c r="C617" i="4"/>
  <c r="B617" i="4"/>
  <c r="Z616" i="4"/>
  <c r="W616" i="4"/>
  <c r="V616" i="4"/>
  <c r="S616" i="4"/>
  <c r="R616" i="4"/>
  <c r="Q616" i="4"/>
  <c r="T616" i="4" s="1"/>
  <c r="U616" i="4" s="1"/>
  <c r="P616" i="4"/>
  <c r="O616" i="4"/>
  <c r="D616" i="4"/>
  <c r="C616" i="4"/>
  <c r="B616" i="4"/>
  <c r="Z615" i="4"/>
  <c r="W615" i="4"/>
  <c r="V615" i="4"/>
  <c r="S615" i="4"/>
  <c r="Q615" i="4"/>
  <c r="T615" i="4" s="1"/>
  <c r="P615" i="4"/>
  <c r="R615" i="4" s="1"/>
  <c r="O615" i="4"/>
  <c r="D615" i="4"/>
  <c r="C615" i="4"/>
  <c r="B615" i="4"/>
  <c r="Z614" i="4"/>
  <c r="W614" i="4"/>
  <c r="V614" i="4"/>
  <c r="T614" i="4"/>
  <c r="U614" i="4" s="1"/>
  <c r="S614" i="4"/>
  <c r="Q614" i="4"/>
  <c r="P614" i="4"/>
  <c r="R614" i="4" s="1"/>
  <c r="O614" i="4"/>
  <c r="D614" i="4"/>
  <c r="C614" i="4"/>
  <c r="B614" i="4"/>
  <c r="Z613" i="4"/>
  <c r="W613" i="4"/>
  <c r="V613" i="4"/>
  <c r="S613" i="4"/>
  <c r="R613" i="4"/>
  <c r="P613" i="4"/>
  <c r="O613" i="4"/>
  <c r="Q613" i="4" s="1"/>
  <c r="T613" i="4" s="1"/>
  <c r="D613" i="4"/>
  <c r="C613" i="4"/>
  <c r="B613" i="4"/>
  <c r="Z612" i="4"/>
  <c r="W612" i="4"/>
  <c r="V612" i="4"/>
  <c r="U612" i="4"/>
  <c r="S612" i="4"/>
  <c r="R612" i="4"/>
  <c r="P612" i="4"/>
  <c r="O612" i="4"/>
  <c r="Q612" i="4" s="1"/>
  <c r="T612" i="4" s="1"/>
  <c r="D612" i="4"/>
  <c r="C612" i="4"/>
  <c r="B612" i="4"/>
  <c r="Z611" i="4"/>
  <c r="W611" i="4"/>
  <c r="V611" i="4"/>
  <c r="T611" i="4"/>
  <c r="U611" i="4" s="1"/>
  <c r="S611" i="4"/>
  <c r="R611" i="4"/>
  <c r="P611" i="4"/>
  <c r="O611" i="4"/>
  <c r="D611" i="4"/>
  <c r="Q611" i="4" s="1"/>
  <c r="C611" i="4"/>
  <c r="B611" i="4"/>
  <c r="Z610" i="4"/>
  <c r="W610" i="4"/>
  <c r="V610" i="4"/>
  <c r="S610" i="4"/>
  <c r="Q610" i="4"/>
  <c r="T610" i="4" s="1"/>
  <c r="U610" i="4" s="1"/>
  <c r="P610" i="4"/>
  <c r="R610" i="4" s="1"/>
  <c r="O610" i="4"/>
  <c r="D610" i="4"/>
  <c r="C610" i="4"/>
  <c r="B610" i="4"/>
  <c r="Z609" i="4"/>
  <c r="W609" i="4"/>
  <c r="V609" i="4"/>
  <c r="S609" i="4"/>
  <c r="P609" i="4"/>
  <c r="R609" i="4" s="1"/>
  <c r="O609" i="4"/>
  <c r="Q609" i="4" s="1"/>
  <c r="D609" i="4"/>
  <c r="C609" i="4"/>
  <c r="B609" i="4"/>
  <c r="Z608" i="4"/>
  <c r="W608" i="4"/>
  <c r="V608" i="4"/>
  <c r="S608" i="4"/>
  <c r="R608" i="4"/>
  <c r="Q608" i="4"/>
  <c r="P608" i="4"/>
  <c r="O608" i="4"/>
  <c r="D608" i="4"/>
  <c r="C608" i="4"/>
  <c r="B608" i="4"/>
  <c r="Z607" i="4"/>
  <c r="W607" i="4"/>
  <c r="V607" i="4"/>
  <c r="U607" i="4"/>
  <c r="T607" i="4"/>
  <c r="S607" i="4"/>
  <c r="P607" i="4"/>
  <c r="R607" i="4" s="1"/>
  <c r="O607" i="4"/>
  <c r="Q607" i="4" s="1"/>
  <c r="D607" i="4"/>
  <c r="C607" i="4"/>
  <c r="B607" i="4"/>
  <c r="Z606" i="4"/>
  <c r="W606" i="4"/>
  <c r="V606" i="4"/>
  <c r="S606" i="4"/>
  <c r="R606" i="4"/>
  <c r="P606" i="4"/>
  <c r="O606" i="4"/>
  <c r="Q606" i="4" s="1"/>
  <c r="T606" i="4" s="1"/>
  <c r="U606" i="4" s="1"/>
  <c r="D606" i="4"/>
  <c r="C606" i="4"/>
  <c r="B606" i="4"/>
  <c r="Z605" i="4"/>
  <c r="W605" i="4"/>
  <c r="V605" i="4"/>
  <c r="S605" i="4"/>
  <c r="R605" i="4"/>
  <c r="P605" i="4"/>
  <c r="O605" i="4"/>
  <c r="Q605" i="4" s="1"/>
  <c r="T605" i="4" s="1"/>
  <c r="U605" i="4" s="1"/>
  <c r="D605" i="4"/>
  <c r="C605" i="4"/>
  <c r="B605" i="4"/>
  <c r="Z604" i="4"/>
  <c r="W604" i="4"/>
  <c r="V604" i="4"/>
  <c r="S604" i="4"/>
  <c r="R604" i="4"/>
  <c r="P604" i="4"/>
  <c r="O604" i="4"/>
  <c r="Q604" i="4" s="1"/>
  <c r="T604" i="4" s="1"/>
  <c r="U604" i="4" s="1"/>
  <c r="D604" i="4"/>
  <c r="C604" i="4"/>
  <c r="B604" i="4"/>
  <c r="Z603" i="4"/>
  <c r="W603" i="4"/>
  <c r="V603" i="4"/>
  <c r="S603" i="4"/>
  <c r="T603" i="4" s="1"/>
  <c r="Q603" i="4"/>
  <c r="P603" i="4"/>
  <c r="R603" i="4" s="1"/>
  <c r="O603" i="4"/>
  <c r="D603" i="4"/>
  <c r="C603" i="4"/>
  <c r="B603" i="4"/>
  <c r="Z602" i="4"/>
  <c r="W602" i="4"/>
  <c r="V602" i="4"/>
  <c r="S602" i="4"/>
  <c r="P602" i="4"/>
  <c r="R602" i="4" s="1"/>
  <c r="O602" i="4"/>
  <c r="D602" i="4"/>
  <c r="C602" i="4"/>
  <c r="B602" i="4"/>
  <c r="Z601" i="4"/>
  <c r="W601" i="4"/>
  <c r="V601" i="4"/>
  <c r="S601" i="4"/>
  <c r="R601" i="4"/>
  <c r="P601" i="4"/>
  <c r="O601" i="4"/>
  <c r="D601" i="4"/>
  <c r="Q601" i="4" s="1"/>
  <c r="T601" i="4" s="1"/>
  <c r="U601" i="4" s="1"/>
  <c r="C601" i="4"/>
  <c r="B601" i="4"/>
  <c r="Z600" i="4"/>
  <c r="W600" i="4"/>
  <c r="V600" i="4"/>
  <c r="S600" i="4"/>
  <c r="R600" i="4"/>
  <c r="Q600" i="4"/>
  <c r="P600" i="4"/>
  <c r="O600" i="4"/>
  <c r="D600" i="4"/>
  <c r="C600" i="4"/>
  <c r="B600" i="4"/>
  <c r="Z599" i="4"/>
  <c r="W599" i="4"/>
  <c r="V599" i="4"/>
  <c r="S599" i="4"/>
  <c r="T599" i="4" s="1"/>
  <c r="U599" i="4" s="1"/>
  <c r="R599" i="4"/>
  <c r="P599" i="4"/>
  <c r="O599" i="4"/>
  <c r="D599" i="4"/>
  <c r="Q599" i="4" s="1"/>
  <c r="C599" i="4"/>
  <c r="B599" i="4"/>
  <c r="Z598" i="4"/>
  <c r="W598" i="4"/>
  <c r="V598" i="4"/>
  <c r="T598" i="4"/>
  <c r="U598" i="4" s="1"/>
  <c r="S598" i="4"/>
  <c r="R598" i="4"/>
  <c r="Q598" i="4"/>
  <c r="P598" i="4"/>
  <c r="O598" i="4"/>
  <c r="D598" i="4"/>
  <c r="C598" i="4"/>
  <c r="B598" i="4"/>
  <c r="Z597" i="4"/>
  <c r="W597" i="4"/>
  <c r="V597" i="4"/>
  <c r="S597" i="4"/>
  <c r="R597" i="4"/>
  <c r="P597" i="4"/>
  <c r="O597" i="4"/>
  <c r="Q597" i="4" s="1"/>
  <c r="T597" i="4" s="1"/>
  <c r="D597" i="4"/>
  <c r="C597" i="4"/>
  <c r="B597" i="4"/>
  <c r="Z596" i="4"/>
  <c r="W596" i="4"/>
  <c r="V596" i="4"/>
  <c r="S596" i="4"/>
  <c r="P596" i="4"/>
  <c r="R596" i="4" s="1"/>
  <c r="O596" i="4"/>
  <c r="Q596" i="4" s="1"/>
  <c r="T596" i="4" s="1"/>
  <c r="D596" i="4"/>
  <c r="C596" i="4"/>
  <c r="B596" i="4"/>
  <c r="Z595" i="4"/>
  <c r="W595" i="4"/>
  <c r="V595" i="4"/>
  <c r="S595" i="4"/>
  <c r="R595" i="4"/>
  <c r="Q595" i="4"/>
  <c r="T595" i="4" s="1"/>
  <c r="U595" i="4" s="1"/>
  <c r="P595" i="4"/>
  <c r="O595" i="4"/>
  <c r="D595" i="4"/>
  <c r="C595" i="4"/>
  <c r="B595" i="4"/>
  <c r="Z594" i="4"/>
  <c r="W594" i="4"/>
  <c r="V594" i="4"/>
  <c r="S594" i="4"/>
  <c r="P594" i="4"/>
  <c r="R594" i="4" s="1"/>
  <c r="O594" i="4"/>
  <c r="D594" i="4"/>
  <c r="C594" i="4"/>
  <c r="B594" i="4"/>
  <c r="Z593" i="4"/>
  <c r="W593" i="4"/>
  <c r="V593" i="4"/>
  <c r="S593" i="4"/>
  <c r="P593" i="4"/>
  <c r="R593" i="4" s="1"/>
  <c r="O593" i="4"/>
  <c r="D593" i="4"/>
  <c r="C593" i="4"/>
  <c r="B593" i="4"/>
  <c r="Z592" i="4"/>
  <c r="W592" i="4"/>
  <c r="V592" i="4"/>
  <c r="S592" i="4"/>
  <c r="P592" i="4"/>
  <c r="R592" i="4" s="1"/>
  <c r="O592" i="4"/>
  <c r="D592" i="4"/>
  <c r="C592" i="4"/>
  <c r="B592" i="4"/>
  <c r="Z591" i="4"/>
  <c r="W591" i="4"/>
  <c r="V591" i="4"/>
  <c r="S591" i="4"/>
  <c r="Q591" i="4"/>
  <c r="T591" i="4" s="1"/>
  <c r="U591" i="4" s="1"/>
  <c r="P591" i="4"/>
  <c r="R591" i="4" s="1"/>
  <c r="O591" i="4"/>
  <c r="D591" i="4"/>
  <c r="C591" i="4"/>
  <c r="B591" i="4"/>
  <c r="Z590" i="4"/>
  <c r="W590" i="4"/>
  <c r="V590" i="4"/>
  <c r="T590" i="4"/>
  <c r="U590" i="4" s="1"/>
  <c r="S590" i="4"/>
  <c r="P590" i="4"/>
  <c r="R590" i="4" s="1"/>
  <c r="O590" i="4"/>
  <c r="Q590" i="4" s="1"/>
  <c r="D590" i="4"/>
  <c r="C590" i="4"/>
  <c r="B590" i="4"/>
  <c r="Z589" i="4"/>
  <c r="W589" i="4"/>
  <c r="V589" i="4"/>
  <c r="S589" i="4"/>
  <c r="R589" i="4"/>
  <c r="Q589" i="4"/>
  <c r="P589" i="4"/>
  <c r="O589" i="4"/>
  <c r="D589" i="4"/>
  <c r="C589" i="4"/>
  <c r="B589" i="4"/>
  <c r="Z588" i="4"/>
  <c r="W588" i="4"/>
  <c r="V588" i="4"/>
  <c r="U588" i="4"/>
  <c r="S588" i="4"/>
  <c r="P588" i="4"/>
  <c r="R588" i="4" s="1"/>
  <c r="O588" i="4"/>
  <c r="Q588" i="4" s="1"/>
  <c r="T588" i="4" s="1"/>
  <c r="D588" i="4"/>
  <c r="C588" i="4"/>
  <c r="B588" i="4"/>
  <c r="Z587" i="4"/>
  <c r="W587" i="4"/>
  <c r="V587" i="4"/>
  <c r="U587" i="4"/>
  <c r="T587" i="4"/>
  <c r="S587" i="4"/>
  <c r="P587" i="4"/>
  <c r="R587" i="4" s="1"/>
  <c r="O587" i="4"/>
  <c r="Q587" i="4" s="1"/>
  <c r="D587" i="4"/>
  <c r="C587" i="4"/>
  <c r="B587" i="4"/>
  <c r="Z586" i="4"/>
  <c r="W586" i="4"/>
  <c r="V586" i="4"/>
  <c r="S586" i="4"/>
  <c r="P586" i="4"/>
  <c r="R586" i="4" s="1"/>
  <c r="O586" i="4"/>
  <c r="Q586" i="4" s="1"/>
  <c r="D586" i="4"/>
  <c r="C586" i="4"/>
  <c r="B586" i="4"/>
  <c r="Z585" i="4"/>
  <c r="W585" i="4"/>
  <c r="V585" i="4"/>
  <c r="S585" i="4"/>
  <c r="R585" i="4"/>
  <c r="P585" i="4"/>
  <c r="O585" i="4"/>
  <c r="D585" i="4"/>
  <c r="C585" i="4"/>
  <c r="B585" i="4"/>
  <c r="Z584" i="4"/>
  <c r="W584" i="4"/>
  <c r="V584" i="4"/>
  <c r="S584" i="4"/>
  <c r="R584" i="4"/>
  <c r="P584" i="4"/>
  <c r="O584" i="4"/>
  <c r="D584" i="4"/>
  <c r="C584" i="4"/>
  <c r="B584" i="4"/>
  <c r="Z583" i="4"/>
  <c r="W583" i="4"/>
  <c r="V583" i="4"/>
  <c r="S583" i="4"/>
  <c r="R583" i="4"/>
  <c r="P583" i="4"/>
  <c r="O583" i="4"/>
  <c r="D583" i="4"/>
  <c r="Q583" i="4" s="1"/>
  <c r="T583" i="4" s="1"/>
  <c r="U583" i="4" s="1"/>
  <c r="C583" i="4"/>
  <c r="B583" i="4"/>
  <c r="Z582" i="4"/>
  <c r="W582" i="4"/>
  <c r="V582" i="4"/>
  <c r="S582" i="4"/>
  <c r="P582" i="4"/>
  <c r="R582" i="4" s="1"/>
  <c r="O582" i="4"/>
  <c r="Q582" i="4" s="1"/>
  <c r="T582" i="4" s="1"/>
  <c r="U582" i="4" s="1"/>
  <c r="D582" i="4"/>
  <c r="C582" i="4"/>
  <c r="B582" i="4"/>
  <c r="Z581" i="4"/>
  <c r="W581" i="4"/>
  <c r="V581" i="4"/>
  <c r="S581" i="4"/>
  <c r="R581" i="4"/>
  <c r="P581" i="4"/>
  <c r="O581" i="4"/>
  <c r="D581" i="4"/>
  <c r="Q581" i="4" s="1"/>
  <c r="T581" i="4" s="1"/>
  <c r="U581" i="4" s="1"/>
  <c r="C581" i="4"/>
  <c r="B581" i="4"/>
  <c r="Z580" i="4"/>
  <c r="W580" i="4"/>
  <c r="V580" i="4"/>
  <c r="S580" i="4"/>
  <c r="P580" i="4"/>
  <c r="R580" i="4" s="1"/>
  <c r="O580" i="4"/>
  <c r="D580" i="4"/>
  <c r="C580" i="4"/>
  <c r="B580" i="4"/>
  <c r="Z579" i="4"/>
  <c r="W579" i="4"/>
  <c r="V579" i="4"/>
  <c r="T579" i="4"/>
  <c r="U579" i="4" s="1"/>
  <c r="S579" i="4"/>
  <c r="R579" i="4"/>
  <c r="Q579" i="4"/>
  <c r="P579" i="4"/>
  <c r="O579" i="4"/>
  <c r="D579" i="4"/>
  <c r="C579" i="4"/>
  <c r="B579" i="4"/>
  <c r="Z578" i="4"/>
  <c r="W578" i="4"/>
  <c r="V578" i="4"/>
  <c r="U578" i="4"/>
  <c r="S578" i="4"/>
  <c r="Q578" i="4"/>
  <c r="T578" i="4" s="1"/>
  <c r="P578" i="4"/>
  <c r="R578" i="4" s="1"/>
  <c r="O578" i="4"/>
  <c r="D578" i="4"/>
  <c r="C578" i="4"/>
  <c r="B578" i="4"/>
  <c r="Z577" i="4"/>
  <c r="W577" i="4"/>
  <c r="V577" i="4"/>
  <c r="S577" i="4"/>
  <c r="R577" i="4"/>
  <c r="P577" i="4"/>
  <c r="O577" i="4"/>
  <c r="D577" i="4"/>
  <c r="C577" i="4"/>
  <c r="B577" i="4"/>
  <c r="Z576" i="4"/>
  <c r="W576" i="4"/>
  <c r="V576" i="4"/>
  <c r="S576" i="4"/>
  <c r="R576" i="4"/>
  <c r="P576" i="4"/>
  <c r="O576" i="4"/>
  <c r="Q576" i="4" s="1"/>
  <c r="D576" i="4"/>
  <c r="C576" i="4"/>
  <c r="B576" i="4"/>
  <c r="Z575" i="4"/>
  <c r="W575" i="4"/>
  <c r="V575" i="4"/>
  <c r="T575" i="4"/>
  <c r="U575" i="4" s="1"/>
  <c r="S575" i="4"/>
  <c r="R575" i="4"/>
  <c r="P575" i="4"/>
  <c r="O575" i="4"/>
  <c r="Q575" i="4" s="1"/>
  <c r="D575" i="4"/>
  <c r="C575" i="4"/>
  <c r="B575" i="4"/>
  <c r="Z574" i="4"/>
  <c r="W574" i="4"/>
  <c r="V574" i="4"/>
  <c r="S574" i="4"/>
  <c r="P574" i="4"/>
  <c r="R574" i="4" s="1"/>
  <c r="O574" i="4"/>
  <c r="D574" i="4"/>
  <c r="Q574" i="4" s="1"/>
  <c r="T574" i="4" s="1"/>
  <c r="U574" i="4" s="1"/>
  <c r="C574" i="4"/>
  <c r="B574" i="4"/>
  <c r="Z573" i="4"/>
  <c r="W573" i="4"/>
  <c r="V573" i="4"/>
  <c r="S573" i="4"/>
  <c r="P573" i="4"/>
  <c r="R573" i="4" s="1"/>
  <c r="O573" i="4"/>
  <c r="Q573" i="4" s="1"/>
  <c r="T573" i="4" s="1"/>
  <c r="U573" i="4" s="1"/>
  <c r="D573" i="4"/>
  <c r="C573" i="4"/>
  <c r="B573" i="4"/>
  <c r="Z572" i="4"/>
  <c r="W572" i="4"/>
  <c r="V572" i="4"/>
  <c r="S572" i="4"/>
  <c r="P572" i="4"/>
  <c r="R572" i="4" s="1"/>
  <c r="O572" i="4"/>
  <c r="D572" i="4"/>
  <c r="C572" i="4"/>
  <c r="B572" i="4"/>
  <c r="Z571" i="4"/>
  <c r="W571" i="4"/>
  <c r="V571" i="4"/>
  <c r="S571" i="4"/>
  <c r="R571" i="4"/>
  <c r="Q571" i="4"/>
  <c r="T571" i="4" s="1"/>
  <c r="P571" i="4"/>
  <c r="O571" i="4"/>
  <c r="D571" i="4"/>
  <c r="C571" i="4"/>
  <c r="B571" i="4"/>
  <c r="Z570" i="4"/>
  <c r="W570" i="4"/>
  <c r="V570" i="4"/>
  <c r="S570" i="4"/>
  <c r="P570" i="4"/>
  <c r="R570" i="4" s="1"/>
  <c r="O570" i="4"/>
  <c r="D570" i="4"/>
  <c r="Q570" i="4" s="1"/>
  <c r="T570" i="4" s="1"/>
  <c r="U570" i="4" s="1"/>
  <c r="C570" i="4"/>
  <c r="B570" i="4"/>
  <c r="Z569" i="4"/>
  <c r="W569" i="4"/>
  <c r="V569" i="4"/>
  <c r="T569" i="4"/>
  <c r="U569" i="4" s="1"/>
  <c r="S569" i="4"/>
  <c r="P569" i="4"/>
  <c r="R569" i="4" s="1"/>
  <c r="O569" i="4"/>
  <c r="D569" i="4"/>
  <c r="Q569" i="4" s="1"/>
  <c r="C569" i="4"/>
  <c r="B569" i="4"/>
  <c r="Z568" i="4"/>
  <c r="W568" i="4"/>
  <c r="V568" i="4"/>
  <c r="S568" i="4"/>
  <c r="T568" i="4" s="1"/>
  <c r="U568" i="4" s="1"/>
  <c r="R568" i="4"/>
  <c r="Q568" i="4"/>
  <c r="P568" i="4"/>
  <c r="O568" i="4"/>
  <c r="D568" i="4"/>
  <c r="C568" i="4"/>
  <c r="B568" i="4"/>
  <c r="Z567" i="4"/>
  <c r="W567" i="4"/>
  <c r="V567" i="4"/>
  <c r="S567" i="4"/>
  <c r="P567" i="4"/>
  <c r="R567" i="4" s="1"/>
  <c r="O567" i="4"/>
  <c r="D567" i="4"/>
  <c r="C567" i="4"/>
  <c r="B567" i="4"/>
  <c r="Z566" i="4"/>
  <c r="W566" i="4"/>
  <c r="V566" i="4"/>
  <c r="T566" i="4"/>
  <c r="U566" i="4" s="1"/>
  <c r="S566" i="4"/>
  <c r="Q566" i="4"/>
  <c r="P566" i="4"/>
  <c r="R566" i="4" s="1"/>
  <c r="O566" i="4"/>
  <c r="D566" i="4"/>
  <c r="C566" i="4"/>
  <c r="B566" i="4"/>
  <c r="Z565" i="4"/>
  <c r="W565" i="4"/>
  <c r="V565" i="4"/>
  <c r="S565" i="4"/>
  <c r="R565" i="4"/>
  <c r="P565" i="4"/>
  <c r="O565" i="4"/>
  <c r="D565" i="4"/>
  <c r="C565" i="4"/>
  <c r="B565" i="4"/>
  <c r="Z564" i="4"/>
  <c r="W564" i="4"/>
  <c r="V564" i="4"/>
  <c r="S564" i="4"/>
  <c r="R564" i="4"/>
  <c r="P564" i="4"/>
  <c r="O564" i="4"/>
  <c r="D564" i="4"/>
  <c r="C564" i="4"/>
  <c r="B564" i="4"/>
  <c r="Z563" i="4"/>
  <c r="W563" i="4"/>
  <c r="V563" i="4"/>
  <c r="S563" i="4"/>
  <c r="R563" i="4"/>
  <c r="P563" i="4"/>
  <c r="O563" i="4"/>
  <c r="D563" i="4"/>
  <c r="C563" i="4"/>
  <c r="B563" i="4"/>
  <c r="Z562" i="4"/>
  <c r="W562" i="4"/>
  <c r="V562" i="4"/>
  <c r="S562" i="4"/>
  <c r="P562" i="4"/>
  <c r="R562" i="4" s="1"/>
  <c r="O562" i="4"/>
  <c r="D562" i="4"/>
  <c r="Q562" i="4" s="1"/>
  <c r="C562" i="4"/>
  <c r="B562" i="4"/>
  <c r="Z561" i="4"/>
  <c r="W561" i="4"/>
  <c r="V561" i="4"/>
  <c r="S561" i="4"/>
  <c r="R561" i="4"/>
  <c r="P561" i="4"/>
  <c r="O561" i="4"/>
  <c r="D561" i="4"/>
  <c r="Q561" i="4" s="1"/>
  <c r="T561" i="4" s="1"/>
  <c r="U561" i="4" s="1"/>
  <c r="C561" i="4"/>
  <c r="B561" i="4"/>
  <c r="Z560" i="4"/>
  <c r="W560" i="4"/>
  <c r="V560" i="4"/>
  <c r="S560" i="4"/>
  <c r="R560" i="4"/>
  <c r="Q560" i="4"/>
  <c r="T560" i="4" s="1"/>
  <c r="P560" i="4"/>
  <c r="O560" i="4"/>
  <c r="D560" i="4"/>
  <c r="C560" i="4"/>
  <c r="B560" i="4"/>
  <c r="Z559" i="4"/>
  <c r="W559" i="4"/>
  <c r="V559" i="4"/>
  <c r="S559" i="4"/>
  <c r="Q559" i="4"/>
  <c r="P559" i="4"/>
  <c r="R559" i="4" s="1"/>
  <c r="O559" i="4"/>
  <c r="D559" i="4"/>
  <c r="C559" i="4"/>
  <c r="B559" i="4"/>
  <c r="Z558" i="4"/>
  <c r="W558" i="4"/>
  <c r="V558" i="4"/>
  <c r="S558" i="4"/>
  <c r="R558" i="4"/>
  <c r="Q558" i="4"/>
  <c r="P558" i="4"/>
  <c r="O558" i="4"/>
  <c r="D558" i="4"/>
  <c r="C558" i="4"/>
  <c r="B558" i="4"/>
  <c r="Z557" i="4"/>
  <c r="W557" i="4"/>
  <c r="V557" i="4"/>
  <c r="T557" i="4"/>
  <c r="U557" i="4" s="1"/>
  <c r="S557" i="4"/>
  <c r="P557" i="4"/>
  <c r="R557" i="4" s="1"/>
  <c r="O557" i="4"/>
  <c r="Q557" i="4" s="1"/>
  <c r="D557" i="4"/>
  <c r="C557" i="4"/>
  <c r="B557" i="4"/>
  <c r="Z556" i="4"/>
  <c r="W556" i="4"/>
  <c r="V556" i="4"/>
  <c r="S556" i="4"/>
  <c r="R556" i="4"/>
  <c r="P556" i="4"/>
  <c r="O556" i="4"/>
  <c r="Q556" i="4" s="1"/>
  <c r="T556" i="4" s="1"/>
  <c r="U556" i="4" s="1"/>
  <c r="D556" i="4"/>
  <c r="C556" i="4"/>
  <c r="B556" i="4"/>
  <c r="Z555" i="4"/>
  <c r="W555" i="4"/>
  <c r="V555" i="4"/>
  <c r="S555" i="4"/>
  <c r="P555" i="4"/>
  <c r="R555" i="4" s="1"/>
  <c r="O555" i="4"/>
  <c r="Q555" i="4" s="1"/>
  <c r="T555" i="4" s="1"/>
  <c r="U555" i="4" s="1"/>
  <c r="D555" i="4"/>
  <c r="C555" i="4"/>
  <c r="B555" i="4"/>
  <c r="Z554" i="4"/>
  <c r="W554" i="4"/>
  <c r="V554" i="4"/>
  <c r="T554" i="4"/>
  <c r="U554" i="4" s="1"/>
  <c r="S554" i="4"/>
  <c r="P554" i="4"/>
  <c r="R554" i="4" s="1"/>
  <c r="O554" i="4"/>
  <c r="Q554" i="4" s="1"/>
  <c r="D554" i="4"/>
  <c r="C554" i="4"/>
  <c r="B554" i="4"/>
  <c r="Z553" i="4"/>
  <c r="W553" i="4"/>
  <c r="V553" i="4"/>
  <c r="S553" i="4"/>
  <c r="R553" i="4"/>
  <c r="P553" i="4"/>
  <c r="O553" i="4"/>
  <c r="D553" i="4"/>
  <c r="Q553" i="4" s="1"/>
  <c r="T553" i="4" s="1"/>
  <c r="C553" i="4"/>
  <c r="B553" i="4"/>
  <c r="Z552" i="4"/>
  <c r="W552" i="4"/>
  <c r="V552" i="4"/>
  <c r="T552" i="4"/>
  <c r="U552" i="4" s="1"/>
  <c r="S552" i="4"/>
  <c r="R552" i="4"/>
  <c r="Q552" i="4"/>
  <c r="P552" i="4"/>
  <c r="O552" i="4"/>
  <c r="D552" i="4"/>
  <c r="C552" i="4"/>
  <c r="B552" i="4"/>
  <c r="Z551" i="4"/>
  <c r="W551" i="4"/>
  <c r="V551" i="4"/>
  <c r="T551" i="4"/>
  <c r="U551" i="4" s="1"/>
  <c r="S551" i="4"/>
  <c r="Q551" i="4"/>
  <c r="P551" i="4"/>
  <c r="R551" i="4" s="1"/>
  <c r="O551" i="4"/>
  <c r="D551" i="4"/>
  <c r="C551" i="4"/>
  <c r="B551" i="4"/>
  <c r="Z550" i="4"/>
  <c r="W550" i="4"/>
  <c r="V550" i="4"/>
  <c r="S550" i="4"/>
  <c r="P550" i="4"/>
  <c r="R550" i="4" s="1"/>
  <c r="O550" i="4"/>
  <c r="Q550" i="4" s="1"/>
  <c r="T550" i="4" s="1"/>
  <c r="U550" i="4" s="1"/>
  <c r="D550" i="4"/>
  <c r="C550" i="4"/>
  <c r="B550" i="4"/>
  <c r="Z549" i="4"/>
  <c r="W549" i="4"/>
  <c r="V549" i="4"/>
  <c r="S549" i="4"/>
  <c r="R549" i="4"/>
  <c r="P549" i="4"/>
  <c r="O549" i="4"/>
  <c r="D549" i="4"/>
  <c r="C549" i="4"/>
  <c r="B549" i="4"/>
  <c r="Z548" i="4"/>
  <c r="W548" i="4"/>
  <c r="V548" i="4"/>
  <c r="S548" i="4"/>
  <c r="P548" i="4"/>
  <c r="R548" i="4" s="1"/>
  <c r="O548" i="4"/>
  <c r="D548" i="4"/>
  <c r="C548" i="4"/>
  <c r="B548" i="4"/>
  <c r="Z547" i="4"/>
  <c r="W547" i="4"/>
  <c r="V547" i="4"/>
  <c r="S547" i="4"/>
  <c r="P547" i="4"/>
  <c r="R547" i="4" s="1"/>
  <c r="O547" i="4"/>
  <c r="Q547" i="4" s="1"/>
  <c r="T547" i="4" s="1"/>
  <c r="U547" i="4" s="1"/>
  <c r="D547" i="4"/>
  <c r="C547" i="4"/>
  <c r="B547" i="4"/>
  <c r="Z546" i="4"/>
  <c r="W546" i="4"/>
  <c r="V546" i="4"/>
  <c r="S546" i="4"/>
  <c r="P546" i="4"/>
  <c r="R546" i="4" s="1"/>
  <c r="O546" i="4"/>
  <c r="Q546" i="4" s="1"/>
  <c r="T546" i="4" s="1"/>
  <c r="D546" i="4"/>
  <c r="C546" i="4"/>
  <c r="B546" i="4"/>
  <c r="Z545" i="4"/>
  <c r="W545" i="4"/>
  <c r="V545" i="4"/>
  <c r="S545" i="4"/>
  <c r="R545" i="4"/>
  <c r="P545" i="4"/>
  <c r="O545" i="4"/>
  <c r="D545" i="4"/>
  <c r="Q545" i="4" s="1"/>
  <c r="T545" i="4" s="1"/>
  <c r="U545" i="4" s="1"/>
  <c r="C545" i="4"/>
  <c r="B545" i="4"/>
  <c r="Z544" i="4"/>
  <c r="W544" i="4"/>
  <c r="V544" i="4"/>
  <c r="S544" i="4"/>
  <c r="R544" i="4"/>
  <c r="P544" i="4"/>
  <c r="O544" i="4"/>
  <c r="D544" i="4"/>
  <c r="C544" i="4"/>
  <c r="B544" i="4"/>
  <c r="Z543" i="4"/>
  <c r="W543" i="4"/>
  <c r="V543" i="4"/>
  <c r="S543" i="4"/>
  <c r="P543" i="4"/>
  <c r="R543" i="4" s="1"/>
  <c r="O543" i="4"/>
  <c r="Q543" i="4" s="1"/>
  <c r="T543" i="4" s="1"/>
  <c r="U543" i="4" s="1"/>
  <c r="D543" i="4"/>
  <c r="C543" i="4"/>
  <c r="B543" i="4"/>
  <c r="Z542" i="4"/>
  <c r="W542" i="4"/>
  <c r="V542" i="4"/>
  <c r="S542" i="4"/>
  <c r="R542" i="4"/>
  <c r="Q542" i="4"/>
  <c r="P542" i="4"/>
  <c r="O542" i="4"/>
  <c r="D542" i="4"/>
  <c r="C542" i="4"/>
  <c r="B542" i="4"/>
  <c r="Z541" i="4"/>
  <c r="W541" i="4"/>
  <c r="V541" i="4"/>
  <c r="T541" i="4"/>
  <c r="U541" i="4" s="1"/>
  <c r="S541" i="4"/>
  <c r="R541" i="4"/>
  <c r="Q541" i="4"/>
  <c r="P541" i="4"/>
  <c r="O541" i="4"/>
  <c r="D541" i="4"/>
  <c r="C541" i="4"/>
  <c r="B541" i="4"/>
  <c r="Z540" i="4"/>
  <c r="W540" i="4"/>
  <c r="V540" i="4"/>
  <c r="S540" i="4"/>
  <c r="Q540" i="4"/>
  <c r="T540" i="4" s="1"/>
  <c r="U540" i="4" s="1"/>
  <c r="P540" i="4"/>
  <c r="R540" i="4" s="1"/>
  <c r="O540" i="4"/>
  <c r="D540" i="4"/>
  <c r="C540" i="4"/>
  <c r="B540" i="4"/>
  <c r="Z539" i="4"/>
  <c r="W539" i="4"/>
  <c r="V539" i="4"/>
  <c r="S539" i="4"/>
  <c r="P539" i="4"/>
  <c r="R539" i="4" s="1"/>
  <c r="O539" i="4"/>
  <c r="Q539" i="4" s="1"/>
  <c r="T539" i="4" s="1"/>
  <c r="D539" i="4"/>
  <c r="C539" i="4"/>
  <c r="B539" i="4"/>
  <c r="Z538" i="4"/>
  <c r="W538" i="4"/>
  <c r="V538" i="4"/>
  <c r="S538" i="4"/>
  <c r="Q538" i="4"/>
  <c r="T538" i="4" s="1"/>
  <c r="P538" i="4"/>
  <c r="R538" i="4" s="1"/>
  <c r="O538" i="4"/>
  <c r="D538" i="4"/>
  <c r="C538" i="4"/>
  <c r="B538" i="4"/>
  <c r="Z537" i="4"/>
  <c r="W537" i="4"/>
  <c r="V537" i="4"/>
  <c r="S537" i="4"/>
  <c r="R537" i="4"/>
  <c r="P537" i="4"/>
  <c r="O537" i="4"/>
  <c r="Q537" i="4" s="1"/>
  <c r="T537" i="4" s="1"/>
  <c r="U537" i="4" s="1"/>
  <c r="D537" i="4"/>
  <c r="C537" i="4"/>
  <c r="B537" i="4"/>
  <c r="Z536" i="4"/>
  <c r="W536" i="4"/>
  <c r="V536" i="4"/>
  <c r="S536" i="4"/>
  <c r="R536" i="4"/>
  <c r="Q536" i="4"/>
  <c r="T536" i="4" s="1"/>
  <c r="U536" i="4" s="1"/>
  <c r="P536" i="4"/>
  <c r="O536" i="4"/>
  <c r="D536" i="4"/>
  <c r="C536" i="4"/>
  <c r="B536" i="4"/>
  <c r="Z535" i="4"/>
  <c r="W535" i="4"/>
  <c r="V535" i="4"/>
  <c r="S535" i="4"/>
  <c r="Q535" i="4"/>
  <c r="P535" i="4"/>
  <c r="R535" i="4" s="1"/>
  <c r="O535" i="4"/>
  <c r="D535" i="4"/>
  <c r="C535" i="4"/>
  <c r="B535" i="4"/>
  <c r="Z534" i="4"/>
  <c r="W534" i="4"/>
  <c r="V534" i="4"/>
  <c r="S534" i="4"/>
  <c r="T534" i="4" s="1"/>
  <c r="U534" i="4" s="1"/>
  <c r="R534" i="4"/>
  <c r="Q534" i="4"/>
  <c r="P534" i="4"/>
  <c r="O534" i="4"/>
  <c r="D534" i="4"/>
  <c r="C534" i="4"/>
  <c r="B534" i="4"/>
  <c r="Z533" i="4"/>
  <c r="W533" i="4"/>
  <c r="V533" i="4"/>
  <c r="S533" i="4"/>
  <c r="R533" i="4"/>
  <c r="P533" i="4"/>
  <c r="O533" i="4"/>
  <c r="Q533" i="4" s="1"/>
  <c r="T533" i="4" s="1"/>
  <c r="U533" i="4" s="1"/>
  <c r="D533" i="4"/>
  <c r="C533" i="4"/>
  <c r="B533" i="4"/>
  <c r="Z532" i="4"/>
  <c r="W532" i="4"/>
  <c r="V532" i="4"/>
  <c r="S532" i="4"/>
  <c r="Q532" i="4"/>
  <c r="T532" i="4" s="1"/>
  <c r="P532" i="4"/>
  <c r="R532" i="4" s="1"/>
  <c r="O532" i="4"/>
  <c r="D532" i="4"/>
  <c r="C532" i="4"/>
  <c r="B532" i="4"/>
  <c r="Z531" i="4"/>
  <c r="W531" i="4"/>
  <c r="V531" i="4"/>
  <c r="S531" i="4"/>
  <c r="Q531" i="4"/>
  <c r="T531" i="4" s="1"/>
  <c r="U531" i="4" s="1"/>
  <c r="P531" i="4"/>
  <c r="R531" i="4" s="1"/>
  <c r="O531" i="4"/>
  <c r="D531" i="4"/>
  <c r="C531" i="4"/>
  <c r="B531" i="4"/>
  <c r="Z530" i="4"/>
  <c r="W530" i="4"/>
  <c r="V530" i="4"/>
  <c r="S530" i="4"/>
  <c r="Q530" i="4"/>
  <c r="T530" i="4" s="1"/>
  <c r="P530" i="4"/>
  <c r="R530" i="4" s="1"/>
  <c r="O530" i="4"/>
  <c r="D530" i="4"/>
  <c r="C530" i="4"/>
  <c r="B530" i="4"/>
  <c r="Z529" i="4"/>
  <c r="W529" i="4"/>
  <c r="V529" i="4"/>
  <c r="S529" i="4"/>
  <c r="R529" i="4"/>
  <c r="P529" i="4"/>
  <c r="O529" i="4"/>
  <c r="D529" i="4"/>
  <c r="Q529" i="4" s="1"/>
  <c r="T529" i="4" s="1"/>
  <c r="U529" i="4" s="1"/>
  <c r="C529" i="4"/>
  <c r="B529" i="4"/>
  <c r="Z528" i="4"/>
  <c r="W528" i="4"/>
  <c r="V528" i="4"/>
  <c r="U528" i="4"/>
  <c r="S528" i="4"/>
  <c r="Q528" i="4"/>
  <c r="T528" i="4" s="1"/>
  <c r="P528" i="4"/>
  <c r="R528" i="4" s="1"/>
  <c r="O528" i="4"/>
  <c r="D528" i="4"/>
  <c r="C528" i="4"/>
  <c r="B528" i="4"/>
  <c r="Z527" i="4"/>
  <c r="W527" i="4"/>
  <c r="V527" i="4"/>
  <c r="S527" i="4"/>
  <c r="P527" i="4"/>
  <c r="R527" i="4" s="1"/>
  <c r="O527" i="4"/>
  <c r="Q527" i="4" s="1"/>
  <c r="T527" i="4" s="1"/>
  <c r="D527" i="4"/>
  <c r="C527" i="4"/>
  <c r="B527" i="4"/>
  <c r="Z526" i="4"/>
  <c r="W526" i="4"/>
  <c r="V526" i="4"/>
  <c r="T526" i="4"/>
  <c r="U526" i="4" s="1"/>
  <c r="S526" i="4"/>
  <c r="P526" i="4"/>
  <c r="R526" i="4" s="1"/>
  <c r="O526" i="4"/>
  <c r="Q526" i="4" s="1"/>
  <c r="D526" i="4"/>
  <c r="C526" i="4"/>
  <c r="B526" i="4"/>
  <c r="Z525" i="4"/>
  <c r="W525" i="4"/>
  <c r="V525" i="4"/>
  <c r="S525" i="4"/>
  <c r="R525" i="4"/>
  <c r="P525" i="4"/>
  <c r="O525" i="4"/>
  <c r="Q525" i="4" s="1"/>
  <c r="T525" i="4" s="1"/>
  <c r="U525" i="4" s="1"/>
  <c r="D525" i="4"/>
  <c r="C525" i="4"/>
  <c r="B525" i="4"/>
  <c r="Z524" i="4"/>
  <c r="W524" i="4"/>
  <c r="V524" i="4"/>
  <c r="S524" i="4"/>
  <c r="P524" i="4"/>
  <c r="R524" i="4" s="1"/>
  <c r="O524" i="4"/>
  <c r="D524" i="4"/>
  <c r="C524" i="4"/>
  <c r="B524" i="4"/>
  <c r="Z523" i="4"/>
  <c r="W523" i="4"/>
  <c r="V523" i="4"/>
  <c r="S523" i="4"/>
  <c r="R523" i="4"/>
  <c r="P523" i="4"/>
  <c r="O523" i="4"/>
  <c r="D523" i="4"/>
  <c r="C523" i="4"/>
  <c r="B523" i="4"/>
  <c r="Z522" i="4"/>
  <c r="W522" i="4"/>
  <c r="V522" i="4"/>
  <c r="S522" i="4"/>
  <c r="P522" i="4"/>
  <c r="R522" i="4" s="1"/>
  <c r="O522" i="4"/>
  <c r="Q522" i="4" s="1"/>
  <c r="T522" i="4" s="1"/>
  <c r="D522" i="4"/>
  <c r="C522" i="4"/>
  <c r="B522" i="4"/>
  <c r="Z521" i="4"/>
  <c r="W521" i="4"/>
  <c r="V521" i="4"/>
  <c r="T521" i="4"/>
  <c r="U521" i="4" s="1"/>
  <c r="S521" i="4"/>
  <c r="R521" i="4"/>
  <c r="P521" i="4"/>
  <c r="O521" i="4"/>
  <c r="D521" i="4"/>
  <c r="Q521" i="4" s="1"/>
  <c r="C521" i="4"/>
  <c r="B521" i="4"/>
  <c r="Z520" i="4"/>
  <c r="W520" i="4"/>
  <c r="V520" i="4"/>
  <c r="S520" i="4"/>
  <c r="P520" i="4"/>
  <c r="R520" i="4" s="1"/>
  <c r="O520" i="4"/>
  <c r="D520" i="4"/>
  <c r="C520" i="4"/>
  <c r="B520" i="4"/>
  <c r="Z519" i="4"/>
  <c r="W519" i="4"/>
  <c r="V519" i="4"/>
  <c r="S519" i="4"/>
  <c r="P519" i="4"/>
  <c r="R519" i="4" s="1"/>
  <c r="O519" i="4"/>
  <c r="Q519" i="4" s="1"/>
  <c r="D519" i="4"/>
  <c r="C519" i="4"/>
  <c r="B519" i="4"/>
  <c r="Z518" i="4"/>
  <c r="W518" i="4"/>
  <c r="V518" i="4"/>
  <c r="T518" i="4"/>
  <c r="U518" i="4" s="1"/>
  <c r="S518" i="4"/>
  <c r="R518" i="4"/>
  <c r="Q518" i="4"/>
  <c r="P518" i="4"/>
  <c r="O518" i="4"/>
  <c r="D518" i="4"/>
  <c r="C518" i="4"/>
  <c r="B518" i="4"/>
  <c r="Z517" i="4"/>
  <c r="W517" i="4"/>
  <c r="V517" i="4"/>
  <c r="S517" i="4"/>
  <c r="R517" i="4"/>
  <c r="P517" i="4"/>
  <c r="O517" i="4"/>
  <c r="D517" i="4"/>
  <c r="C517" i="4"/>
  <c r="B517" i="4"/>
  <c r="Z516" i="4"/>
  <c r="W516" i="4"/>
  <c r="V516" i="4"/>
  <c r="S516" i="4"/>
  <c r="Q516" i="4"/>
  <c r="T516" i="4" s="1"/>
  <c r="U516" i="4" s="1"/>
  <c r="P516" i="4"/>
  <c r="R516" i="4" s="1"/>
  <c r="O516" i="4"/>
  <c r="D516" i="4"/>
  <c r="C516" i="4"/>
  <c r="B516" i="4"/>
  <c r="Z515" i="4"/>
  <c r="W515" i="4"/>
  <c r="V515" i="4"/>
  <c r="U515" i="4"/>
  <c r="T515" i="4"/>
  <c r="S515" i="4"/>
  <c r="P515" i="4"/>
  <c r="R515" i="4" s="1"/>
  <c r="O515" i="4"/>
  <c r="Q515" i="4" s="1"/>
  <c r="D515" i="4"/>
  <c r="C515" i="4"/>
  <c r="B515" i="4"/>
  <c r="Z514" i="4"/>
  <c r="W514" i="4"/>
  <c r="V514" i="4"/>
  <c r="U514" i="4"/>
  <c r="S514" i="4"/>
  <c r="T514" i="4" s="1"/>
  <c r="P514" i="4"/>
  <c r="R514" i="4" s="1"/>
  <c r="O514" i="4"/>
  <c r="Q514" i="4" s="1"/>
  <c r="D514" i="4"/>
  <c r="C514" i="4"/>
  <c r="B514" i="4"/>
  <c r="Z513" i="4"/>
  <c r="W513" i="4"/>
  <c r="V513" i="4"/>
  <c r="S513" i="4"/>
  <c r="R513" i="4"/>
  <c r="P513" i="4"/>
  <c r="O513" i="4"/>
  <c r="Q513" i="4" s="1"/>
  <c r="D513" i="4"/>
  <c r="C513" i="4"/>
  <c r="B513" i="4"/>
  <c r="Z512" i="4"/>
  <c r="W512" i="4"/>
  <c r="V512" i="4"/>
  <c r="S512" i="4"/>
  <c r="P512" i="4"/>
  <c r="R512" i="4" s="1"/>
  <c r="O512" i="4"/>
  <c r="Q512" i="4" s="1"/>
  <c r="T512" i="4" s="1"/>
  <c r="U512" i="4" s="1"/>
  <c r="D512" i="4"/>
  <c r="C512" i="4"/>
  <c r="B512" i="4"/>
  <c r="Z511" i="4"/>
  <c r="W511" i="4"/>
  <c r="V511" i="4"/>
  <c r="S511" i="4"/>
  <c r="R511" i="4"/>
  <c r="P511" i="4"/>
  <c r="O511" i="4"/>
  <c r="Q511" i="4" s="1"/>
  <c r="T511" i="4" s="1"/>
  <c r="U511" i="4" s="1"/>
  <c r="D511" i="4"/>
  <c r="C511" i="4"/>
  <c r="B511" i="4"/>
  <c r="Z510" i="4"/>
  <c r="W510" i="4"/>
  <c r="V510" i="4"/>
  <c r="T510" i="4"/>
  <c r="U510" i="4" s="1"/>
  <c r="S510" i="4"/>
  <c r="R510" i="4"/>
  <c r="P510" i="4"/>
  <c r="O510" i="4"/>
  <c r="D510" i="4"/>
  <c r="Q510" i="4" s="1"/>
  <c r="C510" i="4"/>
  <c r="B510" i="4"/>
  <c r="Z509" i="4"/>
  <c r="W509" i="4"/>
  <c r="V509" i="4"/>
  <c r="S509" i="4"/>
  <c r="P509" i="4"/>
  <c r="R509" i="4" s="1"/>
  <c r="O509" i="4"/>
  <c r="D509" i="4"/>
  <c r="C509" i="4"/>
  <c r="B509" i="4"/>
  <c r="Z508" i="4"/>
  <c r="W508" i="4"/>
  <c r="V508" i="4"/>
  <c r="S508" i="4"/>
  <c r="P508" i="4"/>
  <c r="R508" i="4" s="1"/>
  <c r="O508" i="4"/>
  <c r="D508" i="4"/>
  <c r="Q508" i="4" s="1"/>
  <c r="T508" i="4" s="1"/>
  <c r="U508" i="4" s="1"/>
  <c r="C508" i="4"/>
  <c r="B508" i="4"/>
  <c r="Z507" i="4"/>
  <c r="W507" i="4"/>
  <c r="V507" i="4"/>
  <c r="S507" i="4"/>
  <c r="R507" i="4"/>
  <c r="Q507" i="4"/>
  <c r="P507" i="4"/>
  <c r="O507" i="4"/>
  <c r="D507" i="4"/>
  <c r="C507" i="4"/>
  <c r="B507" i="4"/>
  <c r="Z506" i="4"/>
  <c r="W506" i="4"/>
  <c r="V506" i="4"/>
  <c r="S506" i="4"/>
  <c r="P506" i="4"/>
  <c r="R506" i="4" s="1"/>
  <c r="O506" i="4"/>
  <c r="Q506" i="4" s="1"/>
  <c r="T506" i="4" s="1"/>
  <c r="D506" i="4"/>
  <c r="C506" i="4"/>
  <c r="B506" i="4"/>
  <c r="Z505" i="4"/>
  <c r="W505" i="4"/>
  <c r="V505" i="4"/>
  <c r="S505" i="4"/>
  <c r="R505" i="4"/>
  <c r="P505" i="4"/>
  <c r="O505" i="4"/>
  <c r="Q505" i="4" s="1"/>
  <c r="T505" i="4" s="1"/>
  <c r="U505" i="4" s="1"/>
  <c r="D505" i="4"/>
  <c r="C505" i="4"/>
  <c r="B505" i="4"/>
  <c r="Z504" i="4"/>
  <c r="W504" i="4"/>
  <c r="V504" i="4"/>
  <c r="S504" i="4"/>
  <c r="R504" i="4"/>
  <c r="P504" i="4"/>
  <c r="O504" i="4"/>
  <c r="Q504" i="4" s="1"/>
  <c r="T504" i="4" s="1"/>
  <c r="U504" i="4" s="1"/>
  <c r="D504" i="4"/>
  <c r="C504" i="4"/>
  <c r="B504" i="4"/>
  <c r="Z503" i="4"/>
  <c r="W503" i="4"/>
  <c r="V503" i="4"/>
  <c r="S503" i="4"/>
  <c r="R503" i="4"/>
  <c r="Q503" i="4"/>
  <c r="T503" i="4" s="1"/>
  <c r="U503" i="4" s="1"/>
  <c r="P503" i="4"/>
  <c r="O503" i="4"/>
  <c r="D503" i="4"/>
  <c r="C503" i="4"/>
  <c r="B503" i="4"/>
  <c r="Z502" i="4"/>
  <c r="W502" i="4"/>
  <c r="V502" i="4"/>
  <c r="S502" i="4"/>
  <c r="P502" i="4"/>
  <c r="R502" i="4" s="1"/>
  <c r="O502" i="4"/>
  <c r="Q502" i="4" s="1"/>
  <c r="T502" i="4" s="1"/>
  <c r="U502" i="4" s="1"/>
  <c r="D502" i="4"/>
  <c r="C502" i="4"/>
  <c r="B502" i="4"/>
  <c r="Z501" i="4"/>
  <c r="W501" i="4"/>
  <c r="V501" i="4"/>
  <c r="S501" i="4"/>
  <c r="R501" i="4"/>
  <c r="Q501" i="4"/>
  <c r="T501" i="4" s="1"/>
  <c r="U501" i="4" s="1"/>
  <c r="P501" i="4"/>
  <c r="O501" i="4"/>
  <c r="D501" i="4"/>
  <c r="C501" i="4"/>
  <c r="B501" i="4"/>
  <c r="Z500" i="4"/>
  <c r="W500" i="4"/>
  <c r="V500" i="4"/>
  <c r="T500" i="4"/>
  <c r="U500" i="4" s="1"/>
  <c r="S500" i="4"/>
  <c r="R500" i="4"/>
  <c r="Q500" i="4"/>
  <c r="P500" i="4"/>
  <c r="O500" i="4"/>
  <c r="D500" i="4"/>
  <c r="C500" i="4"/>
  <c r="B500" i="4"/>
  <c r="Z499" i="4"/>
  <c r="W499" i="4"/>
  <c r="V499" i="4"/>
  <c r="S499" i="4"/>
  <c r="T499" i="4" s="1"/>
  <c r="U499" i="4" s="1"/>
  <c r="R499" i="4"/>
  <c r="P499" i="4"/>
  <c r="O499" i="4"/>
  <c r="Q499" i="4" s="1"/>
  <c r="D499" i="4"/>
  <c r="C499" i="4"/>
  <c r="B499" i="4"/>
  <c r="Z498" i="4"/>
  <c r="W498" i="4"/>
  <c r="V498" i="4"/>
  <c r="S498" i="4"/>
  <c r="P498" i="4"/>
  <c r="R498" i="4" s="1"/>
  <c r="O498" i="4"/>
  <c r="Q498" i="4" s="1"/>
  <c r="T498" i="4" s="1"/>
  <c r="D498" i="4"/>
  <c r="C498" i="4"/>
  <c r="B498" i="4"/>
  <c r="Z497" i="4"/>
  <c r="W497" i="4"/>
  <c r="V497" i="4"/>
  <c r="S497" i="4"/>
  <c r="P497" i="4"/>
  <c r="R497" i="4" s="1"/>
  <c r="O497" i="4"/>
  <c r="Q497" i="4" s="1"/>
  <c r="T497" i="4" s="1"/>
  <c r="U497" i="4" s="1"/>
  <c r="D497" i="4"/>
  <c r="C497" i="4"/>
  <c r="B497" i="4"/>
  <c r="Z496" i="4"/>
  <c r="W496" i="4"/>
  <c r="V496" i="4"/>
  <c r="S496" i="4"/>
  <c r="R496" i="4"/>
  <c r="Q496" i="4"/>
  <c r="T496" i="4" s="1"/>
  <c r="U496" i="4" s="1"/>
  <c r="P496" i="4"/>
  <c r="O496" i="4"/>
  <c r="D496" i="4"/>
  <c r="C496" i="4"/>
  <c r="B496" i="4"/>
  <c r="Z495" i="4"/>
  <c r="W495" i="4"/>
  <c r="V495" i="4"/>
  <c r="S495" i="4"/>
  <c r="P495" i="4"/>
  <c r="R495" i="4" s="1"/>
  <c r="O495" i="4"/>
  <c r="Q495" i="4" s="1"/>
  <c r="T495" i="4" s="1"/>
  <c r="U495" i="4" s="1"/>
  <c r="D495" i="4"/>
  <c r="C495" i="4"/>
  <c r="B495" i="4"/>
  <c r="Z494" i="4"/>
  <c r="W494" i="4"/>
  <c r="V494" i="4"/>
  <c r="S494" i="4"/>
  <c r="P494" i="4"/>
  <c r="R494" i="4" s="1"/>
  <c r="O494" i="4"/>
  <c r="Q494" i="4" s="1"/>
  <c r="D494" i="4"/>
  <c r="C494" i="4"/>
  <c r="B494" i="4"/>
  <c r="Z493" i="4"/>
  <c r="W493" i="4"/>
  <c r="V493" i="4"/>
  <c r="T493" i="4"/>
  <c r="U493" i="4" s="1"/>
  <c r="S493" i="4"/>
  <c r="R493" i="4"/>
  <c r="Q493" i="4"/>
  <c r="P493" i="4"/>
  <c r="O493" i="4"/>
  <c r="D493" i="4"/>
  <c r="C493" i="4"/>
  <c r="B493" i="4"/>
  <c r="Z492" i="4"/>
  <c r="W492" i="4"/>
  <c r="V492" i="4"/>
  <c r="S492" i="4"/>
  <c r="R492" i="4"/>
  <c r="P492" i="4"/>
  <c r="O492" i="4"/>
  <c r="Q492" i="4" s="1"/>
  <c r="T492" i="4" s="1"/>
  <c r="U492" i="4" s="1"/>
  <c r="D492" i="4"/>
  <c r="C492" i="4"/>
  <c r="B492" i="4"/>
  <c r="Z491" i="4"/>
  <c r="W491" i="4"/>
  <c r="V491" i="4"/>
  <c r="S491" i="4"/>
  <c r="R491" i="4"/>
  <c r="Q491" i="4"/>
  <c r="T491" i="4" s="1"/>
  <c r="U491" i="4" s="1"/>
  <c r="P491" i="4"/>
  <c r="O491" i="4"/>
  <c r="D491" i="4"/>
  <c r="C491" i="4"/>
  <c r="B491" i="4"/>
  <c r="Z490" i="4"/>
  <c r="W490" i="4"/>
  <c r="V490" i="4"/>
  <c r="S490" i="4"/>
  <c r="P490" i="4"/>
  <c r="R490" i="4" s="1"/>
  <c r="O490" i="4"/>
  <c r="D490" i="4"/>
  <c r="C490" i="4"/>
  <c r="B490" i="4"/>
  <c r="Z489" i="4"/>
  <c r="W489" i="4"/>
  <c r="V489" i="4"/>
  <c r="T489" i="4"/>
  <c r="U489" i="4" s="1"/>
  <c r="S489" i="4"/>
  <c r="R489" i="4"/>
  <c r="P489" i="4"/>
  <c r="O489" i="4"/>
  <c r="D489" i="4"/>
  <c r="Q489" i="4" s="1"/>
  <c r="C489" i="4"/>
  <c r="B489" i="4"/>
  <c r="Z488" i="4"/>
  <c r="W488" i="4"/>
  <c r="V488" i="4"/>
  <c r="T488" i="4"/>
  <c r="U488" i="4" s="1"/>
  <c r="S488" i="4"/>
  <c r="P488" i="4"/>
  <c r="R488" i="4" s="1"/>
  <c r="O488" i="4"/>
  <c r="D488" i="4"/>
  <c r="Q488" i="4" s="1"/>
  <c r="C488" i="4"/>
  <c r="B488" i="4"/>
  <c r="Z487" i="4"/>
  <c r="W487" i="4"/>
  <c r="V487" i="4"/>
  <c r="S487" i="4"/>
  <c r="P487" i="4"/>
  <c r="R487" i="4" s="1"/>
  <c r="O487" i="4"/>
  <c r="D487" i="4"/>
  <c r="C487" i="4"/>
  <c r="B487" i="4"/>
  <c r="Z486" i="4"/>
  <c r="W486" i="4"/>
  <c r="V486" i="4"/>
  <c r="S486" i="4"/>
  <c r="R486" i="4"/>
  <c r="Q486" i="4"/>
  <c r="P486" i="4"/>
  <c r="O486" i="4"/>
  <c r="D486" i="4"/>
  <c r="C486" i="4"/>
  <c r="B486" i="4"/>
  <c r="Z485" i="4"/>
  <c r="W485" i="4"/>
  <c r="V485" i="4"/>
  <c r="S485" i="4"/>
  <c r="T485" i="4" s="1"/>
  <c r="U485" i="4" s="1"/>
  <c r="R485" i="4"/>
  <c r="Q485" i="4"/>
  <c r="P485" i="4"/>
  <c r="O485" i="4"/>
  <c r="D485" i="4"/>
  <c r="C485" i="4"/>
  <c r="B485" i="4"/>
  <c r="Z484" i="4"/>
  <c r="W484" i="4"/>
  <c r="V484" i="4"/>
  <c r="S484" i="4"/>
  <c r="R484" i="4"/>
  <c r="U484" i="4" s="1"/>
  <c r="P484" i="4"/>
  <c r="O484" i="4"/>
  <c r="Q484" i="4" s="1"/>
  <c r="T484" i="4" s="1"/>
  <c r="D484" i="4"/>
  <c r="C484" i="4"/>
  <c r="B484" i="4"/>
  <c r="Z483" i="4"/>
  <c r="W483" i="4"/>
  <c r="V483" i="4"/>
  <c r="S483" i="4"/>
  <c r="P483" i="4"/>
  <c r="R483" i="4" s="1"/>
  <c r="O483" i="4"/>
  <c r="D483" i="4"/>
  <c r="Q483" i="4" s="1"/>
  <c r="T483" i="4" s="1"/>
  <c r="U483" i="4" s="1"/>
  <c r="C483" i="4"/>
  <c r="B483" i="4"/>
  <c r="Z482" i="4"/>
  <c r="W482" i="4"/>
  <c r="V482" i="4"/>
  <c r="S482" i="4"/>
  <c r="Q482" i="4"/>
  <c r="T482" i="4" s="1"/>
  <c r="U482" i="4" s="1"/>
  <c r="P482" i="4"/>
  <c r="R482" i="4" s="1"/>
  <c r="O482" i="4"/>
  <c r="D482" i="4"/>
  <c r="C482" i="4"/>
  <c r="B482" i="4"/>
  <c r="Z481" i="4"/>
  <c r="W481" i="4"/>
  <c r="V481" i="4"/>
  <c r="S481" i="4"/>
  <c r="P481" i="4"/>
  <c r="R481" i="4" s="1"/>
  <c r="O481" i="4"/>
  <c r="D481" i="4"/>
  <c r="C481" i="4"/>
  <c r="B481" i="4"/>
  <c r="Z480" i="4"/>
  <c r="W480" i="4"/>
  <c r="V480" i="4"/>
  <c r="S480" i="4"/>
  <c r="R480" i="4"/>
  <c r="P480" i="4"/>
  <c r="O480" i="4"/>
  <c r="D480" i="4"/>
  <c r="C480" i="4"/>
  <c r="B480" i="4"/>
  <c r="Z479" i="4"/>
  <c r="W479" i="4"/>
  <c r="V479" i="4"/>
  <c r="S479" i="4"/>
  <c r="Q479" i="4"/>
  <c r="T479" i="4" s="1"/>
  <c r="U479" i="4" s="1"/>
  <c r="P479" i="4"/>
  <c r="R479" i="4" s="1"/>
  <c r="O479" i="4"/>
  <c r="D479" i="4"/>
  <c r="C479" i="4"/>
  <c r="B479" i="4"/>
  <c r="Z478" i="4"/>
  <c r="W478" i="4"/>
  <c r="V478" i="4"/>
  <c r="S478" i="4"/>
  <c r="R478" i="4"/>
  <c r="P478" i="4"/>
  <c r="O478" i="4"/>
  <c r="Q478" i="4" s="1"/>
  <c r="T478" i="4" s="1"/>
  <c r="U478" i="4" s="1"/>
  <c r="D478" i="4"/>
  <c r="C478" i="4"/>
  <c r="B478" i="4"/>
  <c r="Z477" i="4"/>
  <c r="W477" i="4"/>
  <c r="V477" i="4"/>
  <c r="S477" i="4"/>
  <c r="P477" i="4"/>
  <c r="R477" i="4" s="1"/>
  <c r="O477" i="4"/>
  <c r="D477" i="4"/>
  <c r="C477" i="4"/>
  <c r="B477" i="4"/>
  <c r="Z476" i="4"/>
  <c r="W476" i="4"/>
  <c r="V476" i="4"/>
  <c r="S476" i="4"/>
  <c r="P476" i="4"/>
  <c r="R476" i="4" s="1"/>
  <c r="O476" i="4"/>
  <c r="D476" i="4"/>
  <c r="C476" i="4"/>
  <c r="B476" i="4"/>
  <c r="Z475" i="4"/>
  <c r="W475" i="4"/>
  <c r="V475" i="4"/>
  <c r="S475" i="4"/>
  <c r="P475" i="4"/>
  <c r="R475" i="4" s="1"/>
  <c r="O475" i="4"/>
  <c r="Q475" i="4" s="1"/>
  <c r="T475" i="4" s="1"/>
  <c r="U475" i="4" s="1"/>
  <c r="D475" i="4"/>
  <c r="C475" i="4"/>
  <c r="B475" i="4"/>
  <c r="Z474" i="4"/>
  <c r="W474" i="4"/>
  <c r="V474" i="4"/>
  <c r="S474" i="4"/>
  <c r="R474" i="4"/>
  <c r="P474" i="4"/>
  <c r="O474" i="4"/>
  <c r="Q474" i="4" s="1"/>
  <c r="T474" i="4" s="1"/>
  <c r="U474" i="4" s="1"/>
  <c r="D474" i="4"/>
  <c r="C474" i="4"/>
  <c r="B474" i="4"/>
  <c r="Z473" i="4"/>
  <c r="W473" i="4"/>
  <c r="V473" i="4"/>
  <c r="S473" i="4"/>
  <c r="Q473" i="4"/>
  <c r="T473" i="4" s="1"/>
  <c r="P473" i="4"/>
  <c r="R473" i="4" s="1"/>
  <c r="O473" i="4"/>
  <c r="D473" i="4"/>
  <c r="C473" i="4"/>
  <c r="B473" i="4"/>
  <c r="Z472" i="4"/>
  <c r="W472" i="4"/>
  <c r="V472" i="4"/>
  <c r="S472" i="4"/>
  <c r="P472" i="4"/>
  <c r="R472" i="4" s="1"/>
  <c r="O472" i="4"/>
  <c r="Q472" i="4" s="1"/>
  <c r="D472" i="4"/>
  <c r="C472" i="4"/>
  <c r="B472" i="4"/>
  <c r="Z471" i="4"/>
  <c r="W471" i="4"/>
  <c r="V471" i="4"/>
  <c r="S471" i="4"/>
  <c r="T471" i="4" s="1"/>
  <c r="U471" i="4" s="1"/>
  <c r="R471" i="4"/>
  <c r="P471" i="4"/>
  <c r="O471" i="4"/>
  <c r="D471" i="4"/>
  <c r="Q471" i="4" s="1"/>
  <c r="C471" i="4"/>
  <c r="B471" i="4"/>
  <c r="Z470" i="4"/>
  <c r="W470" i="4"/>
  <c r="V470" i="4"/>
  <c r="S470" i="4"/>
  <c r="R470" i="4"/>
  <c r="P470" i="4"/>
  <c r="O470" i="4"/>
  <c r="D470" i="4"/>
  <c r="C470" i="4"/>
  <c r="B470" i="4"/>
  <c r="Z469" i="4"/>
  <c r="W469" i="4"/>
  <c r="V469" i="4"/>
  <c r="S469" i="4"/>
  <c r="Q469" i="4"/>
  <c r="T469" i="4" s="1"/>
  <c r="P469" i="4"/>
  <c r="R469" i="4" s="1"/>
  <c r="O469" i="4"/>
  <c r="D469" i="4"/>
  <c r="C469" i="4"/>
  <c r="B469" i="4"/>
  <c r="Z468" i="4"/>
  <c r="W468" i="4"/>
  <c r="V468" i="4"/>
  <c r="S468" i="4"/>
  <c r="T468" i="4" s="1"/>
  <c r="U468" i="4" s="1"/>
  <c r="R468" i="4"/>
  <c r="Q468" i="4"/>
  <c r="P468" i="4"/>
  <c r="O468" i="4"/>
  <c r="D468" i="4"/>
  <c r="C468" i="4"/>
  <c r="B468" i="4"/>
  <c r="Z467" i="4"/>
  <c r="W467" i="4"/>
  <c r="V467" i="4"/>
  <c r="S467" i="4"/>
  <c r="P467" i="4"/>
  <c r="R467" i="4" s="1"/>
  <c r="O467" i="4"/>
  <c r="D467" i="4"/>
  <c r="C467" i="4"/>
  <c r="B467" i="4"/>
  <c r="Z466" i="4"/>
  <c r="W466" i="4"/>
  <c r="V466" i="4"/>
  <c r="S466" i="4"/>
  <c r="P466" i="4"/>
  <c r="R466" i="4" s="1"/>
  <c r="O466" i="4"/>
  <c r="D466" i="4"/>
  <c r="C466" i="4"/>
  <c r="B466" i="4"/>
  <c r="Z465" i="4"/>
  <c r="W465" i="4"/>
  <c r="V465" i="4"/>
  <c r="S465" i="4"/>
  <c r="Q465" i="4"/>
  <c r="T465" i="4" s="1"/>
  <c r="P465" i="4"/>
  <c r="R465" i="4" s="1"/>
  <c r="O465" i="4"/>
  <c r="D465" i="4"/>
  <c r="C465" i="4"/>
  <c r="B465" i="4"/>
  <c r="Z464" i="4"/>
  <c r="W464" i="4"/>
  <c r="V464" i="4"/>
  <c r="S464" i="4"/>
  <c r="R464" i="4"/>
  <c r="P464" i="4"/>
  <c r="O464" i="4"/>
  <c r="D464" i="4"/>
  <c r="C464" i="4"/>
  <c r="B464" i="4"/>
  <c r="Z463" i="4"/>
  <c r="W463" i="4"/>
  <c r="V463" i="4"/>
  <c r="S463" i="4"/>
  <c r="R463" i="4"/>
  <c r="P463" i="4"/>
  <c r="O463" i="4"/>
  <c r="Q463" i="4" s="1"/>
  <c r="T463" i="4" s="1"/>
  <c r="D463" i="4"/>
  <c r="C463" i="4"/>
  <c r="B463" i="4"/>
  <c r="Z462" i="4"/>
  <c r="W462" i="4"/>
  <c r="V462" i="4"/>
  <c r="U462" i="4"/>
  <c r="T462" i="4"/>
  <c r="S462" i="4"/>
  <c r="P462" i="4"/>
  <c r="R462" i="4" s="1"/>
  <c r="O462" i="4"/>
  <c r="Q462" i="4" s="1"/>
  <c r="D462" i="4"/>
  <c r="C462" i="4"/>
  <c r="B462" i="4"/>
  <c r="Z461" i="4"/>
  <c r="W461" i="4"/>
  <c r="V461" i="4"/>
  <c r="S461" i="4"/>
  <c r="R461" i="4"/>
  <c r="P461" i="4"/>
  <c r="O461" i="4"/>
  <c r="Q461" i="4" s="1"/>
  <c r="T461" i="4" s="1"/>
  <c r="U461" i="4" s="1"/>
  <c r="D461" i="4"/>
  <c r="C461" i="4"/>
  <c r="B461" i="4"/>
  <c r="Z460" i="4"/>
  <c r="W460" i="4"/>
  <c r="V460" i="4"/>
  <c r="S460" i="4"/>
  <c r="P460" i="4"/>
  <c r="R460" i="4" s="1"/>
  <c r="O460" i="4"/>
  <c r="Q460" i="4" s="1"/>
  <c r="T460" i="4" s="1"/>
  <c r="U460" i="4" s="1"/>
  <c r="D460" i="4"/>
  <c r="C460" i="4"/>
  <c r="B460" i="4"/>
  <c r="Z459" i="4"/>
  <c r="W459" i="4"/>
  <c r="V459" i="4"/>
  <c r="T459" i="4"/>
  <c r="S459" i="4"/>
  <c r="Q459" i="4"/>
  <c r="P459" i="4"/>
  <c r="R459" i="4" s="1"/>
  <c r="O459" i="4"/>
  <c r="D459" i="4"/>
  <c r="C459" i="4"/>
  <c r="B459" i="4"/>
  <c r="Z458" i="4"/>
  <c r="W458" i="4"/>
  <c r="V458" i="4"/>
  <c r="T458" i="4"/>
  <c r="S458" i="4"/>
  <c r="Q458" i="4"/>
  <c r="P458" i="4"/>
  <c r="R458" i="4" s="1"/>
  <c r="O458" i="4"/>
  <c r="D458" i="4"/>
  <c r="C458" i="4"/>
  <c r="B458" i="4"/>
  <c r="Z457" i="4"/>
  <c r="W457" i="4"/>
  <c r="V457" i="4"/>
  <c r="S457" i="4"/>
  <c r="P457" i="4"/>
  <c r="R457" i="4" s="1"/>
  <c r="O457" i="4"/>
  <c r="Q457" i="4" s="1"/>
  <c r="T457" i="4" s="1"/>
  <c r="U457" i="4" s="1"/>
  <c r="D457" i="4"/>
  <c r="C457" i="4"/>
  <c r="B457" i="4"/>
  <c r="Z456" i="4"/>
  <c r="W456" i="4"/>
  <c r="V456" i="4"/>
  <c r="S456" i="4"/>
  <c r="P456" i="4"/>
  <c r="R456" i="4" s="1"/>
  <c r="O456" i="4"/>
  <c r="D456" i="4"/>
  <c r="Q456" i="4" s="1"/>
  <c r="T456" i="4" s="1"/>
  <c r="U456" i="4" s="1"/>
  <c r="C456" i="4"/>
  <c r="B456" i="4"/>
  <c r="Z455" i="4"/>
  <c r="W455" i="4"/>
  <c r="V455" i="4"/>
  <c r="S455" i="4"/>
  <c r="R455" i="4"/>
  <c r="P455" i="4"/>
  <c r="O455" i="4"/>
  <c r="Q455" i="4" s="1"/>
  <c r="T455" i="4" s="1"/>
  <c r="U455" i="4" s="1"/>
  <c r="D455" i="4"/>
  <c r="C455" i="4"/>
  <c r="B455" i="4"/>
  <c r="Z454" i="4"/>
  <c r="W454" i="4"/>
  <c r="V454" i="4"/>
  <c r="T454" i="4"/>
  <c r="U454" i="4" s="1"/>
  <c r="S454" i="4"/>
  <c r="R454" i="4"/>
  <c r="P454" i="4"/>
  <c r="O454" i="4"/>
  <c r="Q454" i="4" s="1"/>
  <c r="D454" i="4"/>
  <c r="C454" i="4"/>
  <c r="B454" i="4"/>
  <c r="Z453" i="4"/>
  <c r="W453" i="4"/>
  <c r="V453" i="4"/>
  <c r="S453" i="4"/>
  <c r="Q453" i="4"/>
  <c r="T453" i="4" s="1"/>
  <c r="P453" i="4"/>
  <c r="R453" i="4" s="1"/>
  <c r="O453" i="4"/>
  <c r="D453" i="4"/>
  <c r="C453" i="4"/>
  <c r="B453" i="4"/>
  <c r="Z452" i="4"/>
  <c r="W452" i="4"/>
  <c r="V452" i="4"/>
  <c r="S452" i="4"/>
  <c r="P452" i="4"/>
  <c r="R452" i="4" s="1"/>
  <c r="O452" i="4"/>
  <c r="D452" i="4"/>
  <c r="C452" i="4"/>
  <c r="B452" i="4"/>
  <c r="Z451" i="4"/>
  <c r="W451" i="4"/>
  <c r="V451" i="4"/>
  <c r="S451" i="4"/>
  <c r="T451" i="4" s="1"/>
  <c r="U451" i="4" s="1"/>
  <c r="R451" i="4"/>
  <c r="P451" i="4"/>
  <c r="O451" i="4"/>
  <c r="D451" i="4"/>
  <c r="Q451" i="4" s="1"/>
  <c r="C451" i="4"/>
  <c r="B451" i="4"/>
  <c r="Z450" i="4"/>
  <c r="W450" i="4"/>
  <c r="V450" i="4"/>
  <c r="T450" i="4"/>
  <c r="S450" i="4"/>
  <c r="R450" i="4"/>
  <c r="Q450" i="4"/>
  <c r="P450" i="4"/>
  <c r="O450" i="4"/>
  <c r="D450" i="4"/>
  <c r="C450" i="4"/>
  <c r="B450" i="4"/>
  <c r="Z449" i="4"/>
  <c r="W449" i="4"/>
  <c r="V449" i="4"/>
  <c r="T449" i="4"/>
  <c r="U449" i="4" s="1"/>
  <c r="S449" i="4"/>
  <c r="R449" i="4"/>
  <c r="Q449" i="4"/>
  <c r="P449" i="4"/>
  <c r="O449" i="4"/>
  <c r="D449" i="4"/>
  <c r="C449" i="4"/>
  <c r="B449" i="4"/>
  <c r="Z448" i="4"/>
  <c r="W448" i="4"/>
  <c r="V448" i="4"/>
  <c r="S448" i="4"/>
  <c r="R448" i="4"/>
  <c r="Q448" i="4"/>
  <c r="T448" i="4" s="1"/>
  <c r="U448" i="4" s="1"/>
  <c r="P448" i="4"/>
  <c r="O448" i="4"/>
  <c r="D448" i="4"/>
  <c r="C448" i="4"/>
  <c r="B448" i="4"/>
  <c r="Z447" i="4"/>
  <c r="W447" i="4"/>
  <c r="V447" i="4"/>
  <c r="S447" i="4"/>
  <c r="R447" i="4"/>
  <c r="P447" i="4"/>
  <c r="O447" i="4"/>
  <c r="Q447" i="4" s="1"/>
  <c r="T447" i="4" s="1"/>
  <c r="U447" i="4" s="1"/>
  <c r="D447" i="4"/>
  <c r="C447" i="4"/>
  <c r="B447" i="4"/>
  <c r="Z446" i="4"/>
  <c r="W446" i="4"/>
  <c r="V446" i="4"/>
  <c r="S446" i="4"/>
  <c r="P446" i="4"/>
  <c r="R446" i="4" s="1"/>
  <c r="O446" i="4"/>
  <c r="Q446" i="4" s="1"/>
  <c r="T446" i="4" s="1"/>
  <c r="U446" i="4" s="1"/>
  <c r="D446" i="4"/>
  <c r="C446" i="4"/>
  <c r="B446" i="4"/>
  <c r="Z445" i="4"/>
  <c r="W445" i="4"/>
  <c r="V445" i="4"/>
  <c r="S445" i="4"/>
  <c r="Q445" i="4"/>
  <c r="T445" i="4" s="1"/>
  <c r="U445" i="4" s="1"/>
  <c r="P445" i="4"/>
  <c r="R445" i="4" s="1"/>
  <c r="O445" i="4"/>
  <c r="D445" i="4"/>
  <c r="C445" i="4"/>
  <c r="B445" i="4"/>
  <c r="Z444" i="4"/>
  <c r="W444" i="4"/>
  <c r="V444" i="4"/>
  <c r="S444" i="4"/>
  <c r="T444" i="4" s="1"/>
  <c r="U444" i="4" s="1"/>
  <c r="P444" i="4"/>
  <c r="R444" i="4" s="1"/>
  <c r="O444" i="4"/>
  <c r="Q444" i="4" s="1"/>
  <c r="D444" i="4"/>
  <c r="C444" i="4"/>
  <c r="B444" i="4"/>
  <c r="Z443" i="4"/>
  <c r="W443" i="4"/>
  <c r="V443" i="4"/>
  <c r="S443" i="4"/>
  <c r="R443" i="4"/>
  <c r="P443" i="4"/>
  <c r="O443" i="4"/>
  <c r="D443" i="4"/>
  <c r="C443" i="4"/>
  <c r="B443" i="4"/>
  <c r="Z442" i="4"/>
  <c r="W442" i="4"/>
  <c r="V442" i="4"/>
  <c r="S442" i="4"/>
  <c r="R442" i="4"/>
  <c r="P442" i="4"/>
  <c r="O442" i="4"/>
  <c r="D442" i="4"/>
  <c r="C442" i="4"/>
  <c r="B442" i="4"/>
  <c r="Z441" i="4"/>
  <c r="W441" i="4"/>
  <c r="V441" i="4"/>
  <c r="S441" i="4"/>
  <c r="Q441" i="4"/>
  <c r="T441" i="4" s="1"/>
  <c r="P441" i="4"/>
  <c r="R441" i="4" s="1"/>
  <c r="O441" i="4"/>
  <c r="D441" i="4"/>
  <c r="C441" i="4"/>
  <c r="B441" i="4"/>
  <c r="Z440" i="4"/>
  <c r="W440" i="4"/>
  <c r="V440" i="4"/>
  <c r="S440" i="4"/>
  <c r="Q440" i="4"/>
  <c r="T440" i="4" s="1"/>
  <c r="U440" i="4" s="1"/>
  <c r="P440" i="4"/>
  <c r="R440" i="4" s="1"/>
  <c r="O440" i="4"/>
  <c r="D440" i="4"/>
  <c r="C440" i="4"/>
  <c r="B440" i="4"/>
  <c r="Z439" i="4"/>
  <c r="W439" i="4"/>
  <c r="V439" i="4"/>
  <c r="S439" i="4"/>
  <c r="P439" i="4"/>
  <c r="R439" i="4" s="1"/>
  <c r="O439" i="4"/>
  <c r="D439" i="4"/>
  <c r="C439" i="4"/>
  <c r="B439" i="4"/>
  <c r="Z438" i="4"/>
  <c r="W438" i="4"/>
  <c r="V438" i="4"/>
  <c r="T438" i="4"/>
  <c r="U438" i="4" s="1"/>
  <c r="S438" i="4"/>
  <c r="R438" i="4"/>
  <c r="Q438" i="4"/>
  <c r="P438" i="4"/>
  <c r="O438" i="4"/>
  <c r="D438" i="4"/>
  <c r="C438" i="4"/>
  <c r="B438" i="4"/>
  <c r="Z437" i="4"/>
  <c r="W437" i="4"/>
  <c r="V437" i="4"/>
  <c r="S437" i="4"/>
  <c r="P437" i="4"/>
  <c r="R437" i="4" s="1"/>
  <c r="O437" i="4"/>
  <c r="D437" i="4"/>
  <c r="C437" i="4"/>
  <c r="B437" i="4"/>
  <c r="Z436" i="4"/>
  <c r="W436" i="4"/>
  <c r="V436" i="4"/>
  <c r="S436" i="4"/>
  <c r="R436" i="4"/>
  <c r="P436" i="4"/>
  <c r="O436" i="4"/>
  <c r="Q436" i="4" s="1"/>
  <c r="T436" i="4" s="1"/>
  <c r="U436" i="4" s="1"/>
  <c r="D436" i="4"/>
  <c r="C436" i="4"/>
  <c r="B436" i="4"/>
  <c r="Z435" i="4"/>
  <c r="W435" i="4"/>
  <c r="V435" i="4"/>
  <c r="T435" i="4"/>
  <c r="U435" i="4" s="1"/>
  <c r="S435" i="4"/>
  <c r="P435" i="4"/>
  <c r="R435" i="4" s="1"/>
  <c r="O435" i="4"/>
  <c r="Q435" i="4" s="1"/>
  <c r="D435" i="4"/>
  <c r="C435" i="4"/>
  <c r="B435" i="4"/>
  <c r="Z434" i="4"/>
  <c r="W434" i="4"/>
  <c r="V434" i="4"/>
  <c r="S434" i="4"/>
  <c r="R434" i="4"/>
  <c r="P434" i="4"/>
  <c r="O434" i="4"/>
  <c r="Q434" i="4" s="1"/>
  <c r="T434" i="4" s="1"/>
  <c r="U434" i="4" s="1"/>
  <c r="D434" i="4"/>
  <c r="C434" i="4"/>
  <c r="B434" i="4"/>
  <c r="Z433" i="4"/>
  <c r="W433" i="4"/>
  <c r="V433" i="4"/>
  <c r="S433" i="4"/>
  <c r="P433" i="4"/>
  <c r="R433" i="4" s="1"/>
  <c r="O433" i="4"/>
  <c r="Q433" i="4" s="1"/>
  <c r="T433" i="4" s="1"/>
  <c r="D433" i="4"/>
  <c r="C433" i="4"/>
  <c r="B433" i="4"/>
  <c r="Z432" i="4"/>
  <c r="W432" i="4"/>
  <c r="V432" i="4"/>
  <c r="S432" i="4"/>
  <c r="P432" i="4"/>
  <c r="R432" i="4" s="1"/>
  <c r="O432" i="4"/>
  <c r="Q432" i="4" s="1"/>
  <c r="T432" i="4" s="1"/>
  <c r="D432" i="4"/>
  <c r="C432" i="4"/>
  <c r="B432" i="4"/>
  <c r="Z431" i="4"/>
  <c r="W431" i="4"/>
  <c r="V431" i="4"/>
  <c r="S431" i="4"/>
  <c r="R431" i="4"/>
  <c r="P431" i="4"/>
  <c r="O431" i="4"/>
  <c r="D431" i="4"/>
  <c r="Q431" i="4" s="1"/>
  <c r="T431" i="4" s="1"/>
  <c r="U431" i="4" s="1"/>
  <c r="C431" i="4"/>
  <c r="B431" i="4"/>
  <c r="Z430" i="4"/>
  <c r="W430" i="4"/>
  <c r="V430" i="4"/>
  <c r="T430" i="4"/>
  <c r="S430" i="4"/>
  <c r="P430" i="4"/>
  <c r="R430" i="4" s="1"/>
  <c r="O430" i="4"/>
  <c r="Q430" i="4" s="1"/>
  <c r="D430" i="4"/>
  <c r="C430" i="4"/>
  <c r="B430" i="4"/>
  <c r="Z429" i="4"/>
  <c r="W429" i="4"/>
  <c r="V429" i="4"/>
  <c r="S429" i="4"/>
  <c r="R429" i="4"/>
  <c r="Q429" i="4"/>
  <c r="T429" i="4" s="1"/>
  <c r="P429" i="4"/>
  <c r="O429" i="4"/>
  <c r="D429" i="4"/>
  <c r="C429" i="4"/>
  <c r="B429" i="4"/>
  <c r="Z428" i="4"/>
  <c r="W428" i="4"/>
  <c r="V428" i="4"/>
  <c r="S428" i="4"/>
  <c r="T428" i="4" s="1"/>
  <c r="U428" i="4" s="1"/>
  <c r="R428" i="4"/>
  <c r="Q428" i="4"/>
  <c r="P428" i="4"/>
  <c r="O428" i="4"/>
  <c r="D428" i="4"/>
  <c r="C428" i="4"/>
  <c r="B428" i="4"/>
  <c r="Z427" i="4"/>
  <c r="W427" i="4"/>
  <c r="V427" i="4"/>
  <c r="S427" i="4"/>
  <c r="P427" i="4"/>
  <c r="R427" i="4" s="1"/>
  <c r="O427" i="4"/>
  <c r="D427" i="4"/>
  <c r="C427" i="4"/>
  <c r="B427" i="4"/>
  <c r="Z426" i="4"/>
  <c r="W426" i="4"/>
  <c r="V426" i="4"/>
  <c r="S426" i="4"/>
  <c r="P426" i="4"/>
  <c r="R426" i="4" s="1"/>
  <c r="O426" i="4"/>
  <c r="D426" i="4"/>
  <c r="C426" i="4"/>
  <c r="B426" i="4"/>
  <c r="Z425" i="4"/>
  <c r="W425" i="4"/>
  <c r="V425" i="4"/>
  <c r="S425" i="4"/>
  <c r="R425" i="4"/>
  <c r="P425" i="4"/>
  <c r="O425" i="4"/>
  <c r="Q425" i="4" s="1"/>
  <c r="T425" i="4" s="1"/>
  <c r="U425" i="4" s="1"/>
  <c r="D425" i="4"/>
  <c r="C425" i="4"/>
  <c r="B425" i="4"/>
  <c r="Z424" i="4"/>
  <c r="W424" i="4"/>
  <c r="V424" i="4"/>
  <c r="S424" i="4"/>
  <c r="P424" i="4"/>
  <c r="R424" i="4" s="1"/>
  <c r="O424" i="4"/>
  <c r="Q424" i="4" s="1"/>
  <c r="T424" i="4" s="1"/>
  <c r="U424" i="4" s="1"/>
  <c r="D424" i="4"/>
  <c r="C424" i="4"/>
  <c r="B424" i="4"/>
  <c r="Z423" i="4"/>
  <c r="W423" i="4"/>
  <c r="V423" i="4"/>
  <c r="S423" i="4"/>
  <c r="P423" i="4"/>
  <c r="R423" i="4" s="1"/>
  <c r="O423" i="4"/>
  <c r="D423" i="4"/>
  <c r="C423" i="4"/>
  <c r="B423" i="4"/>
  <c r="Z422" i="4"/>
  <c r="W422" i="4"/>
  <c r="V422" i="4"/>
  <c r="S422" i="4"/>
  <c r="P422" i="4"/>
  <c r="R422" i="4" s="1"/>
  <c r="O422" i="4"/>
  <c r="D422" i="4"/>
  <c r="Q422" i="4" s="1"/>
  <c r="T422" i="4" s="1"/>
  <c r="U422" i="4" s="1"/>
  <c r="C422" i="4"/>
  <c r="B422" i="4"/>
  <c r="Z421" i="4"/>
  <c r="W421" i="4"/>
  <c r="V421" i="4"/>
  <c r="S421" i="4"/>
  <c r="R421" i="4"/>
  <c r="P421" i="4"/>
  <c r="O421" i="4"/>
  <c r="D421" i="4"/>
  <c r="C421" i="4"/>
  <c r="B421" i="4"/>
  <c r="Z420" i="4"/>
  <c r="W420" i="4"/>
  <c r="V420" i="4"/>
  <c r="S420" i="4"/>
  <c r="Q420" i="4"/>
  <c r="T420" i="4" s="1"/>
  <c r="U420" i="4" s="1"/>
  <c r="P420" i="4"/>
  <c r="R420" i="4" s="1"/>
  <c r="O420" i="4"/>
  <c r="D420" i="4"/>
  <c r="C420" i="4"/>
  <c r="B420" i="4"/>
  <c r="Z419" i="4"/>
  <c r="W419" i="4"/>
  <c r="V419" i="4"/>
  <c r="S419" i="4"/>
  <c r="Q419" i="4"/>
  <c r="T419" i="4" s="1"/>
  <c r="P419" i="4"/>
  <c r="R419" i="4" s="1"/>
  <c r="O419" i="4"/>
  <c r="D419" i="4"/>
  <c r="C419" i="4"/>
  <c r="B419" i="4"/>
  <c r="Z418" i="4"/>
  <c r="W418" i="4"/>
  <c r="V418" i="4"/>
  <c r="S418" i="4"/>
  <c r="Q418" i="4"/>
  <c r="T418" i="4" s="1"/>
  <c r="U418" i="4" s="1"/>
  <c r="P418" i="4"/>
  <c r="R418" i="4" s="1"/>
  <c r="O418" i="4"/>
  <c r="D418" i="4"/>
  <c r="C418" i="4"/>
  <c r="B418" i="4"/>
  <c r="Z417" i="4"/>
  <c r="W417" i="4"/>
  <c r="V417" i="4"/>
  <c r="S417" i="4"/>
  <c r="P417" i="4"/>
  <c r="R417" i="4" s="1"/>
  <c r="O417" i="4"/>
  <c r="D417" i="4"/>
  <c r="C417" i="4"/>
  <c r="B417" i="4"/>
  <c r="Z416" i="4"/>
  <c r="W416" i="4"/>
  <c r="V416" i="4"/>
  <c r="U416" i="4"/>
  <c r="T416" i="4"/>
  <c r="S416" i="4"/>
  <c r="R416" i="4"/>
  <c r="Q416" i="4"/>
  <c r="P416" i="4"/>
  <c r="O416" i="4"/>
  <c r="D416" i="4"/>
  <c r="C416" i="4"/>
  <c r="B416" i="4"/>
  <c r="Z415" i="4"/>
  <c r="W415" i="4"/>
  <c r="V415" i="4"/>
  <c r="S415" i="4"/>
  <c r="R415" i="4"/>
  <c r="P415" i="4"/>
  <c r="O415" i="4"/>
  <c r="Q415" i="4" s="1"/>
  <c r="D415" i="4"/>
  <c r="C415" i="4"/>
  <c r="B415" i="4"/>
  <c r="Z414" i="4"/>
  <c r="W414" i="4"/>
  <c r="V414" i="4"/>
  <c r="S414" i="4"/>
  <c r="R414" i="4"/>
  <c r="P414" i="4"/>
  <c r="O414" i="4"/>
  <c r="Q414" i="4" s="1"/>
  <c r="T414" i="4" s="1"/>
  <c r="U414" i="4" s="1"/>
  <c r="D414" i="4"/>
  <c r="C414" i="4"/>
  <c r="B414" i="4"/>
  <c r="Z413" i="4"/>
  <c r="W413" i="4"/>
  <c r="V413" i="4"/>
  <c r="S413" i="4"/>
  <c r="R413" i="4"/>
  <c r="P413" i="4"/>
  <c r="O413" i="4"/>
  <c r="Q413" i="4" s="1"/>
  <c r="T413" i="4" s="1"/>
  <c r="U413" i="4" s="1"/>
  <c r="D413" i="4"/>
  <c r="C413" i="4"/>
  <c r="B413" i="4"/>
  <c r="Z412" i="4"/>
  <c r="W412" i="4"/>
  <c r="V412" i="4"/>
  <c r="S412" i="4"/>
  <c r="P412" i="4"/>
  <c r="R412" i="4" s="1"/>
  <c r="O412" i="4"/>
  <c r="Q412" i="4" s="1"/>
  <c r="T412" i="4" s="1"/>
  <c r="U412" i="4" s="1"/>
  <c r="D412" i="4"/>
  <c r="C412" i="4"/>
  <c r="B412" i="4"/>
  <c r="Z411" i="4"/>
  <c r="W411" i="4"/>
  <c r="V411" i="4"/>
  <c r="S411" i="4"/>
  <c r="R411" i="4"/>
  <c r="Q411" i="4"/>
  <c r="T411" i="4" s="1"/>
  <c r="U411" i="4" s="1"/>
  <c r="P411" i="4"/>
  <c r="O411" i="4"/>
  <c r="D411" i="4"/>
  <c r="C411" i="4"/>
  <c r="B411" i="4"/>
  <c r="Z410" i="4"/>
  <c r="W410" i="4"/>
  <c r="V410" i="4"/>
  <c r="S410" i="4"/>
  <c r="P410" i="4"/>
  <c r="R410" i="4" s="1"/>
  <c r="U410" i="4" s="1"/>
  <c r="O410" i="4"/>
  <c r="Q410" i="4" s="1"/>
  <c r="T410" i="4" s="1"/>
  <c r="D410" i="4"/>
  <c r="C410" i="4"/>
  <c r="B410" i="4"/>
  <c r="Z409" i="4"/>
  <c r="W409" i="4"/>
  <c r="V409" i="4"/>
  <c r="S409" i="4"/>
  <c r="R409" i="4"/>
  <c r="P409" i="4"/>
  <c r="O409" i="4"/>
  <c r="D409" i="4"/>
  <c r="C409" i="4"/>
  <c r="B409" i="4"/>
  <c r="Z408" i="4"/>
  <c r="W408" i="4"/>
  <c r="V408" i="4"/>
  <c r="T408" i="4"/>
  <c r="U408" i="4" s="1"/>
  <c r="S408" i="4"/>
  <c r="R408" i="4"/>
  <c r="Q408" i="4"/>
  <c r="P408" i="4"/>
  <c r="O408" i="4"/>
  <c r="D408" i="4"/>
  <c r="C408" i="4"/>
  <c r="B408" i="4"/>
  <c r="Z407" i="4"/>
  <c r="W407" i="4"/>
  <c r="V407" i="4"/>
  <c r="S407" i="4"/>
  <c r="P407" i="4"/>
  <c r="R407" i="4" s="1"/>
  <c r="O407" i="4"/>
  <c r="D407" i="4"/>
  <c r="C407" i="4"/>
  <c r="B407" i="4"/>
  <c r="Z406" i="4"/>
  <c r="W406" i="4"/>
  <c r="V406" i="4"/>
  <c r="S406" i="4"/>
  <c r="Q406" i="4"/>
  <c r="P406" i="4"/>
  <c r="R406" i="4" s="1"/>
  <c r="O406" i="4"/>
  <c r="D406" i="4"/>
  <c r="C406" i="4"/>
  <c r="B406" i="4"/>
  <c r="Z405" i="4"/>
  <c r="W405" i="4"/>
  <c r="V405" i="4"/>
  <c r="S405" i="4"/>
  <c r="Q405" i="4"/>
  <c r="T405" i="4" s="1"/>
  <c r="P405" i="4"/>
  <c r="R405" i="4" s="1"/>
  <c r="O405" i="4"/>
  <c r="D405" i="4"/>
  <c r="C405" i="4"/>
  <c r="B405" i="4"/>
  <c r="Z404" i="4"/>
  <c r="W404" i="4"/>
  <c r="V404" i="4"/>
  <c r="U404" i="4"/>
  <c r="T404" i="4"/>
  <c r="S404" i="4"/>
  <c r="R404" i="4"/>
  <c r="Q404" i="4"/>
  <c r="P404" i="4"/>
  <c r="O404" i="4"/>
  <c r="D404" i="4"/>
  <c r="C404" i="4"/>
  <c r="B404" i="4"/>
  <c r="Z403" i="4"/>
  <c r="W403" i="4"/>
  <c r="V403" i="4"/>
  <c r="S403" i="4"/>
  <c r="P403" i="4"/>
  <c r="R403" i="4" s="1"/>
  <c r="O403" i="4"/>
  <c r="D403" i="4"/>
  <c r="C403" i="4"/>
  <c r="B403" i="4"/>
  <c r="Z402" i="4"/>
  <c r="W402" i="4"/>
  <c r="V402" i="4"/>
  <c r="S402" i="4"/>
  <c r="P402" i="4"/>
  <c r="R402" i="4" s="1"/>
  <c r="O402" i="4"/>
  <c r="D402" i="4"/>
  <c r="C402" i="4"/>
  <c r="B402" i="4"/>
  <c r="Z401" i="4"/>
  <c r="W401" i="4"/>
  <c r="V401" i="4"/>
  <c r="S401" i="4"/>
  <c r="P401" i="4"/>
  <c r="R401" i="4" s="1"/>
  <c r="O401" i="4"/>
  <c r="D401" i="4"/>
  <c r="C401" i="4"/>
  <c r="B401" i="4"/>
  <c r="Z400" i="4"/>
  <c r="W400" i="4"/>
  <c r="V400" i="4"/>
  <c r="S400" i="4"/>
  <c r="P400" i="4"/>
  <c r="R400" i="4" s="1"/>
  <c r="O400" i="4"/>
  <c r="D400" i="4"/>
  <c r="C400" i="4"/>
  <c r="B400" i="4"/>
  <c r="Z399" i="4"/>
  <c r="W399" i="4"/>
  <c r="V399" i="4"/>
  <c r="S399" i="4"/>
  <c r="R399" i="4"/>
  <c r="Q399" i="4"/>
  <c r="T399" i="4" s="1"/>
  <c r="P399" i="4"/>
  <c r="O399" i="4"/>
  <c r="D399" i="4"/>
  <c r="C399" i="4"/>
  <c r="B399" i="4"/>
  <c r="Z398" i="4"/>
  <c r="W398" i="4"/>
  <c r="V398" i="4"/>
  <c r="S398" i="4"/>
  <c r="T398" i="4" s="1"/>
  <c r="U398" i="4" s="1"/>
  <c r="P398" i="4"/>
  <c r="R398" i="4" s="1"/>
  <c r="O398" i="4"/>
  <c r="Q398" i="4" s="1"/>
  <c r="D398" i="4"/>
  <c r="C398" i="4"/>
  <c r="B398" i="4"/>
  <c r="Z397" i="4"/>
  <c r="W397" i="4"/>
  <c r="V397" i="4"/>
  <c r="S397" i="4"/>
  <c r="P397" i="4"/>
  <c r="R397" i="4" s="1"/>
  <c r="O397" i="4"/>
  <c r="D397" i="4"/>
  <c r="C397" i="4"/>
  <c r="B397" i="4"/>
  <c r="Z396" i="4"/>
  <c r="W396" i="4"/>
  <c r="V396" i="4"/>
  <c r="T396" i="4"/>
  <c r="U396" i="4" s="1"/>
  <c r="S396" i="4"/>
  <c r="R396" i="4"/>
  <c r="Q396" i="4"/>
  <c r="P396" i="4"/>
  <c r="O396" i="4"/>
  <c r="D396" i="4"/>
  <c r="C396" i="4"/>
  <c r="B396" i="4"/>
  <c r="Z395" i="4"/>
  <c r="W395" i="4"/>
  <c r="V395" i="4"/>
  <c r="S395" i="4"/>
  <c r="P395" i="4"/>
  <c r="R395" i="4" s="1"/>
  <c r="O395" i="4"/>
  <c r="D395" i="4"/>
  <c r="C395" i="4"/>
  <c r="B395" i="4"/>
  <c r="Z394" i="4"/>
  <c r="W394" i="4"/>
  <c r="V394" i="4"/>
  <c r="S394" i="4"/>
  <c r="R394" i="4"/>
  <c r="P394" i="4"/>
  <c r="O394" i="4"/>
  <c r="D394" i="4"/>
  <c r="C394" i="4"/>
  <c r="B394" i="4"/>
  <c r="Z393" i="4"/>
  <c r="W393" i="4"/>
  <c r="V393" i="4"/>
  <c r="S393" i="4"/>
  <c r="P393" i="4"/>
  <c r="R393" i="4" s="1"/>
  <c r="O393" i="4"/>
  <c r="D393" i="4"/>
  <c r="C393" i="4"/>
  <c r="B393" i="4"/>
  <c r="Z392" i="4"/>
  <c r="W392" i="4"/>
  <c r="V392" i="4"/>
  <c r="S392" i="4"/>
  <c r="P392" i="4"/>
  <c r="R392" i="4" s="1"/>
  <c r="O392" i="4"/>
  <c r="Q392" i="4" s="1"/>
  <c r="T392" i="4" s="1"/>
  <c r="U392" i="4" s="1"/>
  <c r="D392" i="4"/>
  <c r="C392" i="4"/>
  <c r="B392" i="4"/>
  <c r="Z391" i="4"/>
  <c r="W391" i="4"/>
  <c r="V391" i="4"/>
  <c r="S391" i="4"/>
  <c r="R391" i="4"/>
  <c r="P391" i="4"/>
  <c r="O391" i="4"/>
  <c r="D391" i="4"/>
  <c r="Q391" i="4" s="1"/>
  <c r="T391" i="4" s="1"/>
  <c r="U391" i="4" s="1"/>
  <c r="C391" i="4"/>
  <c r="B391" i="4"/>
  <c r="Z390" i="4"/>
  <c r="W390" i="4"/>
  <c r="V390" i="4"/>
  <c r="T390" i="4"/>
  <c r="S390" i="4"/>
  <c r="P390" i="4"/>
  <c r="R390" i="4" s="1"/>
  <c r="U390" i="4" s="1"/>
  <c r="O390" i="4"/>
  <c r="D390" i="4"/>
  <c r="Q390" i="4" s="1"/>
  <c r="C390" i="4"/>
  <c r="B390" i="4"/>
  <c r="Z389" i="4"/>
  <c r="W389" i="4"/>
  <c r="V389" i="4"/>
  <c r="S389" i="4"/>
  <c r="R389" i="4"/>
  <c r="P389" i="4"/>
  <c r="O389" i="4"/>
  <c r="Q389" i="4" s="1"/>
  <c r="T389" i="4" s="1"/>
  <c r="D389" i="4"/>
  <c r="C389" i="4"/>
  <c r="B389" i="4"/>
  <c r="Z388" i="4"/>
  <c r="W388" i="4"/>
  <c r="V388" i="4"/>
  <c r="S388" i="4"/>
  <c r="Q388" i="4"/>
  <c r="T388" i="4" s="1"/>
  <c r="P388" i="4"/>
  <c r="R388" i="4" s="1"/>
  <c r="O388" i="4"/>
  <c r="D388" i="4"/>
  <c r="C388" i="4"/>
  <c r="B388" i="4"/>
  <c r="Z387" i="4"/>
  <c r="W387" i="4"/>
  <c r="V387" i="4"/>
  <c r="S387" i="4"/>
  <c r="T387" i="4" s="1"/>
  <c r="U387" i="4" s="1"/>
  <c r="R387" i="4"/>
  <c r="Q387" i="4"/>
  <c r="P387" i="4"/>
  <c r="O387" i="4"/>
  <c r="D387" i="4"/>
  <c r="C387" i="4"/>
  <c r="B387" i="4"/>
  <c r="Z386" i="4"/>
  <c r="W386" i="4"/>
  <c r="V386" i="4"/>
  <c r="S386" i="4"/>
  <c r="P386" i="4"/>
  <c r="R386" i="4" s="1"/>
  <c r="O386" i="4"/>
  <c r="D386" i="4"/>
  <c r="C386" i="4"/>
  <c r="B386" i="4"/>
  <c r="Z385" i="4"/>
  <c r="W385" i="4"/>
  <c r="V385" i="4"/>
  <c r="U385" i="4"/>
  <c r="T385" i="4"/>
  <c r="S385" i="4"/>
  <c r="R385" i="4"/>
  <c r="Q385" i="4"/>
  <c r="P385" i="4"/>
  <c r="O385" i="4"/>
  <c r="D385" i="4"/>
  <c r="C385" i="4"/>
  <c r="B385" i="4"/>
  <c r="Z384" i="4"/>
  <c r="W384" i="4"/>
  <c r="V384" i="4"/>
  <c r="S384" i="4"/>
  <c r="P384" i="4"/>
  <c r="R384" i="4" s="1"/>
  <c r="O384" i="4"/>
  <c r="D384" i="4"/>
  <c r="C384" i="4"/>
  <c r="B384" i="4"/>
  <c r="Z383" i="4"/>
  <c r="W383" i="4"/>
  <c r="V383" i="4"/>
  <c r="S383" i="4"/>
  <c r="R383" i="4"/>
  <c r="P383" i="4"/>
  <c r="O383" i="4"/>
  <c r="D383" i="4"/>
  <c r="C383" i="4"/>
  <c r="B383" i="4"/>
  <c r="Z382" i="4"/>
  <c r="W382" i="4"/>
  <c r="V382" i="4"/>
  <c r="S382" i="4"/>
  <c r="P382" i="4"/>
  <c r="R382" i="4" s="1"/>
  <c r="O382" i="4"/>
  <c r="Q382" i="4" s="1"/>
  <c r="T382" i="4" s="1"/>
  <c r="U382" i="4" s="1"/>
  <c r="D382" i="4"/>
  <c r="C382" i="4"/>
  <c r="B382" i="4"/>
  <c r="Z381" i="4"/>
  <c r="W381" i="4"/>
  <c r="V381" i="4"/>
  <c r="S381" i="4"/>
  <c r="P381" i="4"/>
  <c r="R381" i="4" s="1"/>
  <c r="O381" i="4"/>
  <c r="Q381" i="4" s="1"/>
  <c r="T381" i="4" s="1"/>
  <c r="U381" i="4" s="1"/>
  <c r="D381" i="4"/>
  <c r="C381" i="4"/>
  <c r="B381" i="4"/>
  <c r="Z380" i="4"/>
  <c r="W380" i="4"/>
  <c r="V380" i="4"/>
  <c r="S380" i="4"/>
  <c r="Q380" i="4"/>
  <c r="T380" i="4" s="1"/>
  <c r="U380" i="4" s="1"/>
  <c r="P380" i="4"/>
  <c r="R380" i="4" s="1"/>
  <c r="O380" i="4"/>
  <c r="D380" i="4"/>
  <c r="C380" i="4"/>
  <c r="B380" i="4"/>
  <c r="Z379" i="4"/>
  <c r="W379" i="4"/>
  <c r="V379" i="4"/>
  <c r="S379" i="4"/>
  <c r="P379" i="4"/>
  <c r="R379" i="4" s="1"/>
  <c r="O379" i="4"/>
  <c r="Q379" i="4" s="1"/>
  <c r="T379" i="4" s="1"/>
  <c r="U379" i="4" s="1"/>
  <c r="D379" i="4"/>
  <c r="C379" i="4"/>
  <c r="B379" i="4"/>
  <c r="Z378" i="4"/>
  <c r="W378" i="4"/>
  <c r="V378" i="4"/>
  <c r="S378" i="4"/>
  <c r="R378" i="4"/>
  <c r="Q378" i="4"/>
  <c r="T378" i="4" s="1"/>
  <c r="U378" i="4" s="1"/>
  <c r="P378" i="4"/>
  <c r="O378" i="4"/>
  <c r="D378" i="4"/>
  <c r="C378" i="4"/>
  <c r="B378" i="4"/>
  <c r="Z377" i="4"/>
  <c r="W377" i="4"/>
  <c r="V377" i="4"/>
  <c r="S377" i="4"/>
  <c r="T377" i="4" s="1"/>
  <c r="U377" i="4" s="1"/>
  <c r="P377" i="4"/>
  <c r="R377" i="4" s="1"/>
  <c r="O377" i="4"/>
  <c r="Q377" i="4" s="1"/>
  <c r="D377" i="4"/>
  <c r="C377" i="4"/>
  <c r="B377" i="4"/>
  <c r="Z376" i="4"/>
  <c r="W376" i="4"/>
  <c r="V376" i="4"/>
  <c r="T376" i="4"/>
  <c r="U376" i="4" s="1"/>
  <c r="S376" i="4"/>
  <c r="P376" i="4"/>
  <c r="R376" i="4" s="1"/>
  <c r="O376" i="4"/>
  <c r="Q376" i="4" s="1"/>
  <c r="D376" i="4"/>
  <c r="C376" i="4"/>
  <c r="B376" i="4"/>
  <c r="Z375" i="4"/>
  <c r="W375" i="4"/>
  <c r="V375" i="4"/>
  <c r="S375" i="4"/>
  <c r="P375" i="4"/>
  <c r="R375" i="4" s="1"/>
  <c r="O375" i="4"/>
  <c r="Q375" i="4" s="1"/>
  <c r="D375" i="4"/>
  <c r="C375" i="4"/>
  <c r="B375" i="4"/>
  <c r="Z374" i="4"/>
  <c r="W374" i="4"/>
  <c r="V374" i="4"/>
  <c r="S374" i="4"/>
  <c r="R374" i="4"/>
  <c r="P374" i="4"/>
  <c r="O374" i="4"/>
  <c r="D374" i="4"/>
  <c r="C374" i="4"/>
  <c r="B374" i="4"/>
  <c r="Z373" i="4"/>
  <c r="W373" i="4"/>
  <c r="V373" i="4"/>
  <c r="S373" i="4"/>
  <c r="P373" i="4"/>
  <c r="R373" i="4" s="1"/>
  <c r="O373" i="4"/>
  <c r="Q373" i="4" s="1"/>
  <c r="T373" i="4" s="1"/>
  <c r="U373" i="4" s="1"/>
  <c r="D373" i="4"/>
  <c r="C373" i="4"/>
  <c r="B373" i="4"/>
  <c r="Z372" i="4"/>
  <c r="W372" i="4"/>
  <c r="V372" i="4"/>
  <c r="S372" i="4"/>
  <c r="R372" i="4"/>
  <c r="Q372" i="4"/>
  <c r="P372" i="4"/>
  <c r="O372" i="4"/>
  <c r="D372" i="4"/>
  <c r="C372" i="4"/>
  <c r="B372" i="4"/>
  <c r="Z371" i="4"/>
  <c r="W371" i="4"/>
  <c r="V371" i="4"/>
  <c r="S371" i="4"/>
  <c r="T371" i="4" s="1"/>
  <c r="U371" i="4" s="1"/>
  <c r="R371" i="4"/>
  <c r="Q371" i="4"/>
  <c r="P371" i="4"/>
  <c r="O371" i="4"/>
  <c r="D371" i="4"/>
  <c r="C371" i="4"/>
  <c r="B371" i="4"/>
  <c r="Z370" i="4"/>
  <c r="W370" i="4"/>
  <c r="V370" i="4"/>
  <c r="S370" i="4"/>
  <c r="R370" i="4"/>
  <c r="P370" i="4"/>
  <c r="O370" i="4"/>
  <c r="D370" i="4"/>
  <c r="Q370" i="4" s="1"/>
  <c r="T370" i="4" s="1"/>
  <c r="U370" i="4" s="1"/>
  <c r="C370" i="4"/>
  <c r="B370" i="4"/>
  <c r="Z369" i="4"/>
  <c r="W369" i="4"/>
  <c r="V369" i="4"/>
  <c r="T369" i="4"/>
  <c r="U369" i="4" s="1"/>
  <c r="S369" i="4"/>
  <c r="P369" i="4"/>
  <c r="R369" i="4" s="1"/>
  <c r="O369" i="4"/>
  <c r="Q369" i="4" s="1"/>
  <c r="D369" i="4"/>
  <c r="C369" i="4"/>
  <c r="B369" i="4"/>
  <c r="Z368" i="4"/>
  <c r="W368" i="4"/>
  <c r="V368" i="4"/>
  <c r="S368" i="4"/>
  <c r="Q368" i="4"/>
  <c r="P368" i="4"/>
  <c r="R368" i="4" s="1"/>
  <c r="O368" i="4"/>
  <c r="D368" i="4"/>
  <c r="C368" i="4"/>
  <c r="B368" i="4"/>
  <c r="Z367" i="4"/>
  <c r="W367" i="4"/>
  <c r="V367" i="4"/>
  <c r="S367" i="4"/>
  <c r="P367" i="4"/>
  <c r="R367" i="4" s="1"/>
  <c r="O367" i="4"/>
  <c r="D367" i="4"/>
  <c r="C367" i="4"/>
  <c r="B367" i="4"/>
  <c r="Z366" i="4"/>
  <c r="W366" i="4"/>
  <c r="V366" i="4"/>
  <c r="S366" i="4"/>
  <c r="P366" i="4"/>
  <c r="R366" i="4" s="1"/>
  <c r="O366" i="4"/>
  <c r="Q366" i="4" s="1"/>
  <c r="T366" i="4" s="1"/>
  <c r="D366" i="4"/>
  <c r="C366" i="4"/>
  <c r="B366" i="4"/>
  <c r="Z365" i="4"/>
  <c r="W365" i="4"/>
  <c r="V365" i="4"/>
  <c r="S365" i="4"/>
  <c r="R365" i="4"/>
  <c r="Q365" i="4"/>
  <c r="T365" i="4" s="1"/>
  <c r="U365" i="4" s="1"/>
  <c r="P365" i="4"/>
  <c r="O365" i="4"/>
  <c r="D365" i="4"/>
  <c r="C365" i="4"/>
  <c r="B365" i="4"/>
  <c r="Z364" i="4"/>
  <c r="W364" i="4"/>
  <c r="V364" i="4"/>
  <c r="T364" i="4"/>
  <c r="U364" i="4" s="1"/>
  <c r="S364" i="4"/>
  <c r="R364" i="4"/>
  <c r="P364" i="4"/>
  <c r="O364" i="4"/>
  <c r="Q364" i="4" s="1"/>
  <c r="D364" i="4"/>
  <c r="C364" i="4"/>
  <c r="B364" i="4"/>
  <c r="Z363" i="4"/>
  <c r="W363" i="4"/>
  <c r="V363" i="4"/>
  <c r="S363" i="4"/>
  <c r="R363" i="4"/>
  <c r="P363" i="4"/>
  <c r="O363" i="4"/>
  <c r="D363" i="4"/>
  <c r="C363" i="4"/>
  <c r="B363" i="4"/>
  <c r="Z362" i="4"/>
  <c r="W362" i="4"/>
  <c r="V362" i="4"/>
  <c r="S362" i="4"/>
  <c r="P362" i="4"/>
  <c r="R362" i="4" s="1"/>
  <c r="O362" i="4"/>
  <c r="Q362" i="4" s="1"/>
  <c r="T362" i="4" s="1"/>
  <c r="U362" i="4" s="1"/>
  <c r="D362" i="4"/>
  <c r="C362" i="4"/>
  <c r="B362" i="4"/>
  <c r="Z361" i="4"/>
  <c r="W361" i="4"/>
  <c r="V361" i="4"/>
  <c r="T361" i="4"/>
  <c r="U361" i="4" s="1"/>
  <c r="S361" i="4"/>
  <c r="R361" i="4"/>
  <c r="Q361" i="4"/>
  <c r="P361" i="4"/>
  <c r="O361" i="4"/>
  <c r="D361" i="4"/>
  <c r="C361" i="4"/>
  <c r="B361" i="4"/>
  <c r="Z360" i="4"/>
  <c r="W360" i="4"/>
  <c r="V360" i="4"/>
  <c r="S360" i="4"/>
  <c r="P360" i="4"/>
  <c r="R360" i="4" s="1"/>
  <c r="O360" i="4"/>
  <c r="D360" i="4"/>
  <c r="Q360" i="4" s="1"/>
  <c r="T360" i="4" s="1"/>
  <c r="U360" i="4" s="1"/>
  <c r="C360" i="4"/>
  <c r="B360" i="4"/>
  <c r="Z359" i="4"/>
  <c r="W359" i="4"/>
  <c r="V359" i="4"/>
  <c r="S359" i="4"/>
  <c r="P359" i="4"/>
  <c r="R359" i="4" s="1"/>
  <c r="O359" i="4"/>
  <c r="Q359" i="4" s="1"/>
  <c r="T359" i="4" s="1"/>
  <c r="U359" i="4" s="1"/>
  <c r="D359" i="4"/>
  <c r="C359" i="4"/>
  <c r="B359" i="4"/>
  <c r="Z358" i="4"/>
  <c r="W358" i="4"/>
  <c r="V358" i="4"/>
  <c r="S358" i="4"/>
  <c r="R358" i="4"/>
  <c r="Q358" i="4"/>
  <c r="T358" i="4" s="1"/>
  <c r="U358" i="4" s="1"/>
  <c r="P358" i="4"/>
  <c r="O358" i="4"/>
  <c r="D358" i="4"/>
  <c r="C358" i="4"/>
  <c r="B358" i="4"/>
  <c r="Z357" i="4"/>
  <c r="W357" i="4"/>
  <c r="V357" i="4"/>
  <c r="S357" i="4"/>
  <c r="P357" i="4"/>
  <c r="R357" i="4" s="1"/>
  <c r="O357" i="4"/>
  <c r="D357" i="4"/>
  <c r="C357" i="4"/>
  <c r="B357" i="4"/>
  <c r="Z356" i="4"/>
  <c r="W356" i="4"/>
  <c r="V356" i="4"/>
  <c r="T356" i="4"/>
  <c r="U356" i="4" s="1"/>
  <c r="S356" i="4"/>
  <c r="R356" i="4"/>
  <c r="P356" i="4"/>
  <c r="O356" i="4"/>
  <c r="Q356" i="4" s="1"/>
  <c r="D356" i="4"/>
  <c r="C356" i="4"/>
  <c r="B356" i="4"/>
  <c r="Z355" i="4"/>
  <c r="W355" i="4"/>
  <c r="V355" i="4"/>
  <c r="S355" i="4"/>
  <c r="R355" i="4"/>
  <c r="Q355" i="4"/>
  <c r="T355" i="4" s="1"/>
  <c r="P355" i="4"/>
  <c r="O355" i="4"/>
  <c r="D355" i="4"/>
  <c r="C355" i="4"/>
  <c r="B355" i="4"/>
  <c r="Z354" i="4"/>
  <c r="W354" i="4"/>
  <c r="V354" i="4"/>
  <c r="S354" i="4"/>
  <c r="R354" i="4"/>
  <c r="P354" i="4"/>
  <c r="O354" i="4"/>
  <c r="D354" i="4"/>
  <c r="C354" i="4"/>
  <c r="B354" i="4"/>
  <c r="Z353" i="4"/>
  <c r="W353" i="4"/>
  <c r="V353" i="4"/>
  <c r="T353" i="4"/>
  <c r="U353" i="4" s="1"/>
  <c r="S353" i="4"/>
  <c r="Q353" i="4"/>
  <c r="P353" i="4"/>
  <c r="R353" i="4" s="1"/>
  <c r="O353" i="4"/>
  <c r="D353" i="4"/>
  <c r="C353" i="4"/>
  <c r="B353" i="4"/>
  <c r="Z352" i="4"/>
  <c r="W352" i="4"/>
  <c r="V352" i="4"/>
  <c r="S352" i="4"/>
  <c r="P352" i="4"/>
  <c r="R352" i="4" s="1"/>
  <c r="O352" i="4"/>
  <c r="D352" i="4"/>
  <c r="C352" i="4"/>
  <c r="B352" i="4"/>
  <c r="Z351" i="4"/>
  <c r="W351" i="4"/>
  <c r="V351" i="4"/>
  <c r="S351" i="4"/>
  <c r="R351" i="4"/>
  <c r="Q351" i="4"/>
  <c r="T351" i="4" s="1"/>
  <c r="U351" i="4" s="1"/>
  <c r="P351" i="4"/>
  <c r="O351" i="4"/>
  <c r="D351" i="4"/>
  <c r="C351" i="4"/>
  <c r="B351" i="4"/>
  <c r="Z350" i="4"/>
  <c r="W350" i="4"/>
  <c r="V350" i="4"/>
  <c r="S350" i="4"/>
  <c r="R350" i="4"/>
  <c r="P350" i="4"/>
  <c r="O350" i="4"/>
  <c r="Q350" i="4" s="1"/>
  <c r="T350" i="4" s="1"/>
  <c r="U350" i="4" s="1"/>
  <c r="D350" i="4"/>
  <c r="C350" i="4"/>
  <c r="B350" i="4"/>
  <c r="Z349" i="4"/>
  <c r="W349" i="4"/>
  <c r="V349" i="4"/>
  <c r="S349" i="4"/>
  <c r="P349" i="4"/>
  <c r="R349" i="4" s="1"/>
  <c r="O349" i="4"/>
  <c r="Q349" i="4" s="1"/>
  <c r="T349" i="4" s="1"/>
  <c r="U349" i="4" s="1"/>
  <c r="D349" i="4"/>
  <c r="C349" i="4"/>
  <c r="B349" i="4"/>
  <c r="Z348" i="4"/>
  <c r="W348" i="4"/>
  <c r="V348" i="4"/>
  <c r="T348" i="4"/>
  <c r="S348" i="4"/>
  <c r="Q348" i="4"/>
  <c r="P348" i="4"/>
  <c r="R348" i="4" s="1"/>
  <c r="O348" i="4"/>
  <c r="D348" i="4"/>
  <c r="C348" i="4"/>
  <c r="B348" i="4"/>
  <c r="Z347" i="4"/>
  <c r="W347" i="4"/>
  <c r="V347" i="4"/>
  <c r="S347" i="4"/>
  <c r="T347" i="4" s="1"/>
  <c r="U347" i="4" s="1"/>
  <c r="R347" i="4"/>
  <c r="Q347" i="4"/>
  <c r="P347" i="4"/>
  <c r="O347" i="4"/>
  <c r="D347" i="4"/>
  <c r="C347" i="4"/>
  <c r="B347" i="4"/>
  <c r="Z346" i="4"/>
  <c r="W346" i="4"/>
  <c r="V346" i="4"/>
  <c r="S346" i="4"/>
  <c r="R346" i="4"/>
  <c r="Q346" i="4"/>
  <c r="P346" i="4"/>
  <c r="O346" i="4"/>
  <c r="D346" i="4"/>
  <c r="C346" i="4"/>
  <c r="B346" i="4"/>
  <c r="Z345" i="4"/>
  <c r="W345" i="4"/>
  <c r="V345" i="4"/>
  <c r="U345" i="4"/>
  <c r="S345" i="4"/>
  <c r="T345" i="4" s="1"/>
  <c r="R345" i="4"/>
  <c r="Q345" i="4"/>
  <c r="P345" i="4"/>
  <c r="O345" i="4"/>
  <c r="D345" i="4"/>
  <c r="C345" i="4"/>
  <c r="B345" i="4"/>
  <c r="Z344" i="4"/>
  <c r="W344" i="4"/>
  <c r="V344" i="4"/>
  <c r="S344" i="4"/>
  <c r="P344" i="4"/>
  <c r="R344" i="4" s="1"/>
  <c r="O344" i="4"/>
  <c r="Q344" i="4" s="1"/>
  <c r="T344" i="4" s="1"/>
  <c r="D344" i="4"/>
  <c r="C344" i="4"/>
  <c r="B344" i="4"/>
  <c r="Z343" i="4"/>
  <c r="W343" i="4"/>
  <c r="V343" i="4"/>
  <c r="S343" i="4"/>
  <c r="P343" i="4"/>
  <c r="R343" i="4" s="1"/>
  <c r="O343" i="4"/>
  <c r="D343" i="4"/>
  <c r="C343" i="4"/>
  <c r="B343" i="4"/>
  <c r="Z342" i="4"/>
  <c r="W342" i="4"/>
  <c r="V342" i="4"/>
  <c r="S342" i="4"/>
  <c r="R342" i="4"/>
  <c r="Q342" i="4"/>
  <c r="T342" i="4" s="1"/>
  <c r="U342" i="4" s="1"/>
  <c r="P342" i="4"/>
  <c r="O342" i="4"/>
  <c r="D342" i="4"/>
  <c r="C342" i="4"/>
  <c r="B342" i="4"/>
  <c r="Z341" i="4"/>
  <c r="W341" i="4"/>
  <c r="V341" i="4"/>
  <c r="S341" i="4"/>
  <c r="P341" i="4"/>
  <c r="R341" i="4" s="1"/>
  <c r="O341" i="4"/>
  <c r="D341" i="4"/>
  <c r="C341" i="4"/>
  <c r="B341" i="4"/>
  <c r="Z340" i="4"/>
  <c r="W340" i="4"/>
  <c r="V340" i="4"/>
  <c r="U340" i="4"/>
  <c r="S340" i="4"/>
  <c r="P340" i="4"/>
  <c r="R340" i="4" s="1"/>
  <c r="O340" i="4"/>
  <c r="Q340" i="4" s="1"/>
  <c r="T340" i="4" s="1"/>
  <c r="D340" i="4"/>
  <c r="C340" i="4"/>
  <c r="B340" i="4"/>
  <c r="Z339" i="4"/>
  <c r="W339" i="4"/>
  <c r="V339" i="4"/>
  <c r="S339" i="4"/>
  <c r="R339" i="4"/>
  <c r="P339" i="4"/>
  <c r="O339" i="4"/>
  <c r="Q339" i="4" s="1"/>
  <c r="T339" i="4" s="1"/>
  <c r="U339" i="4" s="1"/>
  <c r="D339" i="4"/>
  <c r="C339" i="4"/>
  <c r="B339" i="4"/>
  <c r="Z338" i="4"/>
  <c r="W338" i="4"/>
  <c r="V338" i="4"/>
  <c r="U338" i="4"/>
  <c r="S338" i="4"/>
  <c r="P338" i="4"/>
  <c r="R338" i="4" s="1"/>
  <c r="O338" i="4"/>
  <c r="Q338" i="4" s="1"/>
  <c r="T338" i="4" s="1"/>
  <c r="D338" i="4"/>
  <c r="C338" i="4"/>
  <c r="B338" i="4"/>
  <c r="Z337" i="4"/>
  <c r="W337" i="4"/>
  <c r="V337" i="4"/>
  <c r="S337" i="4"/>
  <c r="P337" i="4"/>
  <c r="R337" i="4" s="1"/>
  <c r="O337" i="4"/>
  <c r="D337" i="4"/>
  <c r="C337" i="4"/>
  <c r="B337" i="4"/>
  <c r="Z336" i="4"/>
  <c r="W336" i="4"/>
  <c r="V336" i="4"/>
  <c r="S336" i="4"/>
  <c r="P336" i="4"/>
  <c r="R336" i="4" s="1"/>
  <c r="O336" i="4"/>
  <c r="D336" i="4"/>
  <c r="C336" i="4"/>
  <c r="B336" i="4"/>
  <c r="Z335" i="4"/>
  <c r="W335" i="4"/>
  <c r="V335" i="4"/>
  <c r="S335" i="4"/>
  <c r="Q335" i="4"/>
  <c r="T335" i="4" s="1"/>
  <c r="P335" i="4"/>
  <c r="R335" i="4" s="1"/>
  <c r="O335" i="4"/>
  <c r="D335" i="4"/>
  <c r="C335" i="4"/>
  <c r="B335" i="4"/>
  <c r="Z334" i="4"/>
  <c r="W334" i="4"/>
  <c r="V334" i="4"/>
  <c r="S334" i="4"/>
  <c r="R334" i="4"/>
  <c r="P334" i="4"/>
  <c r="O334" i="4"/>
  <c r="Q334" i="4" s="1"/>
  <c r="D334" i="4"/>
  <c r="C334" i="4"/>
  <c r="B334" i="4"/>
  <c r="Z333" i="4"/>
  <c r="W333" i="4"/>
  <c r="V333" i="4"/>
  <c r="S333" i="4"/>
  <c r="T333" i="4" s="1"/>
  <c r="Q333" i="4"/>
  <c r="P333" i="4"/>
  <c r="R333" i="4" s="1"/>
  <c r="O333" i="4"/>
  <c r="D333" i="4"/>
  <c r="C333" i="4"/>
  <c r="B333" i="4"/>
  <c r="Z332" i="4"/>
  <c r="W332" i="4"/>
  <c r="V332" i="4"/>
  <c r="S332" i="4"/>
  <c r="Q332" i="4"/>
  <c r="T332" i="4" s="1"/>
  <c r="U332" i="4" s="1"/>
  <c r="P332" i="4"/>
  <c r="R332" i="4" s="1"/>
  <c r="O332" i="4"/>
  <c r="D332" i="4"/>
  <c r="C332" i="4"/>
  <c r="B332" i="4"/>
  <c r="Z331" i="4"/>
  <c r="W331" i="4"/>
  <c r="V331" i="4"/>
  <c r="S331" i="4"/>
  <c r="R331" i="4"/>
  <c r="P331" i="4"/>
  <c r="O331" i="4"/>
  <c r="D331" i="4"/>
  <c r="Q331" i="4" s="1"/>
  <c r="T331" i="4" s="1"/>
  <c r="U331" i="4" s="1"/>
  <c r="C331" i="4"/>
  <c r="B331" i="4"/>
  <c r="Z330" i="4"/>
  <c r="W330" i="4"/>
  <c r="V330" i="4"/>
  <c r="S330" i="4"/>
  <c r="R330" i="4"/>
  <c r="Q330" i="4"/>
  <c r="T330" i="4" s="1"/>
  <c r="U330" i="4" s="1"/>
  <c r="P330" i="4"/>
  <c r="O330" i="4"/>
  <c r="D330" i="4"/>
  <c r="C330" i="4"/>
  <c r="B330" i="4"/>
  <c r="Z329" i="4"/>
  <c r="W329" i="4"/>
  <c r="V329" i="4"/>
  <c r="S329" i="4"/>
  <c r="P329" i="4"/>
  <c r="R329" i="4" s="1"/>
  <c r="O329" i="4"/>
  <c r="Q329" i="4" s="1"/>
  <c r="T329" i="4" s="1"/>
  <c r="D329" i="4"/>
  <c r="C329" i="4"/>
  <c r="B329" i="4"/>
  <c r="Z328" i="4"/>
  <c r="W328" i="4"/>
  <c r="V328" i="4"/>
  <c r="S328" i="4"/>
  <c r="T328" i="4" s="1"/>
  <c r="U328" i="4" s="1"/>
  <c r="Q328" i="4"/>
  <c r="P328" i="4"/>
  <c r="R328" i="4" s="1"/>
  <c r="O328" i="4"/>
  <c r="D328" i="4"/>
  <c r="C328" i="4"/>
  <c r="B328" i="4"/>
  <c r="Z327" i="4"/>
  <c r="W327" i="4"/>
  <c r="V327" i="4"/>
  <c r="S327" i="4"/>
  <c r="R327" i="4"/>
  <c r="P327" i="4"/>
  <c r="O327" i="4"/>
  <c r="D327" i="4"/>
  <c r="Q327" i="4" s="1"/>
  <c r="T327" i="4" s="1"/>
  <c r="U327" i="4" s="1"/>
  <c r="C327" i="4"/>
  <c r="B327" i="4"/>
  <c r="Z326" i="4"/>
  <c r="W326" i="4"/>
  <c r="V326" i="4"/>
  <c r="S326" i="4"/>
  <c r="Q326" i="4"/>
  <c r="P326" i="4"/>
  <c r="R326" i="4" s="1"/>
  <c r="O326" i="4"/>
  <c r="D326" i="4"/>
  <c r="C326" i="4"/>
  <c r="B326" i="4"/>
  <c r="Z325" i="4"/>
  <c r="W325" i="4"/>
  <c r="V325" i="4"/>
  <c r="S325" i="4"/>
  <c r="R325" i="4"/>
  <c r="P325" i="4"/>
  <c r="O325" i="4"/>
  <c r="Q325" i="4" s="1"/>
  <c r="T325" i="4" s="1"/>
  <c r="U325" i="4" s="1"/>
  <c r="D325" i="4"/>
  <c r="C325" i="4"/>
  <c r="B325" i="4"/>
  <c r="Z324" i="4"/>
  <c r="W324" i="4"/>
  <c r="V324" i="4"/>
  <c r="S324" i="4"/>
  <c r="P324" i="4"/>
  <c r="R324" i="4" s="1"/>
  <c r="O324" i="4"/>
  <c r="D324" i="4"/>
  <c r="C324" i="4"/>
  <c r="B324" i="4"/>
  <c r="Z323" i="4"/>
  <c r="W323" i="4"/>
  <c r="V323" i="4"/>
  <c r="S323" i="4"/>
  <c r="P323" i="4"/>
  <c r="R323" i="4" s="1"/>
  <c r="O323" i="4"/>
  <c r="Q323" i="4" s="1"/>
  <c r="T323" i="4" s="1"/>
  <c r="U323" i="4" s="1"/>
  <c r="D323" i="4"/>
  <c r="C323" i="4"/>
  <c r="B323" i="4"/>
  <c r="Z322" i="4"/>
  <c r="W322" i="4"/>
  <c r="V322" i="4"/>
  <c r="S322" i="4"/>
  <c r="R322" i="4"/>
  <c r="Q322" i="4"/>
  <c r="T322" i="4" s="1"/>
  <c r="U322" i="4" s="1"/>
  <c r="P322" i="4"/>
  <c r="O322" i="4"/>
  <c r="D322" i="4"/>
  <c r="C322" i="4"/>
  <c r="B322" i="4"/>
  <c r="Z321" i="4"/>
  <c r="W321" i="4"/>
  <c r="V321" i="4"/>
  <c r="S321" i="4"/>
  <c r="P321" i="4"/>
  <c r="R321" i="4" s="1"/>
  <c r="O321" i="4"/>
  <c r="Q321" i="4" s="1"/>
  <c r="T321" i="4" s="1"/>
  <c r="U321" i="4" s="1"/>
  <c r="D321" i="4"/>
  <c r="C321" i="4"/>
  <c r="B321" i="4"/>
  <c r="Z320" i="4"/>
  <c r="W320" i="4"/>
  <c r="V320" i="4"/>
  <c r="S320" i="4"/>
  <c r="Q320" i="4"/>
  <c r="T320" i="4" s="1"/>
  <c r="U320" i="4" s="1"/>
  <c r="P320" i="4"/>
  <c r="R320" i="4" s="1"/>
  <c r="O320" i="4"/>
  <c r="D320" i="4"/>
  <c r="C320" i="4"/>
  <c r="B320" i="4"/>
  <c r="Z319" i="4"/>
  <c r="W319" i="4"/>
  <c r="V319" i="4"/>
  <c r="S319" i="4"/>
  <c r="T319" i="4" s="1"/>
  <c r="U319" i="4" s="1"/>
  <c r="R319" i="4"/>
  <c r="P319" i="4"/>
  <c r="O319" i="4"/>
  <c r="Q319" i="4" s="1"/>
  <c r="D319" i="4"/>
  <c r="C319" i="4"/>
  <c r="B319" i="4"/>
  <c r="Z318" i="4"/>
  <c r="W318" i="4"/>
  <c r="V318" i="4"/>
  <c r="S318" i="4"/>
  <c r="R318" i="4"/>
  <c r="P318" i="4"/>
  <c r="O318" i="4"/>
  <c r="D318" i="4"/>
  <c r="C318" i="4"/>
  <c r="B318" i="4"/>
  <c r="Z317" i="4"/>
  <c r="W317" i="4"/>
  <c r="V317" i="4"/>
  <c r="S317" i="4"/>
  <c r="P317" i="4"/>
  <c r="R317" i="4" s="1"/>
  <c r="O317" i="4"/>
  <c r="D317" i="4"/>
  <c r="C317" i="4"/>
  <c r="B317" i="4"/>
  <c r="Z316" i="4"/>
  <c r="W316" i="4"/>
  <c r="V316" i="4"/>
  <c r="S316" i="4"/>
  <c r="R316" i="4"/>
  <c r="P316" i="4"/>
  <c r="O316" i="4"/>
  <c r="D316" i="4"/>
  <c r="C316" i="4"/>
  <c r="B316" i="4"/>
  <c r="Z315" i="4"/>
  <c r="W315" i="4"/>
  <c r="V315" i="4"/>
  <c r="S315" i="4"/>
  <c r="Q315" i="4"/>
  <c r="T315" i="4" s="1"/>
  <c r="P315" i="4"/>
  <c r="R315" i="4" s="1"/>
  <c r="O315" i="4"/>
  <c r="D315" i="4"/>
  <c r="C315" i="4"/>
  <c r="B315" i="4"/>
  <c r="Z314" i="4"/>
  <c r="W314" i="4"/>
  <c r="V314" i="4"/>
  <c r="T314" i="4"/>
  <c r="S314" i="4"/>
  <c r="P314" i="4"/>
  <c r="R314" i="4" s="1"/>
  <c r="O314" i="4"/>
  <c r="Q314" i="4" s="1"/>
  <c r="D314" i="4"/>
  <c r="C314" i="4"/>
  <c r="B314" i="4"/>
  <c r="Z313" i="4"/>
  <c r="W313" i="4"/>
  <c r="V313" i="4"/>
  <c r="T313" i="4"/>
  <c r="U313" i="4" s="1"/>
  <c r="S313" i="4"/>
  <c r="P313" i="4"/>
  <c r="R313" i="4" s="1"/>
  <c r="O313" i="4"/>
  <c r="Q313" i="4" s="1"/>
  <c r="D313" i="4"/>
  <c r="C313" i="4"/>
  <c r="B313" i="4"/>
  <c r="Z312" i="4"/>
  <c r="W312" i="4"/>
  <c r="V312" i="4"/>
  <c r="S312" i="4"/>
  <c r="P312" i="4"/>
  <c r="R312" i="4" s="1"/>
  <c r="O312" i="4"/>
  <c r="D312" i="4"/>
  <c r="Q312" i="4" s="1"/>
  <c r="T312" i="4" s="1"/>
  <c r="U312" i="4" s="1"/>
  <c r="C312" i="4"/>
  <c r="B312" i="4"/>
  <c r="Z311" i="4"/>
  <c r="W311" i="4"/>
  <c r="V311" i="4"/>
  <c r="S311" i="4"/>
  <c r="R311" i="4"/>
  <c r="P311" i="4"/>
  <c r="O311" i="4"/>
  <c r="D311" i="4"/>
  <c r="C311" i="4"/>
  <c r="B311" i="4"/>
  <c r="Z310" i="4"/>
  <c r="W310" i="4"/>
  <c r="V310" i="4"/>
  <c r="S310" i="4"/>
  <c r="P310" i="4"/>
  <c r="R310" i="4" s="1"/>
  <c r="O310" i="4"/>
  <c r="D310" i="4"/>
  <c r="C310" i="4"/>
  <c r="B310" i="4"/>
  <c r="Z309" i="4"/>
  <c r="W309" i="4"/>
  <c r="V309" i="4"/>
  <c r="S309" i="4"/>
  <c r="P309" i="4"/>
  <c r="R309" i="4" s="1"/>
  <c r="O309" i="4"/>
  <c r="Q309" i="4" s="1"/>
  <c r="T309" i="4" s="1"/>
  <c r="D309" i="4"/>
  <c r="C309" i="4"/>
  <c r="B309" i="4"/>
  <c r="Z308" i="4"/>
  <c r="W308" i="4"/>
  <c r="V308" i="4"/>
  <c r="S308" i="4"/>
  <c r="R308" i="4"/>
  <c r="Q308" i="4"/>
  <c r="P308" i="4"/>
  <c r="O308" i="4"/>
  <c r="D308" i="4"/>
  <c r="C308" i="4"/>
  <c r="B308" i="4"/>
  <c r="Z307" i="4"/>
  <c r="W307" i="4"/>
  <c r="V307" i="4"/>
  <c r="S307" i="4"/>
  <c r="R307" i="4"/>
  <c r="P307" i="4"/>
  <c r="O307" i="4"/>
  <c r="D307" i="4"/>
  <c r="C307" i="4"/>
  <c r="B307" i="4"/>
  <c r="Z306" i="4"/>
  <c r="W306" i="4"/>
  <c r="V306" i="4"/>
  <c r="S306" i="4"/>
  <c r="Q306" i="4"/>
  <c r="T306" i="4" s="1"/>
  <c r="U306" i="4" s="1"/>
  <c r="P306" i="4"/>
  <c r="R306" i="4" s="1"/>
  <c r="O306" i="4"/>
  <c r="D306" i="4"/>
  <c r="C306" i="4"/>
  <c r="B306" i="4"/>
  <c r="Z305" i="4"/>
  <c r="W305" i="4"/>
  <c r="V305" i="4"/>
  <c r="S305" i="4"/>
  <c r="P305" i="4"/>
  <c r="R305" i="4" s="1"/>
  <c r="O305" i="4"/>
  <c r="Q305" i="4" s="1"/>
  <c r="D305" i="4"/>
  <c r="C305" i="4"/>
  <c r="B305" i="4"/>
  <c r="Z304" i="4"/>
  <c r="W304" i="4"/>
  <c r="V304" i="4"/>
  <c r="U304" i="4"/>
  <c r="S304" i="4"/>
  <c r="R304" i="4"/>
  <c r="Q304" i="4"/>
  <c r="T304" i="4" s="1"/>
  <c r="P304" i="4"/>
  <c r="O304" i="4"/>
  <c r="D304" i="4"/>
  <c r="C304" i="4"/>
  <c r="B304" i="4"/>
  <c r="Z303" i="4"/>
  <c r="W303" i="4"/>
  <c r="V303" i="4"/>
  <c r="S303" i="4"/>
  <c r="R303" i="4"/>
  <c r="Q303" i="4"/>
  <c r="P303" i="4"/>
  <c r="O303" i="4"/>
  <c r="D303" i="4"/>
  <c r="C303" i="4"/>
  <c r="B303" i="4"/>
  <c r="Z302" i="4"/>
  <c r="W302" i="4"/>
  <c r="V302" i="4"/>
  <c r="S302" i="4"/>
  <c r="P302" i="4"/>
  <c r="R302" i="4" s="1"/>
  <c r="O302" i="4"/>
  <c r="Q302" i="4" s="1"/>
  <c r="T302" i="4" s="1"/>
  <c r="U302" i="4" s="1"/>
  <c r="D302" i="4"/>
  <c r="C302" i="4"/>
  <c r="B302" i="4"/>
  <c r="Z301" i="4"/>
  <c r="W301" i="4"/>
  <c r="V301" i="4"/>
  <c r="S301" i="4"/>
  <c r="P301" i="4"/>
  <c r="R301" i="4" s="1"/>
  <c r="O301" i="4"/>
  <c r="Q301" i="4" s="1"/>
  <c r="T301" i="4" s="1"/>
  <c r="U301" i="4" s="1"/>
  <c r="D301" i="4"/>
  <c r="C301" i="4"/>
  <c r="B301" i="4"/>
  <c r="Z300" i="4"/>
  <c r="W300" i="4"/>
  <c r="V300" i="4"/>
  <c r="S300" i="4"/>
  <c r="P300" i="4"/>
  <c r="R300" i="4" s="1"/>
  <c r="O300" i="4"/>
  <c r="Q300" i="4" s="1"/>
  <c r="T300" i="4" s="1"/>
  <c r="U300" i="4" s="1"/>
  <c r="D300" i="4"/>
  <c r="C300" i="4"/>
  <c r="B300" i="4"/>
  <c r="Z299" i="4"/>
  <c r="W299" i="4"/>
  <c r="V299" i="4"/>
  <c r="S299" i="4"/>
  <c r="P299" i="4"/>
  <c r="R299" i="4" s="1"/>
  <c r="O299" i="4"/>
  <c r="Q299" i="4" s="1"/>
  <c r="T299" i="4" s="1"/>
  <c r="D299" i="4"/>
  <c r="C299" i="4"/>
  <c r="B299" i="4"/>
  <c r="Z298" i="4"/>
  <c r="W298" i="4"/>
  <c r="V298" i="4"/>
  <c r="S298" i="4"/>
  <c r="R298" i="4"/>
  <c r="P298" i="4"/>
  <c r="O298" i="4"/>
  <c r="Q298" i="4" s="1"/>
  <c r="T298" i="4" s="1"/>
  <c r="U298" i="4" s="1"/>
  <c r="D298" i="4"/>
  <c r="C298" i="4"/>
  <c r="B298" i="4"/>
  <c r="Z297" i="4"/>
  <c r="W297" i="4"/>
  <c r="V297" i="4"/>
  <c r="S297" i="4"/>
  <c r="Q297" i="4"/>
  <c r="T297" i="4" s="1"/>
  <c r="P297" i="4"/>
  <c r="R297" i="4" s="1"/>
  <c r="O297" i="4"/>
  <c r="D297" i="4"/>
  <c r="C297" i="4"/>
  <c r="B297" i="4"/>
  <c r="Z296" i="4"/>
  <c r="W296" i="4"/>
  <c r="V296" i="4"/>
  <c r="S296" i="4"/>
  <c r="R296" i="4"/>
  <c r="P296" i="4"/>
  <c r="O296" i="4"/>
  <c r="Q296" i="4" s="1"/>
  <c r="D296" i="4"/>
  <c r="C296" i="4"/>
  <c r="B296" i="4"/>
  <c r="Z295" i="4"/>
  <c r="W295" i="4"/>
  <c r="V295" i="4"/>
  <c r="S295" i="4"/>
  <c r="T295" i="4" s="1"/>
  <c r="U295" i="4" s="1"/>
  <c r="R295" i="4"/>
  <c r="Q295" i="4"/>
  <c r="P295" i="4"/>
  <c r="O295" i="4"/>
  <c r="D295" i="4"/>
  <c r="C295" i="4"/>
  <c r="B295" i="4"/>
  <c r="Z294" i="4"/>
  <c r="W294" i="4"/>
  <c r="V294" i="4"/>
  <c r="T294" i="4"/>
  <c r="U294" i="4" s="1"/>
  <c r="S294" i="4"/>
  <c r="R294" i="4"/>
  <c r="P294" i="4"/>
  <c r="O294" i="4"/>
  <c r="Q294" i="4" s="1"/>
  <c r="D294" i="4"/>
  <c r="C294" i="4"/>
  <c r="B294" i="4"/>
  <c r="Z293" i="4"/>
  <c r="W293" i="4"/>
  <c r="V293" i="4"/>
  <c r="S293" i="4"/>
  <c r="T293" i="4" s="1"/>
  <c r="U293" i="4" s="1"/>
  <c r="Q293" i="4"/>
  <c r="P293" i="4"/>
  <c r="R293" i="4" s="1"/>
  <c r="O293" i="4"/>
  <c r="D293" i="4"/>
  <c r="C293" i="4"/>
  <c r="B293" i="4"/>
  <c r="Z292" i="4"/>
  <c r="W292" i="4"/>
  <c r="V292" i="4"/>
  <c r="S292" i="4"/>
  <c r="P292" i="4"/>
  <c r="R292" i="4" s="1"/>
  <c r="O292" i="4"/>
  <c r="D292" i="4"/>
  <c r="C292" i="4"/>
  <c r="B292" i="4"/>
  <c r="Z291" i="4"/>
  <c r="W291" i="4"/>
  <c r="V291" i="4"/>
  <c r="S291" i="4"/>
  <c r="R291" i="4"/>
  <c r="P291" i="4"/>
  <c r="O291" i="4"/>
  <c r="Q291" i="4" s="1"/>
  <c r="T291" i="4" s="1"/>
  <c r="U291" i="4" s="1"/>
  <c r="D291" i="4"/>
  <c r="C291" i="4"/>
  <c r="B291" i="4"/>
  <c r="Z290" i="4"/>
  <c r="W290" i="4"/>
  <c r="V290" i="4"/>
  <c r="S290" i="4"/>
  <c r="Q290" i="4"/>
  <c r="T290" i="4" s="1"/>
  <c r="P290" i="4"/>
  <c r="R290" i="4" s="1"/>
  <c r="O290" i="4"/>
  <c r="D290" i="4"/>
  <c r="C290" i="4"/>
  <c r="B290" i="4"/>
  <c r="Z289" i="4"/>
  <c r="W289" i="4"/>
  <c r="V289" i="4"/>
  <c r="S289" i="4"/>
  <c r="R289" i="4"/>
  <c r="P289" i="4"/>
  <c r="O289" i="4"/>
  <c r="D289" i="4"/>
  <c r="C289" i="4"/>
  <c r="B289" i="4"/>
  <c r="Z288" i="4"/>
  <c r="W288" i="4"/>
  <c r="V288" i="4"/>
  <c r="S288" i="4"/>
  <c r="P288" i="4"/>
  <c r="R288" i="4" s="1"/>
  <c r="O288" i="4"/>
  <c r="D288" i="4"/>
  <c r="Q288" i="4" s="1"/>
  <c r="T288" i="4" s="1"/>
  <c r="U288" i="4" s="1"/>
  <c r="C288" i="4"/>
  <c r="B288" i="4"/>
  <c r="Z287" i="4"/>
  <c r="W287" i="4"/>
  <c r="V287" i="4"/>
  <c r="S287" i="4"/>
  <c r="R287" i="4"/>
  <c r="P287" i="4"/>
  <c r="O287" i="4"/>
  <c r="D287" i="4"/>
  <c r="C287" i="4"/>
  <c r="B287" i="4"/>
  <c r="Z286" i="4"/>
  <c r="W286" i="4"/>
  <c r="V286" i="4"/>
  <c r="S286" i="4"/>
  <c r="P286" i="4"/>
  <c r="R286" i="4" s="1"/>
  <c r="O286" i="4"/>
  <c r="D286" i="4"/>
  <c r="C286" i="4"/>
  <c r="B286" i="4"/>
  <c r="Z285" i="4"/>
  <c r="W285" i="4"/>
  <c r="V285" i="4"/>
  <c r="U285" i="4"/>
  <c r="T285" i="4"/>
  <c r="S285" i="4"/>
  <c r="P285" i="4"/>
  <c r="R285" i="4" s="1"/>
  <c r="O285" i="4"/>
  <c r="Q285" i="4" s="1"/>
  <c r="D285" i="4"/>
  <c r="C285" i="4"/>
  <c r="B285" i="4"/>
  <c r="Z284" i="4"/>
  <c r="W284" i="4"/>
  <c r="V284" i="4"/>
  <c r="S284" i="4"/>
  <c r="P284" i="4"/>
  <c r="R284" i="4" s="1"/>
  <c r="O284" i="4"/>
  <c r="D284" i="4"/>
  <c r="C284" i="4"/>
  <c r="B284" i="4"/>
  <c r="Z283" i="4"/>
  <c r="W283" i="4"/>
  <c r="V283" i="4"/>
  <c r="S283" i="4"/>
  <c r="Q283" i="4"/>
  <c r="T283" i="4" s="1"/>
  <c r="U283" i="4" s="1"/>
  <c r="P283" i="4"/>
  <c r="R283" i="4" s="1"/>
  <c r="O283" i="4"/>
  <c r="D283" i="4"/>
  <c r="C283" i="4"/>
  <c r="B283" i="4"/>
  <c r="Z282" i="4"/>
  <c r="W282" i="4"/>
  <c r="V282" i="4"/>
  <c r="S282" i="4"/>
  <c r="T282" i="4" s="1"/>
  <c r="U282" i="4" s="1"/>
  <c r="R282" i="4"/>
  <c r="Q282" i="4"/>
  <c r="P282" i="4"/>
  <c r="O282" i="4"/>
  <c r="D282" i="4"/>
  <c r="C282" i="4"/>
  <c r="B282" i="4"/>
  <c r="Z281" i="4"/>
  <c r="W281" i="4"/>
  <c r="V281" i="4"/>
  <c r="S281" i="4"/>
  <c r="P281" i="4"/>
  <c r="R281" i="4" s="1"/>
  <c r="O281" i="4"/>
  <c r="D281" i="4"/>
  <c r="Q281" i="4" s="1"/>
  <c r="T281" i="4" s="1"/>
  <c r="U281" i="4" s="1"/>
  <c r="C281" i="4"/>
  <c r="B281" i="4"/>
  <c r="Z280" i="4"/>
  <c r="W280" i="4"/>
  <c r="V280" i="4"/>
  <c r="S280" i="4"/>
  <c r="R280" i="4"/>
  <c r="P280" i="4"/>
  <c r="O280" i="4"/>
  <c r="D280" i="4"/>
  <c r="C280" i="4"/>
  <c r="B280" i="4"/>
  <c r="Z279" i="4"/>
  <c r="W279" i="4"/>
  <c r="V279" i="4"/>
  <c r="S279" i="4"/>
  <c r="Q279" i="4"/>
  <c r="T279" i="4" s="1"/>
  <c r="P279" i="4"/>
  <c r="R279" i="4" s="1"/>
  <c r="O279" i="4"/>
  <c r="D279" i="4"/>
  <c r="C279" i="4"/>
  <c r="B279" i="4"/>
  <c r="Z278" i="4"/>
  <c r="W278" i="4"/>
  <c r="V278" i="4"/>
  <c r="S278" i="4"/>
  <c r="R278" i="4"/>
  <c r="Q278" i="4"/>
  <c r="T278" i="4" s="1"/>
  <c r="U278" i="4" s="1"/>
  <c r="P278" i="4"/>
  <c r="O278" i="4"/>
  <c r="D278" i="4"/>
  <c r="C278" i="4"/>
  <c r="B278" i="4"/>
  <c r="Z277" i="4"/>
  <c r="W277" i="4"/>
  <c r="V277" i="4"/>
  <c r="S277" i="4"/>
  <c r="Q277" i="4"/>
  <c r="T277" i="4" s="1"/>
  <c r="P277" i="4"/>
  <c r="R277" i="4" s="1"/>
  <c r="O277" i="4"/>
  <c r="D277" i="4"/>
  <c r="C277" i="4"/>
  <c r="B277" i="4"/>
  <c r="Z276" i="4"/>
  <c r="W276" i="4"/>
  <c r="V276" i="4"/>
  <c r="T276" i="4"/>
  <c r="U276" i="4" s="1"/>
  <c r="S276" i="4"/>
  <c r="R276" i="4"/>
  <c r="P276" i="4"/>
  <c r="O276" i="4"/>
  <c r="D276" i="4"/>
  <c r="Q276" i="4" s="1"/>
  <c r="C276" i="4"/>
  <c r="B276" i="4"/>
  <c r="Z275" i="4"/>
  <c r="W275" i="4"/>
  <c r="V275" i="4"/>
  <c r="S275" i="4"/>
  <c r="P275" i="4"/>
  <c r="R275" i="4" s="1"/>
  <c r="O275" i="4"/>
  <c r="D275" i="4"/>
  <c r="C275" i="4"/>
  <c r="B275" i="4"/>
  <c r="Z274" i="4"/>
  <c r="W274" i="4"/>
  <c r="V274" i="4"/>
  <c r="S274" i="4"/>
  <c r="P274" i="4"/>
  <c r="R274" i="4" s="1"/>
  <c r="O274" i="4"/>
  <c r="D274" i="4"/>
  <c r="C274" i="4"/>
  <c r="B274" i="4"/>
  <c r="Z273" i="4"/>
  <c r="W273" i="4"/>
  <c r="V273" i="4"/>
  <c r="T273" i="4"/>
  <c r="U273" i="4" s="1"/>
  <c r="S273" i="4"/>
  <c r="R273" i="4"/>
  <c r="Q273" i="4"/>
  <c r="P273" i="4"/>
  <c r="O273" i="4"/>
  <c r="D273" i="4"/>
  <c r="C273" i="4"/>
  <c r="B273" i="4"/>
  <c r="Z272" i="4"/>
  <c r="W272" i="4"/>
  <c r="V272" i="4"/>
  <c r="S272" i="4"/>
  <c r="R272" i="4"/>
  <c r="Q272" i="4"/>
  <c r="P272" i="4"/>
  <c r="O272" i="4"/>
  <c r="D272" i="4"/>
  <c r="C272" i="4"/>
  <c r="B272" i="4"/>
  <c r="Z271" i="4"/>
  <c r="W271" i="4"/>
  <c r="V271" i="4"/>
  <c r="S271" i="4"/>
  <c r="R271" i="4"/>
  <c r="P271" i="4"/>
  <c r="O271" i="4"/>
  <c r="D271" i="4"/>
  <c r="C271" i="4"/>
  <c r="B271" i="4"/>
  <c r="Z270" i="4"/>
  <c r="W270" i="4"/>
  <c r="V270" i="4"/>
  <c r="S270" i="4"/>
  <c r="P270" i="4"/>
  <c r="R270" i="4" s="1"/>
  <c r="O270" i="4"/>
  <c r="D270" i="4"/>
  <c r="Q270" i="4" s="1"/>
  <c r="T270" i="4" s="1"/>
  <c r="C270" i="4"/>
  <c r="B270" i="4"/>
  <c r="Z269" i="4"/>
  <c r="W269" i="4"/>
  <c r="V269" i="4"/>
  <c r="S269" i="4"/>
  <c r="P269" i="4"/>
  <c r="R269" i="4" s="1"/>
  <c r="O269" i="4"/>
  <c r="Q269" i="4" s="1"/>
  <c r="T269" i="4" s="1"/>
  <c r="U269" i="4" s="1"/>
  <c r="D269" i="4"/>
  <c r="C269" i="4"/>
  <c r="B269" i="4"/>
  <c r="Z268" i="4"/>
  <c r="W268" i="4"/>
  <c r="V268" i="4"/>
  <c r="S268" i="4"/>
  <c r="R268" i="4"/>
  <c r="Q268" i="4"/>
  <c r="T268" i="4" s="1"/>
  <c r="U268" i="4" s="1"/>
  <c r="P268" i="4"/>
  <c r="O268" i="4"/>
  <c r="D268" i="4"/>
  <c r="C268" i="4"/>
  <c r="B268" i="4"/>
  <c r="Z267" i="4"/>
  <c r="W267" i="4"/>
  <c r="V267" i="4"/>
  <c r="T267" i="4"/>
  <c r="U267" i="4" s="1"/>
  <c r="S267" i="4"/>
  <c r="P267" i="4"/>
  <c r="R267" i="4" s="1"/>
  <c r="O267" i="4"/>
  <c r="Q267" i="4" s="1"/>
  <c r="D267" i="4"/>
  <c r="C267" i="4"/>
  <c r="B267" i="4"/>
  <c r="Z266" i="4"/>
  <c r="W266" i="4"/>
  <c r="V266" i="4"/>
  <c r="S266" i="4"/>
  <c r="R266" i="4"/>
  <c r="Q266" i="4"/>
  <c r="T266" i="4" s="1"/>
  <c r="U266" i="4" s="1"/>
  <c r="P266" i="4"/>
  <c r="O266" i="4"/>
  <c r="D266" i="4"/>
  <c r="C266" i="4"/>
  <c r="B266" i="4"/>
  <c r="Z265" i="4"/>
  <c r="W265" i="4"/>
  <c r="V265" i="4"/>
  <c r="T265" i="4"/>
  <c r="U265" i="4" s="1"/>
  <c r="S265" i="4"/>
  <c r="R265" i="4"/>
  <c r="Q265" i="4"/>
  <c r="P265" i="4"/>
  <c r="O265" i="4"/>
  <c r="D265" i="4"/>
  <c r="C265" i="4"/>
  <c r="B265" i="4"/>
  <c r="Z264" i="4"/>
  <c r="W264" i="4"/>
  <c r="V264" i="4"/>
  <c r="S264" i="4"/>
  <c r="T264" i="4" s="1"/>
  <c r="U264" i="4" s="1"/>
  <c r="R264" i="4"/>
  <c r="Q264" i="4"/>
  <c r="P264" i="4"/>
  <c r="O264" i="4"/>
  <c r="D264" i="4"/>
  <c r="C264" i="4"/>
  <c r="B264" i="4"/>
  <c r="Z263" i="4"/>
  <c r="W263" i="4"/>
  <c r="V263" i="4"/>
  <c r="S263" i="4"/>
  <c r="P263" i="4"/>
  <c r="R263" i="4" s="1"/>
  <c r="O263" i="4"/>
  <c r="Q263" i="4" s="1"/>
  <c r="T263" i="4" s="1"/>
  <c r="U263" i="4" s="1"/>
  <c r="D263" i="4"/>
  <c r="C263" i="4"/>
  <c r="B263" i="4"/>
  <c r="Z262" i="4"/>
  <c r="W262" i="4"/>
  <c r="V262" i="4"/>
  <c r="S262" i="4"/>
  <c r="P262" i="4"/>
  <c r="R262" i="4" s="1"/>
  <c r="O262" i="4"/>
  <c r="D262" i="4"/>
  <c r="C262" i="4"/>
  <c r="B262" i="4"/>
  <c r="Z261" i="4"/>
  <c r="W261" i="4"/>
  <c r="V261" i="4"/>
  <c r="S261" i="4"/>
  <c r="Q261" i="4"/>
  <c r="T261" i="4" s="1"/>
  <c r="U261" i="4" s="1"/>
  <c r="P261" i="4"/>
  <c r="R261" i="4" s="1"/>
  <c r="O261" i="4"/>
  <c r="D261" i="4"/>
  <c r="C261" i="4"/>
  <c r="B261" i="4"/>
  <c r="Z260" i="4"/>
  <c r="W260" i="4"/>
  <c r="V260" i="4"/>
  <c r="T260" i="4"/>
  <c r="U260" i="4" s="1"/>
  <c r="S260" i="4"/>
  <c r="P260" i="4"/>
  <c r="R260" i="4" s="1"/>
  <c r="O260" i="4"/>
  <c r="Q260" i="4" s="1"/>
  <c r="D260" i="4"/>
  <c r="C260" i="4"/>
  <c r="B260" i="4"/>
  <c r="Z259" i="4"/>
  <c r="W259" i="4"/>
  <c r="V259" i="4"/>
  <c r="U259" i="4"/>
  <c r="T259" i="4"/>
  <c r="S259" i="4"/>
  <c r="R259" i="4"/>
  <c r="P259" i="4"/>
  <c r="O259" i="4"/>
  <c r="Q259" i="4" s="1"/>
  <c r="D259" i="4"/>
  <c r="C259" i="4"/>
  <c r="B259" i="4"/>
  <c r="Z258" i="4"/>
  <c r="W258" i="4"/>
  <c r="V258" i="4"/>
  <c r="S258" i="4"/>
  <c r="P258" i="4"/>
  <c r="R258" i="4" s="1"/>
  <c r="O258" i="4"/>
  <c r="Q258" i="4" s="1"/>
  <c r="T258" i="4" s="1"/>
  <c r="U258" i="4" s="1"/>
  <c r="D258" i="4"/>
  <c r="C258" i="4"/>
  <c r="B258" i="4"/>
  <c r="Z257" i="4"/>
  <c r="W257" i="4"/>
  <c r="V257" i="4"/>
  <c r="S257" i="4"/>
  <c r="P257" i="4"/>
  <c r="R257" i="4" s="1"/>
  <c r="O257" i="4"/>
  <c r="D257" i="4"/>
  <c r="Q257" i="4" s="1"/>
  <c r="T257" i="4" s="1"/>
  <c r="U257" i="4" s="1"/>
  <c r="C257" i="4"/>
  <c r="B257" i="4"/>
  <c r="Z256" i="4"/>
  <c r="W256" i="4"/>
  <c r="V256" i="4"/>
  <c r="T256" i="4"/>
  <c r="S256" i="4"/>
  <c r="Q256" i="4"/>
  <c r="P256" i="4"/>
  <c r="R256" i="4" s="1"/>
  <c r="U256" i="4" s="1"/>
  <c r="O256" i="4"/>
  <c r="D256" i="4"/>
  <c r="C256" i="4"/>
  <c r="B256" i="4"/>
  <c r="Z255" i="4"/>
  <c r="W255" i="4"/>
  <c r="V255" i="4"/>
  <c r="S255" i="4"/>
  <c r="R255" i="4"/>
  <c r="P255" i="4"/>
  <c r="O255" i="4"/>
  <c r="Q255" i="4" s="1"/>
  <c r="T255" i="4" s="1"/>
  <c r="U255" i="4" s="1"/>
  <c r="D255" i="4"/>
  <c r="C255" i="4"/>
  <c r="B255" i="4"/>
  <c r="Z254" i="4"/>
  <c r="W254" i="4"/>
  <c r="V254" i="4"/>
  <c r="S254" i="4"/>
  <c r="P254" i="4"/>
  <c r="R254" i="4" s="1"/>
  <c r="U254" i="4" s="1"/>
  <c r="O254" i="4"/>
  <c r="Q254" i="4" s="1"/>
  <c r="T254" i="4" s="1"/>
  <c r="D254" i="4"/>
  <c r="C254" i="4"/>
  <c r="B254" i="4"/>
  <c r="Z253" i="4"/>
  <c r="W253" i="4"/>
  <c r="V253" i="4"/>
  <c r="S253" i="4"/>
  <c r="R253" i="4"/>
  <c r="Q253" i="4"/>
  <c r="T253" i="4" s="1"/>
  <c r="U253" i="4" s="1"/>
  <c r="P253" i="4"/>
  <c r="O253" i="4"/>
  <c r="D253" i="4"/>
  <c r="C253" i="4"/>
  <c r="B253" i="4"/>
  <c r="Z252" i="4"/>
  <c r="W252" i="4"/>
  <c r="V252" i="4"/>
  <c r="S252" i="4"/>
  <c r="P252" i="4"/>
  <c r="R252" i="4" s="1"/>
  <c r="U252" i="4" s="1"/>
  <c r="O252" i="4"/>
  <c r="Q252" i="4" s="1"/>
  <c r="T252" i="4" s="1"/>
  <c r="D252" i="4"/>
  <c r="C252" i="4"/>
  <c r="B252" i="4"/>
  <c r="Z251" i="4"/>
  <c r="W251" i="4"/>
  <c r="V251" i="4"/>
  <c r="S251" i="4"/>
  <c r="T251" i="4" s="1"/>
  <c r="U251" i="4" s="1"/>
  <c r="R251" i="4"/>
  <c r="P251" i="4"/>
  <c r="O251" i="4"/>
  <c r="Q251" i="4" s="1"/>
  <c r="D251" i="4"/>
  <c r="C251" i="4"/>
  <c r="B251" i="4"/>
  <c r="Z250" i="4"/>
  <c r="W250" i="4"/>
  <c r="V250" i="4"/>
  <c r="T250" i="4"/>
  <c r="S250" i="4"/>
  <c r="Q250" i="4"/>
  <c r="P250" i="4"/>
  <c r="R250" i="4" s="1"/>
  <c r="O250" i="4"/>
  <c r="D250" i="4"/>
  <c r="C250" i="4"/>
  <c r="B250" i="4"/>
  <c r="Z249" i="4"/>
  <c r="W249" i="4"/>
  <c r="V249" i="4"/>
  <c r="T249" i="4"/>
  <c r="U249" i="4" s="1"/>
  <c r="S249" i="4"/>
  <c r="Q249" i="4"/>
  <c r="P249" i="4"/>
  <c r="R249" i="4" s="1"/>
  <c r="O249" i="4"/>
  <c r="D249" i="4"/>
  <c r="C249" i="4"/>
  <c r="B249" i="4"/>
  <c r="Z248" i="4"/>
  <c r="W248" i="4"/>
  <c r="V248" i="4"/>
  <c r="T248" i="4"/>
  <c r="U248" i="4" s="1"/>
  <c r="S248" i="4"/>
  <c r="Q248" i="4"/>
  <c r="P248" i="4"/>
  <c r="R248" i="4" s="1"/>
  <c r="O248" i="4"/>
  <c r="D248" i="4"/>
  <c r="C248" i="4"/>
  <c r="B248" i="4"/>
  <c r="Z247" i="4"/>
  <c r="W247" i="4"/>
  <c r="V247" i="4"/>
  <c r="S247" i="4"/>
  <c r="P247" i="4"/>
  <c r="R247" i="4" s="1"/>
  <c r="O247" i="4"/>
  <c r="D247" i="4"/>
  <c r="C247" i="4"/>
  <c r="B247" i="4"/>
  <c r="Z246" i="4"/>
  <c r="W246" i="4"/>
  <c r="V246" i="4"/>
  <c r="S246" i="4"/>
  <c r="R246" i="4"/>
  <c r="P246" i="4"/>
  <c r="O246" i="4"/>
  <c r="D246" i="4"/>
  <c r="C246" i="4"/>
  <c r="B246" i="4"/>
  <c r="Z245" i="4"/>
  <c r="W245" i="4"/>
  <c r="V245" i="4"/>
  <c r="S245" i="4"/>
  <c r="P245" i="4"/>
  <c r="R245" i="4" s="1"/>
  <c r="O245" i="4"/>
  <c r="Q245" i="4" s="1"/>
  <c r="T245" i="4" s="1"/>
  <c r="D245" i="4"/>
  <c r="C245" i="4"/>
  <c r="B245" i="4"/>
  <c r="Z244" i="4"/>
  <c r="W244" i="4"/>
  <c r="V244" i="4"/>
  <c r="S244" i="4"/>
  <c r="R244" i="4"/>
  <c r="Q244" i="4"/>
  <c r="T244" i="4" s="1"/>
  <c r="U244" i="4" s="1"/>
  <c r="P244" i="4"/>
  <c r="O244" i="4"/>
  <c r="D244" i="4"/>
  <c r="C244" i="4"/>
  <c r="B244" i="4"/>
  <c r="Z243" i="4"/>
  <c r="W243" i="4"/>
  <c r="V243" i="4"/>
  <c r="S243" i="4"/>
  <c r="R243" i="4"/>
  <c r="P243" i="4"/>
  <c r="O243" i="4"/>
  <c r="D243" i="4"/>
  <c r="Q243" i="4" s="1"/>
  <c r="C243" i="4"/>
  <c r="B243" i="4"/>
  <c r="Z242" i="4"/>
  <c r="W242" i="4"/>
  <c r="V242" i="4"/>
  <c r="S242" i="4"/>
  <c r="P242" i="4"/>
  <c r="R242" i="4" s="1"/>
  <c r="O242" i="4"/>
  <c r="D242" i="4"/>
  <c r="C242" i="4"/>
  <c r="B242" i="4"/>
  <c r="Z241" i="4"/>
  <c r="W241" i="4"/>
  <c r="V241" i="4"/>
  <c r="S241" i="4"/>
  <c r="Q241" i="4"/>
  <c r="T241" i="4" s="1"/>
  <c r="P241" i="4"/>
  <c r="R241" i="4" s="1"/>
  <c r="O241" i="4"/>
  <c r="D241" i="4"/>
  <c r="C241" i="4"/>
  <c r="B241" i="4"/>
  <c r="Z240" i="4"/>
  <c r="W240" i="4"/>
  <c r="V240" i="4"/>
  <c r="S240" i="4"/>
  <c r="R240" i="4"/>
  <c r="Q240" i="4"/>
  <c r="T240" i="4" s="1"/>
  <c r="P240" i="4"/>
  <c r="O240" i="4"/>
  <c r="D240" i="4"/>
  <c r="C240" i="4"/>
  <c r="B240" i="4"/>
  <c r="Z239" i="4"/>
  <c r="W239" i="4"/>
  <c r="V239" i="4"/>
  <c r="S239" i="4"/>
  <c r="P239" i="4"/>
  <c r="R239" i="4" s="1"/>
  <c r="O239" i="4"/>
  <c r="D239" i="4"/>
  <c r="C239" i="4"/>
  <c r="B239" i="4"/>
  <c r="Z238" i="4"/>
  <c r="W238" i="4"/>
  <c r="V238" i="4"/>
  <c r="S238" i="4"/>
  <c r="P238" i="4"/>
  <c r="R238" i="4" s="1"/>
  <c r="O238" i="4"/>
  <c r="Q238" i="4" s="1"/>
  <c r="T238" i="4" s="1"/>
  <c r="U238" i="4" s="1"/>
  <c r="D238" i="4"/>
  <c r="C238" i="4"/>
  <c r="B238" i="4"/>
  <c r="Z237" i="4"/>
  <c r="W237" i="4"/>
  <c r="V237" i="4"/>
  <c r="S237" i="4"/>
  <c r="P237" i="4"/>
  <c r="R237" i="4" s="1"/>
  <c r="O237" i="4"/>
  <c r="Q237" i="4" s="1"/>
  <c r="T237" i="4" s="1"/>
  <c r="U237" i="4" s="1"/>
  <c r="D237" i="4"/>
  <c r="C237" i="4"/>
  <c r="B237" i="4"/>
  <c r="Z236" i="4"/>
  <c r="W236" i="4"/>
  <c r="V236" i="4"/>
  <c r="S236" i="4"/>
  <c r="Q236" i="4"/>
  <c r="T236" i="4" s="1"/>
  <c r="P236" i="4"/>
  <c r="R236" i="4" s="1"/>
  <c r="O236" i="4"/>
  <c r="D236" i="4"/>
  <c r="C236" i="4"/>
  <c r="B236" i="4"/>
  <c r="Z235" i="4"/>
  <c r="W235" i="4"/>
  <c r="V235" i="4"/>
  <c r="S235" i="4"/>
  <c r="P235" i="4"/>
  <c r="R235" i="4" s="1"/>
  <c r="O235" i="4"/>
  <c r="Q235" i="4" s="1"/>
  <c r="D235" i="4"/>
  <c r="C235" i="4"/>
  <c r="B235" i="4"/>
  <c r="Z234" i="4"/>
  <c r="W234" i="4"/>
  <c r="V234" i="4"/>
  <c r="S234" i="4"/>
  <c r="R234" i="4"/>
  <c r="P234" i="4"/>
  <c r="O234" i="4"/>
  <c r="D234" i="4"/>
  <c r="C234" i="4"/>
  <c r="B234" i="4"/>
  <c r="Z233" i="4"/>
  <c r="W233" i="4"/>
  <c r="V233" i="4"/>
  <c r="S233" i="4"/>
  <c r="R233" i="4"/>
  <c r="Q233" i="4"/>
  <c r="P233" i="4"/>
  <c r="O233" i="4"/>
  <c r="D233" i="4"/>
  <c r="C233" i="4"/>
  <c r="B233" i="4"/>
  <c r="Z232" i="4"/>
  <c r="W232" i="4"/>
  <c r="V232" i="4"/>
  <c r="U232" i="4"/>
  <c r="T232" i="4"/>
  <c r="S232" i="4"/>
  <c r="R232" i="4"/>
  <c r="Q232" i="4"/>
  <c r="P232" i="4"/>
  <c r="O232" i="4"/>
  <c r="D232" i="4"/>
  <c r="C232" i="4"/>
  <c r="B232" i="4"/>
  <c r="Z231" i="4"/>
  <c r="W231" i="4"/>
  <c r="V231" i="4"/>
  <c r="S231" i="4"/>
  <c r="R231" i="4"/>
  <c r="P231" i="4"/>
  <c r="O231" i="4"/>
  <c r="D231" i="4"/>
  <c r="C231" i="4"/>
  <c r="B231" i="4"/>
  <c r="Z230" i="4"/>
  <c r="W230" i="4"/>
  <c r="V230" i="4"/>
  <c r="S230" i="4"/>
  <c r="P230" i="4"/>
  <c r="R230" i="4" s="1"/>
  <c r="O230" i="4"/>
  <c r="D230" i="4"/>
  <c r="C230" i="4"/>
  <c r="B230" i="4"/>
  <c r="Z229" i="4"/>
  <c r="W229" i="4"/>
  <c r="V229" i="4"/>
  <c r="S229" i="4"/>
  <c r="Q229" i="4"/>
  <c r="T229" i="4" s="1"/>
  <c r="U229" i="4" s="1"/>
  <c r="P229" i="4"/>
  <c r="R229" i="4" s="1"/>
  <c r="O229" i="4"/>
  <c r="D229" i="4"/>
  <c r="C229" i="4"/>
  <c r="B229" i="4"/>
  <c r="Z228" i="4"/>
  <c r="W228" i="4"/>
  <c r="V228" i="4"/>
  <c r="S228" i="4"/>
  <c r="T228" i="4" s="1"/>
  <c r="U228" i="4" s="1"/>
  <c r="R228" i="4"/>
  <c r="Q228" i="4"/>
  <c r="P228" i="4"/>
  <c r="O228" i="4"/>
  <c r="D228" i="4"/>
  <c r="C228" i="4"/>
  <c r="B228" i="4"/>
  <c r="Z227" i="4"/>
  <c r="W227" i="4"/>
  <c r="V227" i="4"/>
  <c r="T227" i="4"/>
  <c r="U227" i="4" s="1"/>
  <c r="S227" i="4"/>
  <c r="P227" i="4"/>
  <c r="R227" i="4" s="1"/>
  <c r="O227" i="4"/>
  <c r="Q227" i="4" s="1"/>
  <c r="D227" i="4"/>
  <c r="C227" i="4"/>
  <c r="B227" i="4"/>
  <c r="Z226" i="4"/>
  <c r="W226" i="4"/>
  <c r="V226" i="4"/>
  <c r="S226" i="4"/>
  <c r="R226" i="4"/>
  <c r="Q226" i="4"/>
  <c r="P226" i="4"/>
  <c r="O226" i="4"/>
  <c r="D226" i="4"/>
  <c r="C226" i="4"/>
  <c r="B226" i="4"/>
  <c r="Z225" i="4"/>
  <c r="W225" i="4"/>
  <c r="V225" i="4"/>
  <c r="S225" i="4"/>
  <c r="P225" i="4"/>
  <c r="R225" i="4" s="1"/>
  <c r="U225" i="4" s="1"/>
  <c r="O225" i="4"/>
  <c r="Q225" i="4" s="1"/>
  <c r="T225" i="4" s="1"/>
  <c r="D225" i="4"/>
  <c r="C225" i="4"/>
  <c r="B225" i="4"/>
  <c r="Z224" i="4"/>
  <c r="W224" i="4"/>
  <c r="V224" i="4"/>
  <c r="S224" i="4"/>
  <c r="R224" i="4"/>
  <c r="P224" i="4"/>
  <c r="O224" i="4"/>
  <c r="Q224" i="4" s="1"/>
  <c r="T224" i="4" s="1"/>
  <c r="U224" i="4" s="1"/>
  <c r="D224" i="4"/>
  <c r="C224" i="4"/>
  <c r="B224" i="4"/>
  <c r="Z223" i="4"/>
  <c r="W223" i="4"/>
  <c r="V223" i="4"/>
  <c r="S223" i="4"/>
  <c r="P223" i="4"/>
  <c r="R223" i="4" s="1"/>
  <c r="O223" i="4"/>
  <c r="Q223" i="4" s="1"/>
  <c r="T223" i="4" s="1"/>
  <c r="U223" i="4" s="1"/>
  <c r="D223" i="4"/>
  <c r="C223" i="4"/>
  <c r="B223" i="4"/>
  <c r="Z222" i="4"/>
  <c r="W222" i="4"/>
  <c r="V222" i="4"/>
  <c r="S222" i="4"/>
  <c r="P222" i="4"/>
  <c r="R222" i="4" s="1"/>
  <c r="O222" i="4"/>
  <c r="Q222" i="4" s="1"/>
  <c r="T222" i="4" s="1"/>
  <c r="U222" i="4" s="1"/>
  <c r="D222" i="4"/>
  <c r="C222" i="4"/>
  <c r="B222" i="4"/>
  <c r="Z221" i="4"/>
  <c r="W221" i="4"/>
  <c r="V221" i="4"/>
  <c r="S221" i="4"/>
  <c r="R221" i="4"/>
  <c r="Q221" i="4"/>
  <c r="T221" i="4" s="1"/>
  <c r="U221" i="4" s="1"/>
  <c r="P221" i="4"/>
  <c r="O221" i="4"/>
  <c r="D221" i="4"/>
  <c r="C221" i="4"/>
  <c r="B221" i="4"/>
  <c r="Z220" i="4"/>
  <c r="W220" i="4"/>
  <c r="V220" i="4"/>
  <c r="S220" i="4"/>
  <c r="P220" i="4"/>
  <c r="R220" i="4" s="1"/>
  <c r="U220" i="4" s="1"/>
  <c r="O220" i="4"/>
  <c r="Q220" i="4" s="1"/>
  <c r="T220" i="4" s="1"/>
  <c r="D220" i="4"/>
  <c r="C220" i="4"/>
  <c r="B220" i="4"/>
  <c r="Z219" i="4"/>
  <c r="W219" i="4"/>
  <c r="V219" i="4"/>
  <c r="S219" i="4"/>
  <c r="R219" i="4"/>
  <c r="Q219" i="4"/>
  <c r="T219" i="4" s="1"/>
  <c r="P219" i="4"/>
  <c r="O219" i="4"/>
  <c r="D219" i="4"/>
  <c r="C219" i="4"/>
  <c r="B219" i="4"/>
  <c r="Z218" i="4"/>
  <c r="W218" i="4"/>
  <c r="V218" i="4"/>
  <c r="S218" i="4"/>
  <c r="R218" i="4"/>
  <c r="P218" i="4"/>
  <c r="O218" i="4"/>
  <c r="Q218" i="4" s="1"/>
  <c r="T218" i="4" s="1"/>
  <c r="U218" i="4" s="1"/>
  <c r="D218" i="4"/>
  <c r="C218" i="4"/>
  <c r="B218" i="4"/>
  <c r="Z217" i="4"/>
  <c r="W217" i="4"/>
  <c r="V217" i="4"/>
  <c r="U217" i="4"/>
  <c r="T217" i="4"/>
  <c r="S217" i="4"/>
  <c r="Q217" i="4"/>
  <c r="P217" i="4"/>
  <c r="R217" i="4" s="1"/>
  <c r="O217" i="4"/>
  <c r="D217" i="4"/>
  <c r="C217" i="4"/>
  <c r="B217" i="4"/>
  <c r="Z216" i="4"/>
  <c r="W216" i="4"/>
  <c r="V216" i="4"/>
  <c r="S216" i="4"/>
  <c r="P216" i="4"/>
  <c r="R216" i="4" s="1"/>
  <c r="O216" i="4"/>
  <c r="Q216" i="4" s="1"/>
  <c r="T216" i="4" s="1"/>
  <c r="U216" i="4" s="1"/>
  <c r="D216" i="4"/>
  <c r="C216" i="4"/>
  <c r="B216" i="4"/>
  <c r="Z215" i="4"/>
  <c r="W215" i="4"/>
  <c r="V215" i="4"/>
  <c r="S215" i="4"/>
  <c r="P215" i="4"/>
  <c r="R215" i="4" s="1"/>
  <c r="O215" i="4"/>
  <c r="D215" i="4"/>
  <c r="C215" i="4"/>
  <c r="B215" i="4"/>
  <c r="Z214" i="4"/>
  <c r="W214" i="4"/>
  <c r="V214" i="4"/>
  <c r="S214" i="4"/>
  <c r="P214" i="4"/>
  <c r="R214" i="4" s="1"/>
  <c r="O214" i="4"/>
  <c r="D214" i="4"/>
  <c r="C214" i="4"/>
  <c r="B214" i="4"/>
  <c r="Z213" i="4"/>
  <c r="W213" i="4"/>
  <c r="V213" i="4"/>
  <c r="S213" i="4"/>
  <c r="R213" i="4"/>
  <c r="P213" i="4"/>
  <c r="O213" i="4"/>
  <c r="D213" i="4"/>
  <c r="C213" i="4"/>
  <c r="B213" i="4"/>
  <c r="Z212" i="4"/>
  <c r="W212" i="4"/>
  <c r="V212" i="4"/>
  <c r="S212" i="4"/>
  <c r="R212" i="4"/>
  <c r="Q212" i="4"/>
  <c r="T212" i="4" s="1"/>
  <c r="U212" i="4" s="1"/>
  <c r="P212" i="4"/>
  <c r="O212" i="4"/>
  <c r="D212" i="4"/>
  <c r="C212" i="4"/>
  <c r="B212" i="4"/>
  <c r="Z211" i="4"/>
  <c r="W211" i="4"/>
  <c r="V211" i="4"/>
  <c r="U211" i="4"/>
  <c r="T211" i="4"/>
  <c r="S211" i="4"/>
  <c r="R211" i="4"/>
  <c r="Q211" i="4"/>
  <c r="P211" i="4"/>
  <c r="O211" i="4"/>
  <c r="D211" i="4"/>
  <c r="C211" i="4"/>
  <c r="B211" i="4"/>
  <c r="Z210" i="4"/>
  <c r="W210" i="4"/>
  <c r="V210" i="4"/>
  <c r="S210" i="4"/>
  <c r="R210" i="4"/>
  <c r="P210" i="4"/>
  <c r="O210" i="4"/>
  <c r="D210" i="4"/>
  <c r="Q210" i="4" s="1"/>
  <c r="T210" i="4" s="1"/>
  <c r="U210" i="4" s="1"/>
  <c r="C210" i="4"/>
  <c r="B210" i="4"/>
  <c r="Z209" i="4"/>
  <c r="W209" i="4"/>
  <c r="V209" i="4"/>
  <c r="S209" i="4"/>
  <c r="P209" i="4"/>
  <c r="R209" i="4" s="1"/>
  <c r="O209" i="4"/>
  <c r="Q209" i="4" s="1"/>
  <c r="T209" i="4" s="1"/>
  <c r="U209" i="4" s="1"/>
  <c r="D209" i="4"/>
  <c r="C209" i="4"/>
  <c r="B209" i="4"/>
  <c r="Z208" i="4"/>
  <c r="W208" i="4"/>
  <c r="V208" i="4"/>
  <c r="S208" i="4"/>
  <c r="Q208" i="4"/>
  <c r="T208" i="4" s="1"/>
  <c r="P208" i="4"/>
  <c r="R208" i="4" s="1"/>
  <c r="O208" i="4"/>
  <c r="D208" i="4"/>
  <c r="C208" i="4"/>
  <c r="B208" i="4"/>
  <c r="Z207" i="4"/>
  <c r="W207" i="4"/>
  <c r="V207" i="4"/>
  <c r="T207" i="4"/>
  <c r="U207" i="4" s="1"/>
  <c r="S207" i="4"/>
  <c r="Q207" i="4"/>
  <c r="P207" i="4"/>
  <c r="R207" i="4" s="1"/>
  <c r="O207" i="4"/>
  <c r="D207" i="4"/>
  <c r="C207" i="4"/>
  <c r="B207" i="4"/>
  <c r="Z206" i="4"/>
  <c r="W206" i="4"/>
  <c r="V206" i="4"/>
  <c r="S206" i="4"/>
  <c r="R206" i="4"/>
  <c r="P206" i="4"/>
  <c r="O206" i="4"/>
  <c r="Q206" i="4" s="1"/>
  <c r="D206" i="4"/>
  <c r="C206" i="4"/>
  <c r="B206" i="4"/>
  <c r="Z205" i="4"/>
  <c r="W205" i="4"/>
  <c r="V205" i="4"/>
  <c r="S205" i="4"/>
  <c r="R205" i="4"/>
  <c r="Q205" i="4"/>
  <c r="T205" i="4" s="1"/>
  <c r="P205" i="4"/>
  <c r="O205" i="4"/>
  <c r="D205" i="4"/>
  <c r="C205" i="4"/>
  <c r="B205" i="4"/>
  <c r="Z204" i="4"/>
  <c r="W204" i="4"/>
  <c r="V204" i="4"/>
  <c r="S204" i="4"/>
  <c r="T204" i="4" s="1"/>
  <c r="U204" i="4" s="1"/>
  <c r="R204" i="4"/>
  <c r="Q204" i="4"/>
  <c r="P204" i="4"/>
  <c r="O204" i="4"/>
  <c r="D204" i="4"/>
  <c r="C204" i="4"/>
  <c r="B204" i="4"/>
  <c r="Z203" i="4"/>
  <c r="W203" i="4"/>
  <c r="V203" i="4"/>
  <c r="S203" i="4"/>
  <c r="R203" i="4"/>
  <c r="P203" i="4"/>
  <c r="O203" i="4"/>
  <c r="Q203" i="4" s="1"/>
  <c r="T203" i="4" s="1"/>
  <c r="U203" i="4" s="1"/>
  <c r="D203" i="4"/>
  <c r="C203" i="4"/>
  <c r="B203" i="4"/>
  <c r="Z202" i="4"/>
  <c r="W202" i="4"/>
  <c r="V202" i="4"/>
  <c r="S202" i="4"/>
  <c r="P202" i="4"/>
  <c r="R202" i="4" s="1"/>
  <c r="O202" i="4"/>
  <c r="D202" i="4"/>
  <c r="C202" i="4"/>
  <c r="B202" i="4"/>
  <c r="Z201" i="4"/>
  <c r="W201" i="4"/>
  <c r="V201" i="4"/>
  <c r="S201" i="4"/>
  <c r="P201" i="4"/>
  <c r="R201" i="4" s="1"/>
  <c r="O201" i="4"/>
  <c r="D201" i="4"/>
  <c r="C201" i="4"/>
  <c r="B201" i="4"/>
  <c r="Z200" i="4"/>
  <c r="W200" i="4"/>
  <c r="V200" i="4"/>
  <c r="S200" i="4"/>
  <c r="Q200" i="4"/>
  <c r="T200" i="4" s="1"/>
  <c r="U200" i="4" s="1"/>
  <c r="P200" i="4"/>
  <c r="R200" i="4" s="1"/>
  <c r="O200" i="4"/>
  <c r="D200" i="4"/>
  <c r="C200" i="4"/>
  <c r="B200" i="4"/>
  <c r="Z199" i="4"/>
  <c r="W199" i="4"/>
  <c r="V199" i="4"/>
  <c r="S199" i="4"/>
  <c r="T199" i="4" s="1"/>
  <c r="U199" i="4" s="1"/>
  <c r="R199" i="4"/>
  <c r="P199" i="4"/>
  <c r="O199" i="4"/>
  <c r="Q199" i="4" s="1"/>
  <c r="D199" i="4"/>
  <c r="C199" i="4"/>
  <c r="B199" i="4"/>
  <c r="Z198" i="4"/>
  <c r="W198" i="4"/>
  <c r="V198" i="4"/>
  <c r="U198" i="4"/>
  <c r="T198" i="4"/>
  <c r="S198" i="4"/>
  <c r="Q198" i="4"/>
  <c r="P198" i="4"/>
  <c r="R198" i="4" s="1"/>
  <c r="O198" i="4"/>
  <c r="D198" i="4"/>
  <c r="C198" i="4"/>
  <c r="B198" i="4"/>
  <c r="Z197" i="4"/>
  <c r="W197" i="4"/>
  <c r="V197" i="4"/>
  <c r="S197" i="4"/>
  <c r="Q197" i="4"/>
  <c r="T197" i="4" s="1"/>
  <c r="P197" i="4"/>
  <c r="R197" i="4" s="1"/>
  <c r="O197" i="4"/>
  <c r="D197" i="4"/>
  <c r="C197" i="4"/>
  <c r="B197" i="4"/>
  <c r="Z196" i="4"/>
  <c r="W196" i="4"/>
  <c r="V196" i="4"/>
  <c r="T196" i="4"/>
  <c r="S196" i="4"/>
  <c r="Q196" i="4"/>
  <c r="P196" i="4"/>
  <c r="R196" i="4" s="1"/>
  <c r="U196" i="4" s="1"/>
  <c r="O196" i="4"/>
  <c r="D196" i="4"/>
  <c r="C196" i="4"/>
  <c r="B196" i="4"/>
  <c r="Z195" i="4"/>
  <c r="W195" i="4"/>
  <c r="V195" i="4"/>
  <c r="S195" i="4"/>
  <c r="P195" i="4"/>
  <c r="R195" i="4" s="1"/>
  <c r="O195" i="4"/>
  <c r="D195" i="4"/>
  <c r="C195" i="4"/>
  <c r="B195" i="4"/>
  <c r="Z194" i="4"/>
  <c r="W194" i="4"/>
  <c r="V194" i="4"/>
  <c r="S194" i="4"/>
  <c r="R194" i="4"/>
  <c r="P194" i="4"/>
  <c r="O194" i="4"/>
  <c r="Q194" i="4" s="1"/>
  <c r="D194" i="4"/>
  <c r="C194" i="4"/>
  <c r="B194" i="4"/>
  <c r="Z193" i="4"/>
  <c r="W193" i="4"/>
  <c r="V193" i="4"/>
  <c r="T193" i="4"/>
  <c r="U193" i="4" s="1"/>
  <c r="S193" i="4"/>
  <c r="Q193" i="4"/>
  <c r="P193" i="4"/>
  <c r="R193" i="4" s="1"/>
  <c r="O193" i="4"/>
  <c r="D193" i="4"/>
  <c r="C193" i="4"/>
  <c r="B193" i="4"/>
  <c r="Z192" i="4"/>
  <c r="W192" i="4"/>
  <c r="V192" i="4"/>
  <c r="S192" i="4"/>
  <c r="R192" i="4"/>
  <c r="Q192" i="4"/>
  <c r="T192" i="4" s="1"/>
  <c r="P192" i="4"/>
  <c r="O192" i="4"/>
  <c r="D192" i="4"/>
  <c r="C192" i="4"/>
  <c r="B192" i="4"/>
  <c r="Z191" i="4"/>
  <c r="W191" i="4"/>
  <c r="V191" i="4"/>
  <c r="U191" i="4"/>
  <c r="T191" i="4"/>
  <c r="S191" i="4"/>
  <c r="R191" i="4"/>
  <c r="Q191" i="4"/>
  <c r="P191" i="4"/>
  <c r="O191" i="4"/>
  <c r="D191" i="4"/>
  <c r="C191" i="4"/>
  <c r="B191" i="4"/>
  <c r="Z190" i="4"/>
  <c r="W190" i="4"/>
  <c r="V190" i="4"/>
  <c r="S190" i="4"/>
  <c r="R190" i="4"/>
  <c r="P190" i="4"/>
  <c r="O190" i="4"/>
  <c r="Q190" i="4" s="1"/>
  <c r="T190" i="4" s="1"/>
  <c r="U190" i="4" s="1"/>
  <c r="D190" i="4"/>
  <c r="C190" i="4"/>
  <c r="B190" i="4"/>
  <c r="Z189" i="4"/>
  <c r="W189" i="4"/>
  <c r="V189" i="4"/>
  <c r="S189" i="4"/>
  <c r="P189" i="4"/>
  <c r="R189" i="4" s="1"/>
  <c r="O189" i="4"/>
  <c r="Q189" i="4" s="1"/>
  <c r="T189" i="4" s="1"/>
  <c r="U189" i="4" s="1"/>
  <c r="D189" i="4"/>
  <c r="C189" i="4"/>
  <c r="B189" i="4"/>
  <c r="Z188" i="4"/>
  <c r="W188" i="4"/>
  <c r="V188" i="4"/>
  <c r="S188" i="4"/>
  <c r="P188" i="4"/>
  <c r="R188" i="4" s="1"/>
  <c r="O188" i="4"/>
  <c r="D188" i="4"/>
  <c r="Q188" i="4" s="1"/>
  <c r="T188" i="4" s="1"/>
  <c r="U188" i="4" s="1"/>
  <c r="C188" i="4"/>
  <c r="B188" i="4"/>
  <c r="Z187" i="4"/>
  <c r="W187" i="4"/>
  <c r="V187" i="4"/>
  <c r="S187" i="4"/>
  <c r="P187" i="4"/>
  <c r="R187" i="4" s="1"/>
  <c r="O187" i="4"/>
  <c r="D187" i="4"/>
  <c r="C187" i="4"/>
  <c r="B187" i="4"/>
  <c r="Z186" i="4"/>
  <c r="W186" i="4"/>
  <c r="V186" i="4"/>
  <c r="S186" i="4"/>
  <c r="R186" i="4"/>
  <c r="Q186" i="4"/>
  <c r="T186" i="4" s="1"/>
  <c r="U186" i="4" s="1"/>
  <c r="P186" i="4"/>
  <c r="O186" i="4"/>
  <c r="D186" i="4"/>
  <c r="C186" i="4"/>
  <c r="B186" i="4"/>
  <c r="Z185" i="4"/>
  <c r="W185" i="4"/>
  <c r="V185" i="4"/>
  <c r="S185" i="4"/>
  <c r="T185" i="4" s="1"/>
  <c r="U185" i="4" s="1"/>
  <c r="R185" i="4"/>
  <c r="Q185" i="4"/>
  <c r="P185" i="4"/>
  <c r="O185" i="4"/>
  <c r="D185" i="4"/>
  <c r="C185" i="4"/>
  <c r="B185" i="4"/>
  <c r="Z184" i="4"/>
  <c r="W184" i="4"/>
  <c r="V184" i="4"/>
  <c r="S184" i="4"/>
  <c r="P184" i="4"/>
  <c r="R184" i="4" s="1"/>
  <c r="O184" i="4"/>
  <c r="D184" i="4"/>
  <c r="C184" i="4"/>
  <c r="B184" i="4"/>
  <c r="Z183" i="4"/>
  <c r="W183" i="4"/>
  <c r="V183" i="4"/>
  <c r="S183" i="4"/>
  <c r="Q183" i="4"/>
  <c r="P183" i="4"/>
  <c r="R183" i="4" s="1"/>
  <c r="O183" i="4"/>
  <c r="D183" i="4"/>
  <c r="C183" i="4"/>
  <c r="B183" i="4"/>
  <c r="Z182" i="4"/>
  <c r="W182" i="4"/>
  <c r="V182" i="4"/>
  <c r="S182" i="4"/>
  <c r="P182" i="4"/>
  <c r="R182" i="4" s="1"/>
  <c r="O182" i="4"/>
  <c r="Q182" i="4" s="1"/>
  <c r="T182" i="4" s="1"/>
  <c r="U182" i="4" s="1"/>
  <c r="D182" i="4"/>
  <c r="C182" i="4"/>
  <c r="B182" i="4"/>
  <c r="Z181" i="4"/>
  <c r="W181" i="4"/>
  <c r="V181" i="4"/>
  <c r="S181" i="4"/>
  <c r="R181" i="4"/>
  <c r="P181" i="4"/>
  <c r="O181" i="4"/>
  <c r="Q181" i="4" s="1"/>
  <c r="T181" i="4" s="1"/>
  <c r="U181" i="4" s="1"/>
  <c r="D181" i="4"/>
  <c r="C181" i="4"/>
  <c r="B181" i="4"/>
  <c r="Z180" i="4"/>
  <c r="W180" i="4"/>
  <c r="V180" i="4"/>
  <c r="S180" i="4"/>
  <c r="P180" i="4"/>
  <c r="R180" i="4" s="1"/>
  <c r="O180" i="4"/>
  <c r="D180" i="4"/>
  <c r="C180" i="4"/>
  <c r="B180" i="4"/>
  <c r="Z179" i="4"/>
  <c r="W179" i="4"/>
  <c r="V179" i="4"/>
  <c r="S179" i="4"/>
  <c r="Q179" i="4"/>
  <c r="T179" i="4" s="1"/>
  <c r="P179" i="4"/>
  <c r="R179" i="4" s="1"/>
  <c r="O179" i="4"/>
  <c r="D179" i="4"/>
  <c r="C179" i="4"/>
  <c r="B179" i="4"/>
  <c r="Z178" i="4"/>
  <c r="W178" i="4"/>
  <c r="V178" i="4"/>
  <c r="S178" i="4"/>
  <c r="T178" i="4" s="1"/>
  <c r="U178" i="4" s="1"/>
  <c r="R178" i="4"/>
  <c r="Q178" i="4"/>
  <c r="P178" i="4"/>
  <c r="O178" i="4"/>
  <c r="D178" i="4"/>
  <c r="C178" i="4"/>
  <c r="B178" i="4"/>
  <c r="Z177" i="4"/>
  <c r="W177" i="4"/>
  <c r="V177" i="4"/>
  <c r="S177" i="4"/>
  <c r="P177" i="4"/>
  <c r="R177" i="4" s="1"/>
  <c r="O177" i="4"/>
  <c r="D177" i="4"/>
  <c r="C177" i="4"/>
  <c r="B177" i="4"/>
  <c r="Z176" i="4"/>
  <c r="W176" i="4"/>
  <c r="V176" i="4"/>
  <c r="S176" i="4"/>
  <c r="P176" i="4"/>
  <c r="R176" i="4" s="1"/>
  <c r="O176" i="4"/>
  <c r="Q176" i="4" s="1"/>
  <c r="D176" i="4"/>
  <c r="C176" i="4"/>
  <c r="B176" i="4"/>
  <c r="Z175" i="4"/>
  <c r="W175" i="4"/>
  <c r="V175" i="4"/>
  <c r="S175" i="4"/>
  <c r="P175" i="4"/>
  <c r="R175" i="4" s="1"/>
  <c r="O175" i="4"/>
  <c r="Q175" i="4" s="1"/>
  <c r="T175" i="4" s="1"/>
  <c r="U175" i="4" s="1"/>
  <c r="D175" i="4"/>
  <c r="C175" i="4"/>
  <c r="B175" i="4"/>
  <c r="Z174" i="4"/>
  <c r="W174" i="4"/>
  <c r="V174" i="4"/>
  <c r="S174" i="4"/>
  <c r="R174" i="4"/>
  <c r="P174" i="4"/>
  <c r="O174" i="4"/>
  <c r="D174" i="4"/>
  <c r="C174" i="4"/>
  <c r="B174" i="4"/>
  <c r="Z173" i="4"/>
  <c r="W173" i="4"/>
  <c r="V173" i="4"/>
  <c r="S173" i="4"/>
  <c r="Q173" i="4"/>
  <c r="T173" i="4" s="1"/>
  <c r="U173" i="4" s="1"/>
  <c r="P173" i="4"/>
  <c r="R173" i="4" s="1"/>
  <c r="O173" i="4"/>
  <c r="D173" i="4"/>
  <c r="C173" i="4"/>
  <c r="B173" i="4"/>
  <c r="Z172" i="4"/>
  <c r="W172" i="4"/>
  <c r="V172" i="4"/>
  <c r="S172" i="4"/>
  <c r="R172" i="4"/>
  <c r="Q172" i="4"/>
  <c r="T172" i="4" s="1"/>
  <c r="U172" i="4" s="1"/>
  <c r="P172" i="4"/>
  <c r="O172" i="4"/>
  <c r="D172" i="4"/>
  <c r="C172" i="4"/>
  <c r="B172" i="4"/>
  <c r="Z171" i="4"/>
  <c r="W171" i="4"/>
  <c r="V171" i="4"/>
  <c r="U171" i="4"/>
  <c r="S171" i="4"/>
  <c r="R171" i="4"/>
  <c r="Q171" i="4"/>
  <c r="T171" i="4" s="1"/>
  <c r="P171" i="4"/>
  <c r="O171" i="4"/>
  <c r="D171" i="4"/>
  <c r="C171" i="4"/>
  <c r="B171" i="4"/>
  <c r="Z170" i="4"/>
  <c r="W170" i="4"/>
  <c r="V170" i="4"/>
  <c r="S170" i="4"/>
  <c r="P170" i="4"/>
  <c r="R170" i="4" s="1"/>
  <c r="O170" i="4"/>
  <c r="D170" i="4"/>
  <c r="C170" i="4"/>
  <c r="B170" i="4"/>
  <c r="Z169" i="4"/>
  <c r="W169" i="4"/>
  <c r="V169" i="4"/>
  <c r="S169" i="4"/>
  <c r="R169" i="4"/>
  <c r="P169" i="4"/>
  <c r="O169" i="4"/>
  <c r="Q169" i="4" s="1"/>
  <c r="T169" i="4" s="1"/>
  <c r="U169" i="4" s="1"/>
  <c r="D169" i="4"/>
  <c r="C169" i="4"/>
  <c r="B169" i="4"/>
  <c r="Z168" i="4"/>
  <c r="W168" i="4"/>
  <c r="V168" i="4"/>
  <c r="S168" i="4"/>
  <c r="R168" i="4"/>
  <c r="Q168" i="4"/>
  <c r="T168" i="4" s="1"/>
  <c r="U168" i="4" s="1"/>
  <c r="P168" i="4"/>
  <c r="O168" i="4"/>
  <c r="D168" i="4"/>
  <c r="C168" i="4"/>
  <c r="B168" i="4"/>
  <c r="Z167" i="4"/>
  <c r="W167" i="4"/>
  <c r="V167" i="4"/>
  <c r="S167" i="4"/>
  <c r="R167" i="4"/>
  <c r="Q167" i="4"/>
  <c r="T167" i="4" s="1"/>
  <c r="U167" i="4" s="1"/>
  <c r="P167" i="4"/>
  <c r="O167" i="4"/>
  <c r="D167" i="4"/>
  <c r="C167" i="4"/>
  <c r="B167" i="4"/>
  <c r="Z166" i="4"/>
  <c r="W166" i="4"/>
  <c r="V166" i="4"/>
  <c r="S166" i="4"/>
  <c r="P166" i="4"/>
  <c r="R166" i="4" s="1"/>
  <c r="O166" i="4"/>
  <c r="Q166" i="4" s="1"/>
  <c r="T166" i="4" s="1"/>
  <c r="D166" i="4"/>
  <c r="C166" i="4"/>
  <c r="B166" i="4"/>
  <c r="Z165" i="4"/>
  <c r="W165" i="4"/>
  <c r="V165" i="4"/>
  <c r="S165" i="4"/>
  <c r="T165" i="4" s="1"/>
  <c r="U165" i="4" s="1"/>
  <c r="R165" i="4"/>
  <c r="Q165" i="4"/>
  <c r="P165" i="4"/>
  <c r="O165" i="4"/>
  <c r="D165" i="4"/>
  <c r="C165" i="4"/>
  <c r="B165" i="4"/>
  <c r="Z164" i="4"/>
  <c r="W164" i="4"/>
  <c r="V164" i="4"/>
  <c r="U164" i="4"/>
  <c r="S164" i="4"/>
  <c r="R164" i="4"/>
  <c r="P164" i="4"/>
  <c r="O164" i="4"/>
  <c r="Q164" i="4" s="1"/>
  <c r="T164" i="4" s="1"/>
  <c r="D164" i="4"/>
  <c r="C164" i="4"/>
  <c r="B164" i="4"/>
  <c r="Z163" i="4"/>
  <c r="W163" i="4"/>
  <c r="V163" i="4"/>
  <c r="S163" i="4"/>
  <c r="R163" i="4"/>
  <c r="P163" i="4"/>
  <c r="O163" i="4"/>
  <c r="D163" i="4"/>
  <c r="C163" i="4"/>
  <c r="B163" i="4"/>
  <c r="Z162" i="4"/>
  <c r="W162" i="4"/>
  <c r="V162" i="4"/>
  <c r="S162" i="4"/>
  <c r="P162" i="4"/>
  <c r="R162" i="4" s="1"/>
  <c r="O162" i="4"/>
  <c r="Q162" i="4" s="1"/>
  <c r="T162" i="4" s="1"/>
  <c r="U162" i="4" s="1"/>
  <c r="D162" i="4"/>
  <c r="C162" i="4"/>
  <c r="B162" i="4"/>
  <c r="Z161" i="4"/>
  <c r="W161" i="4"/>
  <c r="V161" i="4"/>
  <c r="S161" i="4"/>
  <c r="Q161" i="4"/>
  <c r="T161" i="4" s="1"/>
  <c r="P161" i="4"/>
  <c r="R161" i="4" s="1"/>
  <c r="O161" i="4"/>
  <c r="D161" i="4"/>
  <c r="C161" i="4"/>
  <c r="B161" i="4"/>
  <c r="Z160" i="4"/>
  <c r="W160" i="4"/>
  <c r="V160" i="4"/>
  <c r="T160" i="4"/>
  <c r="U160" i="4" s="1"/>
  <c r="S160" i="4"/>
  <c r="R160" i="4"/>
  <c r="Q160" i="4"/>
  <c r="P160" i="4"/>
  <c r="O160" i="4"/>
  <c r="D160" i="4"/>
  <c r="C160" i="4"/>
  <c r="B160" i="4"/>
  <c r="Z159" i="4"/>
  <c r="W159" i="4"/>
  <c r="V159" i="4"/>
  <c r="U159" i="4"/>
  <c r="S159" i="4"/>
  <c r="Q159" i="4"/>
  <c r="T159" i="4" s="1"/>
  <c r="P159" i="4"/>
  <c r="R159" i="4" s="1"/>
  <c r="O159" i="4"/>
  <c r="D159" i="4"/>
  <c r="C159" i="4"/>
  <c r="B159" i="4"/>
  <c r="Z158" i="4"/>
  <c r="W158" i="4"/>
  <c r="V158" i="4"/>
  <c r="S158" i="4"/>
  <c r="P158" i="4"/>
  <c r="R158" i="4" s="1"/>
  <c r="O158" i="4"/>
  <c r="D158" i="4"/>
  <c r="C158" i="4"/>
  <c r="B158" i="4"/>
  <c r="Z157" i="4"/>
  <c r="W157" i="4"/>
  <c r="V157" i="4"/>
  <c r="S157" i="4"/>
  <c r="P157" i="4"/>
  <c r="R157" i="4" s="1"/>
  <c r="O157" i="4"/>
  <c r="Q157" i="4" s="1"/>
  <c r="T157" i="4" s="1"/>
  <c r="U157" i="4" s="1"/>
  <c r="D157" i="4"/>
  <c r="C157" i="4"/>
  <c r="B157" i="4"/>
  <c r="Z156" i="4"/>
  <c r="W156" i="4"/>
  <c r="V156" i="4"/>
  <c r="S156" i="4"/>
  <c r="R156" i="4"/>
  <c r="P156" i="4"/>
  <c r="O156" i="4"/>
  <c r="D156" i="4"/>
  <c r="C156" i="4"/>
  <c r="B156" i="4"/>
  <c r="Z155" i="4"/>
  <c r="W155" i="4"/>
  <c r="V155" i="4"/>
  <c r="S155" i="4"/>
  <c r="R155" i="4"/>
  <c r="Q155" i="4"/>
  <c r="T155" i="4" s="1"/>
  <c r="U155" i="4" s="1"/>
  <c r="P155" i="4"/>
  <c r="O155" i="4"/>
  <c r="D155" i="4"/>
  <c r="C155" i="4"/>
  <c r="B155" i="4"/>
  <c r="Z154" i="4"/>
  <c r="W154" i="4"/>
  <c r="V154" i="4"/>
  <c r="T154" i="4"/>
  <c r="U154" i="4" s="1"/>
  <c r="S154" i="4"/>
  <c r="P154" i="4"/>
  <c r="R154" i="4" s="1"/>
  <c r="O154" i="4"/>
  <c r="Q154" i="4" s="1"/>
  <c r="D154" i="4"/>
  <c r="C154" i="4"/>
  <c r="B154" i="4"/>
  <c r="Z153" i="4"/>
  <c r="W153" i="4"/>
  <c r="V153" i="4"/>
  <c r="S153" i="4"/>
  <c r="Q153" i="4"/>
  <c r="T153" i="4" s="1"/>
  <c r="U153" i="4" s="1"/>
  <c r="P153" i="4"/>
  <c r="R153" i="4" s="1"/>
  <c r="O153" i="4"/>
  <c r="D153" i="4"/>
  <c r="C153" i="4"/>
  <c r="B153" i="4"/>
  <c r="Z152" i="4"/>
  <c r="W152" i="4"/>
  <c r="V152" i="4"/>
  <c r="S152" i="4"/>
  <c r="P152" i="4"/>
  <c r="R152" i="4" s="1"/>
  <c r="O152" i="4"/>
  <c r="D152" i="4"/>
  <c r="C152" i="4"/>
  <c r="B152" i="4"/>
  <c r="Z151" i="4"/>
  <c r="W151" i="4"/>
  <c r="V151" i="4"/>
  <c r="S151" i="4"/>
  <c r="R151" i="4"/>
  <c r="Q151" i="4"/>
  <c r="P151" i="4"/>
  <c r="O151" i="4"/>
  <c r="D151" i="4"/>
  <c r="C151" i="4"/>
  <c r="B151" i="4"/>
  <c r="Z150" i="4"/>
  <c r="W150" i="4"/>
  <c r="V150" i="4"/>
  <c r="S150" i="4"/>
  <c r="T150" i="4" s="1"/>
  <c r="U150" i="4" s="1"/>
  <c r="R150" i="4"/>
  <c r="P150" i="4"/>
  <c r="O150" i="4"/>
  <c r="Q150" i="4" s="1"/>
  <c r="D150" i="4"/>
  <c r="C150" i="4"/>
  <c r="B150" i="4"/>
  <c r="Z149" i="4"/>
  <c r="W149" i="4"/>
  <c r="V149" i="4"/>
  <c r="S149" i="4"/>
  <c r="R149" i="4"/>
  <c r="P149" i="4"/>
  <c r="O149" i="4"/>
  <c r="D149" i="4"/>
  <c r="C149" i="4"/>
  <c r="B149" i="4"/>
  <c r="Z148" i="4"/>
  <c r="W148" i="4"/>
  <c r="V148" i="4"/>
  <c r="S148" i="4"/>
  <c r="P148" i="4"/>
  <c r="R148" i="4" s="1"/>
  <c r="O148" i="4"/>
  <c r="D148" i="4"/>
  <c r="Q148" i="4" s="1"/>
  <c r="T148" i="4" s="1"/>
  <c r="C148" i="4"/>
  <c r="B148" i="4"/>
  <c r="Z147" i="4"/>
  <c r="W147" i="4"/>
  <c r="V147" i="4"/>
  <c r="S147" i="4"/>
  <c r="R147" i="4"/>
  <c r="Q147" i="4"/>
  <c r="P147" i="4"/>
  <c r="O147" i="4"/>
  <c r="D147" i="4"/>
  <c r="C147" i="4"/>
  <c r="B147" i="4"/>
  <c r="Z146" i="4"/>
  <c r="W146" i="4"/>
  <c r="V146" i="4"/>
  <c r="T146" i="4"/>
  <c r="U146" i="4" s="1"/>
  <c r="S146" i="4"/>
  <c r="R146" i="4"/>
  <c r="Q146" i="4"/>
  <c r="P146" i="4"/>
  <c r="O146" i="4"/>
  <c r="D146" i="4"/>
  <c r="C146" i="4"/>
  <c r="B146" i="4"/>
  <c r="Z145" i="4"/>
  <c r="W145" i="4"/>
  <c r="V145" i="4"/>
  <c r="S145" i="4"/>
  <c r="P145" i="4"/>
  <c r="R145" i="4" s="1"/>
  <c r="U145" i="4" s="1"/>
  <c r="O145" i="4"/>
  <c r="Q145" i="4" s="1"/>
  <c r="T145" i="4" s="1"/>
  <c r="D145" i="4"/>
  <c r="C145" i="4"/>
  <c r="B145" i="4"/>
  <c r="Z144" i="4"/>
  <c r="W144" i="4"/>
  <c r="V144" i="4"/>
  <c r="S144" i="4"/>
  <c r="R144" i="4"/>
  <c r="P144" i="4"/>
  <c r="O144" i="4"/>
  <c r="Q144" i="4" s="1"/>
  <c r="T144" i="4" s="1"/>
  <c r="U144" i="4" s="1"/>
  <c r="D144" i="4"/>
  <c r="C144" i="4"/>
  <c r="B144" i="4"/>
  <c r="Z143" i="4"/>
  <c r="W143" i="4"/>
  <c r="V143" i="4"/>
  <c r="S143" i="4"/>
  <c r="R143" i="4"/>
  <c r="P143" i="4"/>
  <c r="O143" i="4"/>
  <c r="Q143" i="4" s="1"/>
  <c r="T143" i="4" s="1"/>
  <c r="U143" i="4" s="1"/>
  <c r="D143" i="4"/>
  <c r="C143" i="4"/>
  <c r="B143" i="4"/>
  <c r="Z142" i="4"/>
  <c r="W142" i="4"/>
  <c r="V142" i="4"/>
  <c r="S142" i="4"/>
  <c r="R142" i="4"/>
  <c r="Q142" i="4"/>
  <c r="T142" i="4" s="1"/>
  <c r="U142" i="4" s="1"/>
  <c r="P142" i="4"/>
  <c r="O142" i="4"/>
  <c r="D142" i="4"/>
  <c r="C142" i="4"/>
  <c r="B142" i="4"/>
  <c r="Z141" i="4"/>
  <c r="W141" i="4"/>
  <c r="V141" i="4"/>
  <c r="S141" i="4"/>
  <c r="P141" i="4"/>
  <c r="R141" i="4" s="1"/>
  <c r="O141" i="4"/>
  <c r="Q141" i="4" s="1"/>
  <c r="T141" i="4" s="1"/>
  <c r="U141" i="4" s="1"/>
  <c r="D141" i="4"/>
  <c r="C141" i="4"/>
  <c r="B141" i="4"/>
  <c r="Z140" i="4"/>
  <c r="W140" i="4"/>
  <c r="V140" i="4"/>
  <c r="S140" i="4"/>
  <c r="Q140" i="4"/>
  <c r="T140" i="4" s="1"/>
  <c r="U140" i="4" s="1"/>
  <c r="P140" i="4"/>
  <c r="R140" i="4" s="1"/>
  <c r="O140" i="4"/>
  <c r="D140" i="4"/>
  <c r="C140" i="4"/>
  <c r="B140" i="4"/>
  <c r="Z139" i="4"/>
  <c r="W139" i="4"/>
  <c r="V139" i="4"/>
  <c r="S139" i="4"/>
  <c r="T139" i="4" s="1"/>
  <c r="U139" i="4" s="1"/>
  <c r="R139" i="4"/>
  <c r="Q139" i="4"/>
  <c r="P139" i="4"/>
  <c r="O139" i="4"/>
  <c r="D139" i="4"/>
  <c r="C139" i="4"/>
  <c r="B139" i="4"/>
  <c r="Z138" i="4"/>
  <c r="W138" i="4"/>
  <c r="V138" i="4"/>
  <c r="U138" i="4"/>
  <c r="S138" i="4"/>
  <c r="Q138" i="4"/>
  <c r="T138" i="4" s="1"/>
  <c r="P138" i="4"/>
  <c r="R138" i="4" s="1"/>
  <c r="O138" i="4"/>
  <c r="D138" i="4"/>
  <c r="C138" i="4"/>
  <c r="B138" i="4"/>
  <c r="Z137" i="4"/>
  <c r="W137" i="4"/>
  <c r="V137" i="4"/>
  <c r="S137" i="4"/>
  <c r="P137" i="4"/>
  <c r="R137" i="4" s="1"/>
  <c r="O137" i="4"/>
  <c r="D137" i="4"/>
  <c r="C137" i="4"/>
  <c r="B137" i="4"/>
  <c r="Z136" i="4"/>
  <c r="W136" i="4"/>
  <c r="V136" i="4"/>
  <c r="S136" i="4"/>
  <c r="P136" i="4"/>
  <c r="R136" i="4" s="1"/>
  <c r="O136" i="4"/>
  <c r="Q136" i="4" s="1"/>
  <c r="T136" i="4" s="1"/>
  <c r="D136" i="4"/>
  <c r="C136" i="4"/>
  <c r="B136" i="4"/>
  <c r="Z135" i="4"/>
  <c r="W135" i="4"/>
  <c r="V135" i="4"/>
  <c r="S135" i="4"/>
  <c r="P135" i="4"/>
  <c r="R135" i="4" s="1"/>
  <c r="O135" i="4"/>
  <c r="D135" i="4"/>
  <c r="C135" i="4"/>
  <c r="B135" i="4"/>
  <c r="Z134" i="4"/>
  <c r="W134" i="4"/>
  <c r="V134" i="4"/>
  <c r="S134" i="4"/>
  <c r="P134" i="4"/>
  <c r="R134" i="4" s="1"/>
  <c r="O134" i="4"/>
  <c r="Q134" i="4" s="1"/>
  <c r="T134" i="4" s="1"/>
  <c r="U134" i="4" s="1"/>
  <c r="D134" i="4"/>
  <c r="C134" i="4"/>
  <c r="B134" i="4"/>
  <c r="Z133" i="4"/>
  <c r="W133" i="4"/>
  <c r="V133" i="4"/>
  <c r="S133" i="4"/>
  <c r="R133" i="4"/>
  <c r="Q133" i="4"/>
  <c r="P133" i="4"/>
  <c r="O133" i="4"/>
  <c r="D133" i="4"/>
  <c r="C133" i="4"/>
  <c r="B133" i="4"/>
  <c r="Z132" i="4"/>
  <c r="W132" i="4"/>
  <c r="V132" i="4"/>
  <c r="S132" i="4"/>
  <c r="R132" i="4"/>
  <c r="P132" i="4"/>
  <c r="O132" i="4"/>
  <c r="D132" i="4"/>
  <c r="C132" i="4"/>
  <c r="B132" i="4"/>
  <c r="Z131" i="4"/>
  <c r="W131" i="4"/>
  <c r="V131" i="4"/>
  <c r="T131" i="4"/>
  <c r="U131" i="4" s="1"/>
  <c r="S131" i="4"/>
  <c r="R131" i="4"/>
  <c r="Q131" i="4"/>
  <c r="P131" i="4"/>
  <c r="O131" i="4"/>
  <c r="D131" i="4"/>
  <c r="C131" i="4"/>
  <c r="B131" i="4"/>
  <c r="Z130" i="4"/>
  <c r="W130" i="4"/>
  <c r="V130" i="4"/>
  <c r="S130" i="4"/>
  <c r="P130" i="4"/>
  <c r="R130" i="4" s="1"/>
  <c r="O130" i="4"/>
  <c r="Q130" i="4" s="1"/>
  <c r="T130" i="4" s="1"/>
  <c r="D130" i="4"/>
  <c r="C130" i="4"/>
  <c r="B130" i="4"/>
  <c r="Z129" i="4"/>
  <c r="W129" i="4"/>
  <c r="V129" i="4"/>
  <c r="S129" i="4"/>
  <c r="R129" i="4"/>
  <c r="P129" i="4"/>
  <c r="O129" i="4"/>
  <c r="D129" i="4"/>
  <c r="Q129" i="4" s="1"/>
  <c r="T129" i="4" s="1"/>
  <c r="U129" i="4" s="1"/>
  <c r="C129" i="4"/>
  <c r="B129" i="4"/>
  <c r="Z128" i="4"/>
  <c r="W128" i="4"/>
  <c r="V128" i="4"/>
  <c r="S128" i="4"/>
  <c r="Q128" i="4"/>
  <c r="T128" i="4" s="1"/>
  <c r="U128" i="4" s="1"/>
  <c r="P128" i="4"/>
  <c r="R128" i="4" s="1"/>
  <c r="O128" i="4"/>
  <c r="D128" i="4"/>
  <c r="C128" i="4"/>
  <c r="B128" i="4"/>
  <c r="Z127" i="4"/>
  <c r="W127" i="4"/>
  <c r="V127" i="4"/>
  <c r="S127" i="4"/>
  <c r="R127" i="4"/>
  <c r="Q127" i="4"/>
  <c r="T127" i="4" s="1"/>
  <c r="P127" i="4"/>
  <c r="O127" i="4"/>
  <c r="D127" i="4"/>
  <c r="C127" i="4"/>
  <c r="B127" i="4"/>
  <c r="Z126" i="4"/>
  <c r="W126" i="4"/>
  <c r="V126" i="4"/>
  <c r="U126" i="4"/>
  <c r="T126" i="4"/>
  <c r="S126" i="4"/>
  <c r="R126" i="4"/>
  <c r="Q126" i="4"/>
  <c r="P126" i="4"/>
  <c r="O126" i="4"/>
  <c r="D126" i="4"/>
  <c r="C126" i="4"/>
  <c r="B126" i="4"/>
  <c r="Z125" i="4"/>
  <c r="W125" i="4"/>
  <c r="V125" i="4"/>
  <c r="S125" i="4"/>
  <c r="R125" i="4"/>
  <c r="P125" i="4"/>
  <c r="O125" i="4"/>
  <c r="D125" i="4"/>
  <c r="C125" i="4"/>
  <c r="B125" i="4"/>
  <c r="Z124" i="4"/>
  <c r="W124" i="4"/>
  <c r="V124" i="4"/>
  <c r="S124" i="4"/>
  <c r="P124" i="4"/>
  <c r="R124" i="4" s="1"/>
  <c r="O124" i="4"/>
  <c r="D124" i="4"/>
  <c r="C124" i="4"/>
  <c r="B124" i="4"/>
  <c r="Z123" i="4"/>
  <c r="W123" i="4"/>
  <c r="V123" i="4"/>
  <c r="S123" i="4"/>
  <c r="P123" i="4"/>
  <c r="R123" i="4" s="1"/>
  <c r="O123" i="4"/>
  <c r="Q123" i="4" s="1"/>
  <c r="T123" i="4" s="1"/>
  <c r="U123" i="4" s="1"/>
  <c r="D123" i="4"/>
  <c r="C123" i="4"/>
  <c r="B123" i="4"/>
  <c r="Z122" i="4"/>
  <c r="W122" i="4"/>
  <c r="V122" i="4"/>
  <c r="S122" i="4"/>
  <c r="R122" i="4"/>
  <c r="Q122" i="4"/>
  <c r="T122" i="4" s="1"/>
  <c r="U122" i="4" s="1"/>
  <c r="P122" i="4"/>
  <c r="O122" i="4"/>
  <c r="D122" i="4"/>
  <c r="C122" i="4"/>
  <c r="B122" i="4"/>
  <c r="Z121" i="4"/>
  <c r="W121" i="4"/>
  <c r="V121" i="4"/>
  <c r="S121" i="4"/>
  <c r="R121" i="4"/>
  <c r="Q121" i="4"/>
  <c r="T121" i="4" s="1"/>
  <c r="U121" i="4" s="1"/>
  <c r="P121" i="4"/>
  <c r="O121" i="4"/>
  <c r="D121" i="4"/>
  <c r="C121" i="4"/>
  <c r="B121" i="4"/>
  <c r="Z120" i="4"/>
  <c r="W120" i="4"/>
  <c r="V120" i="4"/>
  <c r="U120" i="4"/>
  <c r="T120" i="4"/>
  <c r="S120" i="4"/>
  <c r="Q120" i="4"/>
  <c r="P120" i="4"/>
  <c r="R120" i="4" s="1"/>
  <c r="O120" i="4"/>
  <c r="D120" i="4"/>
  <c r="C120" i="4"/>
  <c r="B120" i="4"/>
  <c r="Z119" i="4"/>
  <c r="W119" i="4"/>
  <c r="V119" i="4"/>
  <c r="S119" i="4"/>
  <c r="R119" i="4"/>
  <c r="Q119" i="4"/>
  <c r="T119" i="4" s="1"/>
  <c r="U119" i="4" s="1"/>
  <c r="P119" i="4"/>
  <c r="O119" i="4"/>
  <c r="D119" i="4"/>
  <c r="C119" i="4"/>
  <c r="B119" i="4"/>
  <c r="Z118" i="4"/>
  <c r="W118" i="4"/>
  <c r="V118" i="4"/>
  <c r="S118" i="4"/>
  <c r="P118" i="4"/>
  <c r="R118" i="4" s="1"/>
  <c r="O118" i="4"/>
  <c r="Q118" i="4" s="1"/>
  <c r="T118" i="4" s="1"/>
  <c r="U118" i="4" s="1"/>
  <c r="D118" i="4"/>
  <c r="C118" i="4"/>
  <c r="B118" i="4"/>
  <c r="Z117" i="4"/>
  <c r="W117" i="4"/>
  <c r="V117" i="4"/>
  <c r="S117" i="4"/>
  <c r="P117" i="4"/>
  <c r="R117" i="4" s="1"/>
  <c r="O117" i="4"/>
  <c r="D117" i="4"/>
  <c r="Q117" i="4" s="1"/>
  <c r="T117" i="4" s="1"/>
  <c r="C117" i="4"/>
  <c r="B117" i="4"/>
  <c r="Z116" i="4"/>
  <c r="W116" i="4"/>
  <c r="V116" i="4"/>
  <c r="S116" i="4"/>
  <c r="P116" i="4"/>
  <c r="R116" i="4" s="1"/>
  <c r="O116" i="4"/>
  <c r="Q116" i="4" s="1"/>
  <c r="T116" i="4" s="1"/>
  <c r="U116" i="4" s="1"/>
  <c r="D116" i="4"/>
  <c r="C116" i="4"/>
  <c r="B116" i="4"/>
  <c r="Z115" i="4"/>
  <c r="W115" i="4"/>
  <c r="V115" i="4"/>
  <c r="S115" i="4"/>
  <c r="P115" i="4"/>
  <c r="R115" i="4" s="1"/>
  <c r="O115" i="4"/>
  <c r="Q115" i="4" s="1"/>
  <c r="T115" i="4" s="1"/>
  <c r="U115" i="4" s="1"/>
  <c r="D115" i="4"/>
  <c r="C115" i="4"/>
  <c r="B115" i="4"/>
  <c r="Z114" i="4"/>
  <c r="W114" i="4"/>
  <c r="V114" i="4"/>
  <c r="S114" i="4"/>
  <c r="Q114" i="4"/>
  <c r="T114" i="4" s="1"/>
  <c r="P114" i="4"/>
  <c r="R114" i="4" s="1"/>
  <c r="O114" i="4"/>
  <c r="D114" i="4"/>
  <c r="C114" i="4"/>
  <c r="B114" i="4"/>
  <c r="Z113" i="4"/>
  <c r="W113" i="4"/>
  <c r="V113" i="4"/>
  <c r="T113" i="4"/>
  <c r="U113" i="4" s="1"/>
  <c r="S113" i="4"/>
  <c r="R113" i="4"/>
  <c r="Q113" i="4"/>
  <c r="P113" i="4"/>
  <c r="O113" i="4"/>
  <c r="D113" i="4"/>
  <c r="C113" i="4"/>
  <c r="B113" i="4"/>
  <c r="Z112" i="4"/>
  <c r="W112" i="4"/>
  <c r="V112" i="4"/>
  <c r="S112" i="4"/>
  <c r="R112" i="4"/>
  <c r="P112" i="4"/>
  <c r="O112" i="4"/>
  <c r="D112" i="4"/>
  <c r="C112" i="4"/>
  <c r="B112" i="4"/>
  <c r="Z111" i="4"/>
  <c r="W111" i="4"/>
  <c r="V111" i="4"/>
  <c r="S111" i="4"/>
  <c r="P111" i="4"/>
  <c r="R111" i="4" s="1"/>
  <c r="O111" i="4"/>
  <c r="Q111" i="4" s="1"/>
  <c r="T111" i="4" s="1"/>
  <c r="U111" i="4" s="1"/>
  <c r="D111" i="4"/>
  <c r="C111" i="4"/>
  <c r="B111" i="4"/>
  <c r="Z110" i="4"/>
  <c r="W110" i="4"/>
  <c r="V110" i="4"/>
  <c r="S110" i="4"/>
  <c r="P110" i="4"/>
  <c r="R110" i="4" s="1"/>
  <c r="O110" i="4"/>
  <c r="Q110" i="4" s="1"/>
  <c r="T110" i="4" s="1"/>
  <c r="U110" i="4" s="1"/>
  <c r="D110" i="4"/>
  <c r="C110" i="4"/>
  <c r="B110" i="4"/>
  <c r="Z109" i="4"/>
  <c r="W109" i="4"/>
  <c r="V109" i="4"/>
  <c r="S109" i="4"/>
  <c r="R109" i="4"/>
  <c r="Q109" i="4"/>
  <c r="T109" i="4" s="1"/>
  <c r="U109" i="4" s="1"/>
  <c r="P109" i="4"/>
  <c r="O109" i="4"/>
  <c r="D109" i="4"/>
  <c r="C109" i="4"/>
  <c r="B109" i="4"/>
  <c r="Z108" i="4"/>
  <c r="W108" i="4"/>
  <c r="V108" i="4"/>
  <c r="S108" i="4"/>
  <c r="P108" i="4"/>
  <c r="R108" i="4" s="1"/>
  <c r="O108" i="4"/>
  <c r="D108" i="4"/>
  <c r="C108" i="4"/>
  <c r="B108" i="4"/>
  <c r="Z107" i="4"/>
  <c r="W107" i="4"/>
  <c r="V107" i="4"/>
  <c r="T107" i="4"/>
  <c r="U107" i="4" s="1"/>
  <c r="S107" i="4"/>
  <c r="R107" i="4"/>
  <c r="Q107" i="4"/>
  <c r="P107" i="4"/>
  <c r="O107" i="4"/>
  <c r="D107" i="4"/>
  <c r="C107" i="4"/>
  <c r="B107" i="4"/>
  <c r="Z106" i="4"/>
  <c r="W106" i="4"/>
  <c r="V106" i="4"/>
  <c r="S106" i="4"/>
  <c r="Q106" i="4"/>
  <c r="P106" i="4"/>
  <c r="R106" i="4" s="1"/>
  <c r="O106" i="4"/>
  <c r="D106" i="4"/>
  <c r="C106" i="4"/>
  <c r="B106" i="4"/>
  <c r="Z105" i="4"/>
  <c r="W105" i="4"/>
  <c r="V105" i="4"/>
  <c r="S105" i="4"/>
  <c r="P105" i="4"/>
  <c r="R105" i="4" s="1"/>
  <c r="O105" i="4"/>
  <c r="D105" i="4"/>
  <c r="C105" i="4"/>
  <c r="B105" i="4"/>
  <c r="Z104" i="4"/>
  <c r="W104" i="4"/>
  <c r="V104" i="4"/>
  <c r="S104" i="4"/>
  <c r="P104" i="4"/>
  <c r="R104" i="4" s="1"/>
  <c r="O104" i="4"/>
  <c r="D104" i="4"/>
  <c r="Q104" i="4" s="1"/>
  <c r="T104" i="4" s="1"/>
  <c r="C104" i="4"/>
  <c r="B104" i="4"/>
  <c r="Z103" i="4"/>
  <c r="W103" i="4"/>
  <c r="V103" i="4"/>
  <c r="S103" i="4"/>
  <c r="P103" i="4"/>
  <c r="R103" i="4" s="1"/>
  <c r="O103" i="4"/>
  <c r="Q103" i="4" s="1"/>
  <c r="T103" i="4" s="1"/>
  <c r="U103" i="4" s="1"/>
  <c r="D103" i="4"/>
  <c r="C103" i="4"/>
  <c r="B103" i="4"/>
  <c r="Z102" i="4"/>
  <c r="W102" i="4"/>
  <c r="V102" i="4"/>
  <c r="S102" i="4"/>
  <c r="R102" i="4"/>
  <c r="Q102" i="4"/>
  <c r="T102" i="4" s="1"/>
  <c r="U102" i="4" s="1"/>
  <c r="P102" i="4"/>
  <c r="O102" i="4"/>
  <c r="D102" i="4"/>
  <c r="C102" i="4"/>
  <c r="B102" i="4"/>
  <c r="Z101" i="4"/>
  <c r="W101" i="4"/>
  <c r="V101" i="4"/>
  <c r="U101" i="4"/>
  <c r="S101" i="4"/>
  <c r="R101" i="4"/>
  <c r="Q101" i="4"/>
  <c r="T101" i="4" s="1"/>
  <c r="P101" i="4"/>
  <c r="O101" i="4"/>
  <c r="D101" i="4"/>
  <c r="C101" i="4"/>
  <c r="B101" i="4"/>
  <c r="Z100" i="4"/>
  <c r="W100" i="4"/>
  <c r="V100" i="4"/>
  <c r="S100" i="4"/>
  <c r="T100" i="4" s="1"/>
  <c r="U100" i="4" s="1"/>
  <c r="R100" i="4"/>
  <c r="P100" i="4"/>
  <c r="O100" i="4"/>
  <c r="Q100" i="4" s="1"/>
  <c r="D100" i="4"/>
  <c r="C100" i="4"/>
  <c r="B100" i="4"/>
  <c r="Z99" i="4"/>
  <c r="W99" i="4"/>
  <c r="V99" i="4"/>
  <c r="S99" i="4"/>
  <c r="P99" i="4"/>
  <c r="R99" i="4" s="1"/>
  <c r="O99" i="4"/>
  <c r="D99" i="4"/>
  <c r="C99" i="4"/>
  <c r="B99" i="4"/>
  <c r="Z98" i="4"/>
  <c r="W98" i="4"/>
  <c r="V98" i="4"/>
  <c r="S98" i="4"/>
  <c r="P98" i="4"/>
  <c r="R98" i="4" s="1"/>
  <c r="O98" i="4"/>
  <c r="Q98" i="4" s="1"/>
  <c r="T98" i="4" s="1"/>
  <c r="U98" i="4" s="1"/>
  <c r="D98" i="4"/>
  <c r="C98" i="4"/>
  <c r="B98" i="4"/>
  <c r="Z97" i="4"/>
  <c r="W97" i="4"/>
  <c r="V97" i="4"/>
  <c r="S97" i="4"/>
  <c r="R97" i="4"/>
  <c r="Q97" i="4"/>
  <c r="T97" i="4" s="1"/>
  <c r="U97" i="4" s="1"/>
  <c r="P97" i="4"/>
  <c r="O97" i="4"/>
  <c r="D97" i="4"/>
  <c r="C97" i="4"/>
  <c r="B97" i="4"/>
  <c r="Z96" i="4"/>
  <c r="W96" i="4"/>
  <c r="V96" i="4"/>
  <c r="S96" i="4"/>
  <c r="R96" i="4"/>
  <c r="P96" i="4"/>
  <c r="O96" i="4"/>
  <c r="D96" i="4"/>
  <c r="C96" i="4"/>
  <c r="B96" i="4"/>
  <c r="Z95" i="4"/>
  <c r="W95" i="4"/>
  <c r="V95" i="4"/>
  <c r="S95" i="4"/>
  <c r="P95" i="4"/>
  <c r="R95" i="4" s="1"/>
  <c r="O95" i="4"/>
  <c r="Q95" i="4" s="1"/>
  <c r="T95" i="4" s="1"/>
  <c r="U95" i="4" s="1"/>
  <c r="D95" i="4"/>
  <c r="C95" i="4"/>
  <c r="B95" i="4"/>
  <c r="Z94" i="4"/>
  <c r="W94" i="4"/>
  <c r="V94" i="4"/>
  <c r="S94" i="4"/>
  <c r="R94" i="4"/>
  <c r="P94" i="4"/>
  <c r="O94" i="4"/>
  <c r="Q94" i="4" s="1"/>
  <c r="T94" i="4" s="1"/>
  <c r="U94" i="4" s="1"/>
  <c r="D94" i="4"/>
  <c r="C94" i="4"/>
  <c r="B94" i="4"/>
  <c r="Z93" i="4"/>
  <c r="W93" i="4"/>
  <c r="V93" i="4"/>
  <c r="S93" i="4"/>
  <c r="P93" i="4"/>
  <c r="R93" i="4" s="1"/>
  <c r="O93" i="4"/>
  <c r="Q93" i="4" s="1"/>
  <c r="T93" i="4" s="1"/>
  <c r="U93" i="4" s="1"/>
  <c r="D93" i="4"/>
  <c r="C93" i="4"/>
  <c r="B93" i="4"/>
  <c r="Z92" i="4"/>
  <c r="W92" i="4"/>
  <c r="V92" i="4"/>
  <c r="S92" i="4"/>
  <c r="R92" i="4"/>
  <c r="P92" i="4"/>
  <c r="O92" i="4"/>
  <c r="D92" i="4"/>
  <c r="C92" i="4"/>
  <c r="B92" i="4"/>
  <c r="Z91" i="4"/>
  <c r="W91" i="4"/>
  <c r="V91" i="4"/>
  <c r="T91" i="4"/>
  <c r="U91" i="4" s="1"/>
  <c r="S91" i="4"/>
  <c r="R91" i="4"/>
  <c r="Q91" i="4"/>
  <c r="P91" i="4"/>
  <c r="O91" i="4"/>
  <c r="D91" i="4"/>
  <c r="C91" i="4"/>
  <c r="B91" i="4"/>
  <c r="Z90" i="4"/>
  <c r="W90" i="4"/>
  <c r="V90" i="4"/>
  <c r="S90" i="4"/>
  <c r="Q90" i="4"/>
  <c r="P90" i="4"/>
  <c r="R90" i="4" s="1"/>
  <c r="O90" i="4"/>
  <c r="D90" i="4"/>
  <c r="C90" i="4"/>
  <c r="B90" i="4"/>
  <c r="Z89" i="4"/>
  <c r="W89" i="4"/>
  <c r="V89" i="4"/>
  <c r="U89" i="4"/>
  <c r="T89" i="4"/>
  <c r="S89" i="4"/>
  <c r="R89" i="4"/>
  <c r="Q89" i="4"/>
  <c r="P89" i="4"/>
  <c r="O89" i="4"/>
  <c r="D89" i="4"/>
  <c r="C89" i="4"/>
  <c r="B89" i="4"/>
  <c r="Z88" i="4"/>
  <c r="W88" i="4"/>
  <c r="V88" i="4"/>
  <c r="S88" i="4"/>
  <c r="P88" i="4"/>
  <c r="R88" i="4" s="1"/>
  <c r="O88" i="4"/>
  <c r="Q88" i="4" s="1"/>
  <c r="T88" i="4" s="1"/>
  <c r="U88" i="4" s="1"/>
  <c r="D88" i="4"/>
  <c r="C88" i="4"/>
  <c r="B88" i="4"/>
  <c r="Z87" i="4"/>
  <c r="W87" i="4"/>
  <c r="V87" i="4"/>
  <c r="S87" i="4"/>
  <c r="P87" i="4"/>
  <c r="R87" i="4" s="1"/>
  <c r="O87" i="4"/>
  <c r="D87" i="4"/>
  <c r="C87" i="4"/>
  <c r="B87" i="4"/>
  <c r="Z86" i="4"/>
  <c r="W86" i="4"/>
  <c r="V86" i="4"/>
  <c r="S86" i="4"/>
  <c r="R86" i="4"/>
  <c r="Q86" i="4"/>
  <c r="T86" i="4" s="1"/>
  <c r="U86" i="4" s="1"/>
  <c r="P86" i="4"/>
  <c r="O86" i="4"/>
  <c r="D86" i="4"/>
  <c r="C86" i="4"/>
  <c r="B86" i="4"/>
  <c r="Z85" i="4"/>
  <c r="W85" i="4"/>
  <c r="V85" i="4"/>
  <c r="U85" i="4"/>
  <c r="T85" i="4"/>
  <c r="S85" i="4"/>
  <c r="R85" i="4"/>
  <c r="Q85" i="4"/>
  <c r="P85" i="4"/>
  <c r="O85" i="4"/>
  <c r="D85" i="4"/>
  <c r="C85" i="4"/>
  <c r="B85" i="4"/>
  <c r="Z84" i="4"/>
  <c r="W84" i="4"/>
  <c r="V84" i="4"/>
  <c r="S84" i="4"/>
  <c r="P84" i="4"/>
  <c r="R84" i="4" s="1"/>
  <c r="O84" i="4"/>
  <c r="D84" i="4"/>
  <c r="C84" i="4"/>
  <c r="B84" i="4"/>
  <c r="Z83" i="4"/>
  <c r="W83" i="4"/>
  <c r="V83" i="4"/>
  <c r="S83" i="4"/>
  <c r="R83" i="4"/>
  <c r="P83" i="4"/>
  <c r="O83" i="4"/>
  <c r="Q83" i="4" s="1"/>
  <c r="T83" i="4" s="1"/>
  <c r="U83" i="4" s="1"/>
  <c r="D83" i="4"/>
  <c r="C83" i="4"/>
  <c r="B83" i="4"/>
  <c r="Z82" i="4"/>
  <c r="W82" i="4"/>
  <c r="V82" i="4"/>
  <c r="S82" i="4"/>
  <c r="P82" i="4"/>
  <c r="R82" i="4" s="1"/>
  <c r="O82" i="4"/>
  <c r="Q82" i="4" s="1"/>
  <c r="T82" i="4" s="1"/>
  <c r="U82" i="4" s="1"/>
  <c r="D82" i="4"/>
  <c r="C82" i="4"/>
  <c r="B82" i="4"/>
  <c r="Z81" i="4"/>
  <c r="W81" i="4"/>
  <c r="V81" i="4"/>
  <c r="S81" i="4"/>
  <c r="R81" i="4"/>
  <c r="Q81" i="4"/>
  <c r="T81" i="4" s="1"/>
  <c r="U81" i="4" s="1"/>
  <c r="P81" i="4"/>
  <c r="O81" i="4"/>
  <c r="D81" i="4"/>
  <c r="C81" i="4"/>
  <c r="B81" i="4"/>
  <c r="Z80" i="4"/>
  <c r="W80" i="4"/>
  <c r="V80" i="4"/>
  <c r="S80" i="4"/>
  <c r="Q80" i="4"/>
  <c r="T80" i="4" s="1"/>
  <c r="U80" i="4" s="1"/>
  <c r="P80" i="4"/>
  <c r="R80" i="4" s="1"/>
  <c r="O80" i="4"/>
  <c r="D80" i="4"/>
  <c r="C80" i="4"/>
  <c r="B80" i="4"/>
  <c r="Z79" i="4"/>
  <c r="W79" i="4"/>
  <c r="V79" i="4"/>
  <c r="S79" i="4"/>
  <c r="R79" i="4"/>
  <c r="Q79" i="4"/>
  <c r="T79" i="4" s="1"/>
  <c r="P79" i="4"/>
  <c r="O79" i="4"/>
  <c r="D79" i="4"/>
  <c r="C79" i="4"/>
  <c r="B79" i="4"/>
  <c r="Z78" i="4"/>
  <c r="W78" i="4"/>
  <c r="V78" i="4"/>
  <c r="U78" i="4"/>
  <c r="S78" i="4"/>
  <c r="Q78" i="4"/>
  <c r="T78" i="4" s="1"/>
  <c r="P78" i="4"/>
  <c r="R78" i="4" s="1"/>
  <c r="O78" i="4"/>
  <c r="D78" i="4"/>
  <c r="C78" i="4"/>
  <c r="B78" i="4"/>
  <c r="Z77" i="4"/>
  <c r="W77" i="4"/>
  <c r="V77" i="4"/>
  <c r="S77" i="4"/>
  <c r="R77" i="4"/>
  <c r="P77" i="4"/>
  <c r="O77" i="4"/>
  <c r="D77" i="4"/>
  <c r="C77" i="4"/>
  <c r="B77" i="4"/>
  <c r="Z76" i="4"/>
  <c r="W76" i="4"/>
  <c r="V76" i="4"/>
  <c r="S76" i="4"/>
  <c r="P76" i="4"/>
  <c r="R76" i="4" s="1"/>
  <c r="O76" i="4"/>
  <c r="D76" i="4"/>
  <c r="C76" i="4"/>
  <c r="B76" i="4"/>
  <c r="Z75" i="4"/>
  <c r="W75" i="4"/>
  <c r="V75" i="4"/>
  <c r="S75" i="4"/>
  <c r="P75" i="4"/>
  <c r="R75" i="4" s="1"/>
  <c r="O75" i="4"/>
  <c r="D75" i="4"/>
  <c r="C75" i="4"/>
  <c r="B75" i="4"/>
  <c r="Z74" i="4"/>
  <c r="W74" i="4"/>
  <c r="V74" i="4"/>
  <c r="S74" i="4"/>
  <c r="R74" i="4"/>
  <c r="Q74" i="4"/>
  <c r="T74" i="4" s="1"/>
  <c r="U74" i="4" s="1"/>
  <c r="P74" i="4"/>
  <c r="O74" i="4"/>
  <c r="D74" i="4"/>
  <c r="C74" i="4"/>
  <c r="B74" i="4"/>
  <c r="Z73" i="4"/>
  <c r="W73" i="4"/>
  <c r="V73" i="4"/>
  <c r="U73" i="4"/>
  <c r="T73" i="4"/>
  <c r="S73" i="4"/>
  <c r="R73" i="4"/>
  <c r="P73" i="4"/>
  <c r="O73" i="4"/>
  <c r="Q73" i="4" s="1"/>
  <c r="D73" i="4"/>
  <c r="C73" i="4"/>
  <c r="B73" i="4"/>
  <c r="Z72" i="4"/>
  <c r="W72" i="4"/>
  <c r="V72" i="4"/>
  <c r="S72" i="4"/>
  <c r="R72" i="4"/>
  <c r="P72" i="4"/>
  <c r="O72" i="4"/>
  <c r="D72" i="4"/>
  <c r="C72" i="4"/>
  <c r="B72" i="4"/>
  <c r="Z71" i="4"/>
  <c r="W71" i="4"/>
  <c r="V71" i="4"/>
  <c r="S71" i="4"/>
  <c r="R71" i="4"/>
  <c r="P71" i="4"/>
  <c r="O71" i="4"/>
  <c r="Q71" i="4" s="1"/>
  <c r="T71" i="4" s="1"/>
  <c r="U71" i="4" s="1"/>
  <c r="D71" i="4"/>
  <c r="C71" i="4"/>
  <c r="B71" i="4"/>
  <c r="Z70" i="4"/>
  <c r="W70" i="4"/>
  <c r="V70" i="4"/>
  <c r="S70" i="4"/>
  <c r="Q70" i="4"/>
  <c r="T70" i="4" s="1"/>
  <c r="P70" i="4"/>
  <c r="R70" i="4" s="1"/>
  <c r="O70" i="4"/>
  <c r="D70" i="4"/>
  <c r="C70" i="4"/>
  <c r="B70" i="4"/>
  <c r="Z69" i="4"/>
  <c r="W69" i="4"/>
  <c r="V69" i="4"/>
  <c r="S69" i="4"/>
  <c r="T69" i="4" s="1"/>
  <c r="U69" i="4" s="1"/>
  <c r="R69" i="4"/>
  <c r="P69" i="4"/>
  <c r="O69" i="4"/>
  <c r="D69" i="4"/>
  <c r="Q69" i="4" s="1"/>
  <c r="C69" i="4"/>
  <c r="B69" i="4"/>
  <c r="Z68" i="4"/>
  <c r="W68" i="4"/>
  <c r="V68" i="4"/>
  <c r="S68" i="4"/>
  <c r="Q68" i="4"/>
  <c r="T68" i="4" s="1"/>
  <c r="P68" i="4"/>
  <c r="R68" i="4" s="1"/>
  <c r="O68" i="4"/>
  <c r="D68" i="4"/>
  <c r="C68" i="4"/>
  <c r="B68" i="4"/>
  <c r="Z67" i="4"/>
  <c r="W67" i="4"/>
  <c r="V67" i="4"/>
  <c r="S67" i="4"/>
  <c r="T67" i="4" s="1"/>
  <c r="U67" i="4" s="1"/>
  <c r="R67" i="4"/>
  <c r="Q67" i="4"/>
  <c r="P67" i="4"/>
  <c r="O67" i="4"/>
  <c r="D67" i="4"/>
  <c r="C67" i="4"/>
  <c r="B67" i="4"/>
  <c r="Z66" i="4"/>
  <c r="W66" i="4"/>
  <c r="V66" i="4"/>
  <c r="U66" i="4"/>
  <c r="T66" i="4"/>
  <c r="S66" i="4"/>
  <c r="R66" i="4"/>
  <c r="Q66" i="4"/>
  <c r="P66" i="4"/>
  <c r="O66" i="4"/>
  <c r="D66" i="4"/>
  <c r="C66" i="4"/>
  <c r="B66" i="4"/>
  <c r="Z65" i="4"/>
  <c r="W65" i="4"/>
  <c r="V65" i="4"/>
  <c r="S65" i="4"/>
  <c r="P65" i="4"/>
  <c r="R65" i="4" s="1"/>
  <c r="O65" i="4"/>
  <c r="D65" i="4"/>
  <c r="C65" i="4"/>
  <c r="B65" i="4"/>
  <c r="Z64" i="4"/>
  <c r="W64" i="4"/>
  <c r="V64" i="4"/>
  <c r="S64" i="4"/>
  <c r="P64" i="4"/>
  <c r="R64" i="4" s="1"/>
  <c r="O64" i="4"/>
  <c r="Q64" i="4" s="1"/>
  <c r="T64" i="4" s="1"/>
  <c r="D64" i="4"/>
  <c r="C64" i="4"/>
  <c r="B64" i="4"/>
  <c r="Z63" i="4"/>
  <c r="W63" i="4"/>
  <c r="V63" i="4"/>
  <c r="S63" i="4"/>
  <c r="P63" i="4"/>
  <c r="R63" i="4" s="1"/>
  <c r="O63" i="4"/>
  <c r="Q63" i="4" s="1"/>
  <c r="T63" i="4" s="1"/>
  <c r="U63" i="4" s="1"/>
  <c r="D63" i="4"/>
  <c r="C63" i="4"/>
  <c r="B63" i="4"/>
  <c r="Z62" i="4"/>
  <c r="W62" i="4"/>
  <c r="V62" i="4"/>
  <c r="S62" i="4"/>
  <c r="R62" i="4"/>
  <c r="Q62" i="4"/>
  <c r="T62" i="4" s="1"/>
  <c r="U62" i="4" s="1"/>
  <c r="P62" i="4"/>
  <c r="O62" i="4"/>
  <c r="D62" i="4"/>
  <c r="C62" i="4"/>
  <c r="B62" i="4"/>
  <c r="Z61" i="4"/>
  <c r="W61" i="4"/>
  <c r="V61" i="4"/>
  <c r="U61" i="4"/>
  <c r="S61" i="4"/>
  <c r="R61" i="4"/>
  <c r="P61" i="4"/>
  <c r="O61" i="4"/>
  <c r="Q61" i="4" s="1"/>
  <c r="T61" i="4" s="1"/>
  <c r="D61" i="4"/>
  <c r="C61" i="4"/>
  <c r="B61" i="4"/>
  <c r="Z60" i="4"/>
  <c r="W60" i="4"/>
  <c r="V60" i="4"/>
  <c r="S60" i="4"/>
  <c r="Q60" i="4"/>
  <c r="T60" i="4" s="1"/>
  <c r="U60" i="4" s="1"/>
  <c r="P60" i="4"/>
  <c r="R60" i="4" s="1"/>
  <c r="O60" i="4"/>
  <c r="D60" i="4"/>
  <c r="C60" i="4"/>
  <c r="B60" i="4"/>
  <c r="Z59" i="4"/>
  <c r="W59" i="4"/>
  <c r="V59" i="4"/>
  <c r="U59" i="4"/>
  <c r="S59" i="4"/>
  <c r="R59" i="4"/>
  <c r="P59" i="4"/>
  <c r="O59" i="4"/>
  <c r="Q59" i="4" s="1"/>
  <c r="T59" i="4" s="1"/>
  <c r="D59" i="4"/>
  <c r="C59" i="4"/>
  <c r="B59" i="4"/>
  <c r="Z58" i="4"/>
  <c r="W58" i="4"/>
  <c r="V58" i="4"/>
  <c r="S58" i="4"/>
  <c r="P58" i="4"/>
  <c r="R58" i="4" s="1"/>
  <c r="O58" i="4"/>
  <c r="D58" i="4"/>
  <c r="Q58" i="4" s="1"/>
  <c r="T58" i="4" s="1"/>
  <c r="U58" i="4" s="1"/>
  <c r="C58" i="4"/>
  <c r="B58" i="4"/>
  <c r="Z57" i="4"/>
  <c r="W57" i="4"/>
  <c r="V57" i="4"/>
  <c r="S57" i="4"/>
  <c r="P57" i="4"/>
  <c r="R57" i="4" s="1"/>
  <c r="O57" i="4"/>
  <c r="Q57" i="4" s="1"/>
  <c r="T57" i="4" s="1"/>
  <c r="U57" i="4" s="1"/>
  <c r="D57" i="4"/>
  <c r="C57" i="4"/>
  <c r="B57" i="4"/>
  <c r="Z56" i="4"/>
  <c r="W56" i="4"/>
  <c r="V56" i="4"/>
  <c r="S56" i="4"/>
  <c r="R56" i="4"/>
  <c r="Q56" i="4"/>
  <c r="T56" i="4" s="1"/>
  <c r="U56" i="4" s="1"/>
  <c r="P56" i="4"/>
  <c r="O56" i="4"/>
  <c r="D56" i="4"/>
  <c r="C56" i="4"/>
  <c r="B56" i="4"/>
  <c r="Z55" i="4"/>
  <c r="W55" i="4"/>
  <c r="V55" i="4"/>
  <c r="T55" i="4"/>
  <c r="U55" i="4" s="1"/>
  <c r="S55" i="4"/>
  <c r="P55" i="4"/>
  <c r="R55" i="4" s="1"/>
  <c r="O55" i="4"/>
  <c r="Q55" i="4" s="1"/>
  <c r="D55" i="4"/>
  <c r="C55" i="4"/>
  <c r="B55" i="4"/>
  <c r="Z54" i="4"/>
  <c r="W54" i="4"/>
  <c r="V54" i="4"/>
  <c r="T54" i="4"/>
  <c r="U54" i="4" s="1"/>
  <c r="S54" i="4"/>
  <c r="R54" i="4"/>
  <c r="Q54" i="4"/>
  <c r="P54" i="4"/>
  <c r="O54" i="4"/>
  <c r="D54" i="4"/>
  <c r="C54" i="4"/>
  <c r="B54" i="4"/>
  <c r="Z53" i="4"/>
  <c r="W53" i="4"/>
  <c r="V53" i="4"/>
  <c r="S53" i="4"/>
  <c r="P53" i="4"/>
  <c r="R53" i="4" s="1"/>
  <c r="O53" i="4"/>
  <c r="Q53" i="4" s="1"/>
  <c r="T53" i="4" s="1"/>
  <c r="U53" i="4" s="1"/>
  <c r="D53" i="4"/>
  <c r="C53" i="4"/>
  <c r="B53" i="4"/>
  <c r="Z52" i="4"/>
  <c r="W52" i="4"/>
  <c r="V52" i="4"/>
  <c r="S52" i="4"/>
  <c r="R52" i="4"/>
  <c r="P52" i="4"/>
  <c r="O52" i="4"/>
  <c r="D52" i="4"/>
  <c r="C52" i="4"/>
  <c r="B52" i="4"/>
  <c r="Z51" i="4"/>
  <c r="W51" i="4"/>
  <c r="V51" i="4"/>
  <c r="S51" i="4"/>
  <c r="P51" i="4"/>
  <c r="R51" i="4" s="1"/>
  <c r="O51" i="4"/>
  <c r="Q51" i="4" s="1"/>
  <c r="T51" i="4" s="1"/>
  <c r="U51" i="4" s="1"/>
  <c r="D51" i="4"/>
  <c r="C51" i="4"/>
  <c r="B51" i="4"/>
  <c r="Z50" i="4"/>
  <c r="W50" i="4"/>
  <c r="V50" i="4"/>
  <c r="S50" i="4"/>
  <c r="T50" i="4" s="1"/>
  <c r="U50" i="4" s="1"/>
  <c r="R50" i="4"/>
  <c r="Q50" i="4"/>
  <c r="P50" i="4"/>
  <c r="O50" i="4"/>
  <c r="D50" i="4"/>
  <c r="C50" i="4"/>
  <c r="B50" i="4"/>
  <c r="Z49" i="4"/>
  <c r="W49" i="4"/>
  <c r="V49" i="4"/>
  <c r="U49" i="4"/>
  <c r="S49" i="4"/>
  <c r="R49" i="4"/>
  <c r="P49" i="4"/>
  <c r="O49" i="4"/>
  <c r="D49" i="4"/>
  <c r="Q49" i="4" s="1"/>
  <c r="T49" i="4" s="1"/>
  <c r="C49" i="4"/>
  <c r="B49" i="4"/>
  <c r="Z48" i="4"/>
  <c r="W48" i="4"/>
  <c r="V48" i="4"/>
  <c r="S48" i="4"/>
  <c r="P48" i="4"/>
  <c r="R48" i="4" s="1"/>
  <c r="O48" i="4"/>
  <c r="Q48" i="4" s="1"/>
  <c r="T48" i="4" s="1"/>
  <c r="D48" i="4"/>
  <c r="C48" i="4"/>
  <c r="B48" i="4"/>
  <c r="Z47" i="4"/>
  <c r="W47" i="4"/>
  <c r="V47" i="4"/>
  <c r="S47" i="4"/>
  <c r="P47" i="4"/>
  <c r="R47" i="4" s="1"/>
  <c r="O47" i="4"/>
  <c r="Q47" i="4" s="1"/>
  <c r="T47" i="4" s="1"/>
  <c r="U47" i="4" s="1"/>
  <c r="D47" i="4"/>
  <c r="C47" i="4"/>
  <c r="B47" i="4"/>
  <c r="Z46" i="4"/>
  <c r="W46" i="4"/>
  <c r="V46" i="4"/>
  <c r="S46" i="4"/>
  <c r="T46" i="4" s="1"/>
  <c r="Q46" i="4"/>
  <c r="P46" i="4"/>
  <c r="R46" i="4" s="1"/>
  <c r="O46" i="4"/>
  <c r="D46" i="4"/>
  <c r="C46" i="4"/>
  <c r="B46" i="4"/>
  <c r="Z45" i="4"/>
  <c r="W45" i="4"/>
  <c r="V45" i="4"/>
  <c r="S45" i="4"/>
  <c r="R45" i="4"/>
  <c r="Q45" i="4"/>
  <c r="P45" i="4"/>
  <c r="O45" i="4"/>
  <c r="D45" i="4"/>
  <c r="C45" i="4"/>
  <c r="B45" i="4"/>
  <c r="Z44" i="4"/>
  <c r="W44" i="4"/>
  <c r="V44" i="4"/>
  <c r="S44" i="4"/>
  <c r="Q44" i="4"/>
  <c r="T44" i="4" s="1"/>
  <c r="P44" i="4"/>
  <c r="R44" i="4" s="1"/>
  <c r="O44" i="4"/>
  <c r="D44" i="4"/>
  <c r="C44" i="4"/>
  <c r="B44" i="4"/>
  <c r="Z43" i="4"/>
  <c r="W43" i="4"/>
  <c r="V43" i="4"/>
  <c r="T43" i="4"/>
  <c r="S43" i="4"/>
  <c r="Q43" i="4"/>
  <c r="P43" i="4"/>
  <c r="R43" i="4" s="1"/>
  <c r="U43" i="4" s="1"/>
  <c r="O43" i="4"/>
  <c r="D43" i="4"/>
  <c r="C43" i="4"/>
  <c r="B43" i="4"/>
  <c r="Z42" i="4"/>
  <c r="W42" i="4"/>
  <c r="V42" i="4"/>
  <c r="S42" i="4"/>
  <c r="P42" i="4"/>
  <c r="R42" i="4" s="1"/>
  <c r="O42" i="4"/>
  <c r="Q42" i="4" s="1"/>
  <c r="T42" i="4" s="1"/>
  <c r="D42" i="4"/>
  <c r="C42" i="4"/>
  <c r="B42" i="4"/>
  <c r="Z41" i="4"/>
  <c r="W41" i="4"/>
  <c r="V41" i="4"/>
  <c r="S41" i="4"/>
  <c r="P41" i="4"/>
  <c r="R41" i="4" s="1"/>
  <c r="O41" i="4"/>
  <c r="Q41" i="4" s="1"/>
  <c r="T41" i="4" s="1"/>
  <c r="U41" i="4" s="1"/>
  <c r="D41" i="4"/>
  <c r="C41" i="4"/>
  <c r="B41" i="4"/>
  <c r="Z40" i="4"/>
  <c r="W40" i="4"/>
  <c r="V40" i="4"/>
  <c r="S40" i="4"/>
  <c r="R40" i="4"/>
  <c r="Q40" i="4"/>
  <c r="T40" i="4" s="1"/>
  <c r="U40" i="4" s="1"/>
  <c r="P40" i="4"/>
  <c r="O40" i="4"/>
  <c r="D40" i="4"/>
  <c r="C40" i="4"/>
  <c r="B40" i="4"/>
  <c r="Z39" i="4"/>
  <c r="W39" i="4"/>
  <c r="V39" i="4"/>
  <c r="S39" i="4"/>
  <c r="T39" i="4" s="1"/>
  <c r="U39" i="4" s="1"/>
  <c r="Q39" i="4"/>
  <c r="P39" i="4"/>
  <c r="R39" i="4" s="1"/>
  <c r="O39" i="4"/>
  <c r="D39" i="4"/>
  <c r="C39" i="4"/>
  <c r="B39" i="4"/>
  <c r="Z38" i="4"/>
  <c r="W38" i="4"/>
  <c r="V38" i="4"/>
  <c r="S38" i="4"/>
  <c r="P38" i="4"/>
  <c r="R38" i="4" s="1"/>
  <c r="O38" i="4"/>
  <c r="D38" i="4"/>
  <c r="C38" i="4"/>
  <c r="B38" i="4"/>
  <c r="Z37" i="4"/>
  <c r="W37" i="4"/>
  <c r="V37" i="4"/>
  <c r="S37" i="4"/>
  <c r="P37" i="4"/>
  <c r="R37" i="4" s="1"/>
  <c r="O37" i="4"/>
  <c r="Q37" i="4" s="1"/>
  <c r="T37" i="4" s="1"/>
  <c r="D37" i="4"/>
  <c r="C37" i="4"/>
  <c r="B37" i="4"/>
  <c r="Z36" i="4"/>
  <c r="W36" i="4"/>
  <c r="V36" i="4"/>
  <c r="S36" i="4"/>
  <c r="P36" i="4"/>
  <c r="R36" i="4" s="1"/>
  <c r="O36" i="4"/>
  <c r="Q36" i="4" s="1"/>
  <c r="T36" i="4" s="1"/>
  <c r="U36" i="4" s="1"/>
  <c r="D36" i="4"/>
  <c r="C36" i="4"/>
  <c r="B36" i="4"/>
  <c r="Z35" i="4"/>
  <c r="W35" i="4"/>
  <c r="V35" i="4"/>
  <c r="S35" i="4"/>
  <c r="P35" i="4"/>
  <c r="R35" i="4" s="1"/>
  <c r="O35" i="4"/>
  <c r="D35" i="4"/>
  <c r="C35" i="4"/>
  <c r="B35" i="4"/>
  <c r="Z34" i="4"/>
  <c r="W34" i="4"/>
  <c r="V34" i="4"/>
  <c r="S34" i="4"/>
  <c r="R34" i="4"/>
  <c r="P34" i="4"/>
  <c r="O34" i="4"/>
  <c r="D34" i="4"/>
  <c r="C34" i="4"/>
  <c r="B34" i="4"/>
  <c r="Z33" i="4"/>
  <c r="W33" i="4"/>
  <c r="V33" i="4"/>
  <c r="S33" i="4"/>
  <c r="Q33" i="4"/>
  <c r="T33" i="4" s="1"/>
  <c r="U33" i="4" s="1"/>
  <c r="P33" i="4"/>
  <c r="R33" i="4" s="1"/>
  <c r="O33" i="4"/>
  <c r="D33" i="4"/>
  <c r="C33" i="4"/>
  <c r="B33" i="4"/>
  <c r="Z32" i="4"/>
  <c r="W32" i="4"/>
  <c r="V32" i="4"/>
  <c r="T32" i="4"/>
  <c r="U32" i="4" s="1"/>
  <c r="S32" i="4"/>
  <c r="R32" i="4"/>
  <c r="P32" i="4"/>
  <c r="O32" i="4"/>
  <c r="Q32" i="4" s="1"/>
  <c r="D32" i="4"/>
  <c r="C32" i="4"/>
  <c r="B32" i="4"/>
  <c r="Z31" i="4"/>
  <c r="W31" i="4"/>
  <c r="V31" i="4"/>
  <c r="S31" i="4"/>
  <c r="P31" i="4"/>
  <c r="R31" i="4" s="1"/>
  <c r="O31" i="4"/>
  <c r="D31" i="4"/>
  <c r="Q31" i="4" s="1"/>
  <c r="T31" i="4" s="1"/>
  <c r="C31" i="4"/>
  <c r="B31" i="4"/>
  <c r="Z30" i="4"/>
  <c r="W30" i="4"/>
  <c r="V30" i="4"/>
  <c r="S30" i="4"/>
  <c r="P30" i="4"/>
  <c r="R30" i="4" s="1"/>
  <c r="O30" i="4"/>
  <c r="D30" i="4"/>
  <c r="C30" i="4"/>
  <c r="B30" i="4"/>
  <c r="Z29" i="4"/>
  <c r="W29" i="4"/>
  <c r="V29" i="4"/>
  <c r="S29" i="4"/>
  <c r="R29" i="4"/>
  <c r="Q29" i="4"/>
  <c r="T29" i="4" s="1"/>
  <c r="U29" i="4" s="1"/>
  <c r="P29" i="4"/>
  <c r="O29" i="4"/>
  <c r="D29" i="4"/>
  <c r="C29" i="4"/>
  <c r="B29" i="4"/>
  <c r="Z28" i="4"/>
  <c r="W28" i="4"/>
  <c r="V28" i="4"/>
  <c r="S28" i="4"/>
  <c r="T28" i="4" s="1"/>
  <c r="U28" i="4" s="1"/>
  <c r="R28" i="4"/>
  <c r="Q28" i="4"/>
  <c r="P28" i="4"/>
  <c r="O28" i="4"/>
  <c r="D28" i="4"/>
  <c r="C28" i="4"/>
  <c r="B28" i="4"/>
  <c r="Z27" i="4"/>
  <c r="W27" i="4"/>
  <c r="V27" i="4"/>
  <c r="T27" i="4"/>
  <c r="U27" i="4" s="1"/>
  <c r="S27" i="4"/>
  <c r="R27" i="4"/>
  <c r="P27" i="4"/>
  <c r="O27" i="4"/>
  <c r="Q27" i="4" s="1"/>
  <c r="D27" i="4"/>
  <c r="C27" i="4"/>
  <c r="B27" i="4"/>
  <c r="Z26" i="4"/>
  <c r="W26" i="4"/>
  <c r="V26" i="4"/>
  <c r="T26" i="4"/>
  <c r="S26" i="4"/>
  <c r="Q26" i="4"/>
  <c r="P26" i="4"/>
  <c r="R26" i="4" s="1"/>
  <c r="U26" i="4" s="1"/>
  <c r="O26" i="4"/>
  <c r="D26" i="4"/>
  <c r="C26" i="4"/>
  <c r="B26" i="4"/>
  <c r="Z25" i="4"/>
  <c r="W25" i="4"/>
  <c r="V25" i="4"/>
  <c r="S25" i="4"/>
  <c r="P25" i="4"/>
  <c r="R25" i="4" s="1"/>
  <c r="O25" i="4"/>
  <c r="Q25" i="4" s="1"/>
  <c r="T25" i="4" s="1"/>
  <c r="D25" i="4"/>
  <c r="C25" i="4"/>
  <c r="B25" i="4"/>
  <c r="Z24" i="4"/>
  <c r="W24" i="4"/>
  <c r="V24" i="4"/>
  <c r="S24" i="4"/>
  <c r="R24" i="4"/>
  <c r="Q24" i="4"/>
  <c r="T24" i="4" s="1"/>
  <c r="P24" i="4"/>
  <c r="O24" i="4"/>
  <c r="D24" i="4"/>
  <c r="C24" i="4"/>
  <c r="B24" i="4"/>
  <c r="Z23" i="4"/>
  <c r="W23" i="4"/>
  <c r="V23" i="4"/>
  <c r="T23" i="4"/>
  <c r="U23" i="4" s="1"/>
  <c r="S23" i="4"/>
  <c r="Q23" i="4"/>
  <c r="P23" i="4"/>
  <c r="R23" i="4" s="1"/>
  <c r="O23" i="4"/>
  <c r="D23" i="4"/>
  <c r="C23" i="4"/>
  <c r="B23" i="4"/>
  <c r="Z22" i="4"/>
  <c r="W22" i="4"/>
  <c r="V22" i="4"/>
  <c r="S22" i="4"/>
  <c r="Q22" i="4"/>
  <c r="T22" i="4" s="1"/>
  <c r="P22" i="4"/>
  <c r="R22" i="4" s="1"/>
  <c r="O22" i="4"/>
  <c r="D22" i="4"/>
  <c r="C22" i="4"/>
  <c r="B22" i="4"/>
  <c r="Z21" i="4"/>
  <c r="W21" i="4"/>
  <c r="V21" i="4"/>
  <c r="T21" i="4"/>
  <c r="S21" i="4"/>
  <c r="Q21" i="4"/>
  <c r="P21" i="4"/>
  <c r="R21" i="4" s="1"/>
  <c r="U21" i="4" s="1"/>
  <c r="O21" i="4"/>
  <c r="D21" i="4"/>
  <c r="C21" i="4"/>
  <c r="B21" i="4"/>
  <c r="Z20" i="4"/>
  <c r="W20" i="4"/>
  <c r="V20" i="4"/>
  <c r="S20" i="4"/>
  <c r="P20" i="4"/>
  <c r="R20" i="4" s="1"/>
  <c r="O20" i="4"/>
  <c r="Q20" i="4" s="1"/>
  <c r="T20" i="4" s="1"/>
  <c r="U20" i="4" s="1"/>
  <c r="D20" i="4"/>
  <c r="C20" i="4"/>
  <c r="B20" i="4"/>
  <c r="Z19" i="4"/>
  <c r="W19" i="4"/>
  <c r="V19" i="4"/>
  <c r="S19" i="4"/>
  <c r="P19" i="4"/>
  <c r="R19" i="4" s="1"/>
  <c r="O19" i="4"/>
  <c r="D19" i="4"/>
  <c r="C19" i="4"/>
  <c r="B19" i="4"/>
  <c r="Z18" i="4"/>
  <c r="W18" i="4"/>
  <c r="V18" i="4"/>
  <c r="S18" i="4"/>
  <c r="R18" i="4"/>
  <c r="Q18" i="4"/>
  <c r="T18" i="4" s="1"/>
  <c r="U18" i="4" s="1"/>
  <c r="P18" i="4"/>
  <c r="O18" i="4"/>
  <c r="D18" i="4"/>
  <c r="C18" i="4"/>
  <c r="B18" i="4"/>
  <c r="Z17" i="4"/>
  <c r="W17" i="4"/>
  <c r="V17" i="4"/>
  <c r="U17" i="4"/>
  <c r="T17" i="4"/>
  <c r="S17" i="4"/>
  <c r="R17" i="4"/>
  <c r="Q17" i="4"/>
  <c r="P17" i="4"/>
  <c r="O17" i="4"/>
  <c r="D17" i="4"/>
  <c r="C17" i="4"/>
  <c r="B17" i="4"/>
  <c r="Z16" i="4"/>
  <c r="W16" i="4"/>
  <c r="V16" i="4"/>
  <c r="S16" i="4"/>
  <c r="P16" i="4"/>
  <c r="R16" i="4" s="1"/>
  <c r="O16" i="4"/>
  <c r="D16" i="4"/>
  <c r="C16" i="4"/>
  <c r="B16" i="4"/>
  <c r="Z15" i="4"/>
  <c r="W15" i="4"/>
  <c r="V15" i="4"/>
  <c r="S15" i="4"/>
  <c r="P15" i="4"/>
  <c r="R15" i="4" s="1"/>
  <c r="O15" i="4"/>
  <c r="Q15" i="4" s="1"/>
  <c r="T15" i="4" s="1"/>
  <c r="U15" i="4" s="1"/>
  <c r="D15" i="4"/>
  <c r="C15" i="4"/>
  <c r="B15" i="4"/>
  <c r="Z14" i="4"/>
  <c r="W14" i="4"/>
  <c r="V14" i="4"/>
  <c r="S14" i="4"/>
  <c r="Q14" i="4"/>
  <c r="T14" i="4" s="1"/>
  <c r="P14" i="4"/>
  <c r="R14" i="4" s="1"/>
  <c r="O14" i="4"/>
  <c r="D14" i="4"/>
  <c r="C14" i="4"/>
  <c r="B14" i="4"/>
  <c r="Z13" i="4"/>
  <c r="W13" i="4"/>
  <c r="V13" i="4"/>
  <c r="T13" i="4"/>
  <c r="U13" i="4" s="1"/>
  <c r="S13" i="4"/>
  <c r="P13" i="4"/>
  <c r="R13" i="4" s="1"/>
  <c r="O13" i="4"/>
  <c r="Q13" i="4" s="1"/>
  <c r="D13" i="4"/>
  <c r="C13" i="4"/>
  <c r="B13" i="4"/>
  <c r="Z12" i="4"/>
  <c r="W12" i="4"/>
  <c r="V12" i="4"/>
  <c r="S12" i="4"/>
  <c r="T12" i="4" s="1"/>
  <c r="U12" i="4" s="1"/>
  <c r="Q12" i="4"/>
  <c r="P12" i="4"/>
  <c r="R12" i="4" s="1"/>
  <c r="O12" i="4"/>
  <c r="D12" i="4"/>
  <c r="C12" i="4"/>
  <c r="B12" i="4"/>
  <c r="Z11" i="4"/>
  <c r="W11" i="4"/>
  <c r="V11" i="4"/>
  <c r="S11" i="4"/>
  <c r="P11" i="4"/>
  <c r="R11" i="4" s="1"/>
  <c r="O11" i="4"/>
  <c r="Q11" i="4" s="1"/>
  <c r="T11" i="4" s="1"/>
  <c r="D11" i="4"/>
  <c r="C11" i="4"/>
  <c r="B11" i="4"/>
  <c r="Z10" i="4"/>
  <c r="W10" i="4"/>
  <c r="V10" i="4"/>
  <c r="S10" i="4"/>
  <c r="P10" i="4"/>
  <c r="R10" i="4" s="1"/>
  <c r="O10" i="4"/>
  <c r="D10" i="4"/>
  <c r="C10" i="4"/>
  <c r="B10" i="4"/>
  <c r="Z9" i="4"/>
  <c r="W9" i="4"/>
  <c r="V9" i="4"/>
  <c r="S9" i="4"/>
  <c r="P9" i="4"/>
  <c r="R9" i="4" s="1"/>
  <c r="O9" i="4"/>
  <c r="Q9" i="4" s="1"/>
  <c r="T9" i="4" s="1"/>
  <c r="U9" i="4" s="1"/>
  <c r="D9" i="4"/>
  <c r="C9" i="4"/>
  <c r="B9" i="4"/>
  <c r="Z8" i="4"/>
  <c r="W8" i="4"/>
  <c r="V8" i="4"/>
  <c r="S8" i="4"/>
  <c r="R8" i="4"/>
  <c r="Q8" i="4"/>
  <c r="T8" i="4" s="1"/>
  <c r="U8" i="4" s="1"/>
  <c r="P8" i="4"/>
  <c r="O8" i="4"/>
  <c r="D8" i="4"/>
  <c r="C8" i="4"/>
  <c r="B8" i="4"/>
  <c r="Z7" i="4"/>
  <c r="W7" i="4"/>
  <c r="V7" i="4"/>
  <c r="T7" i="4"/>
  <c r="U7" i="4" s="1"/>
  <c r="S7" i="4"/>
  <c r="R7" i="4"/>
  <c r="P7" i="4"/>
  <c r="O7" i="4"/>
  <c r="Q7" i="4" s="1"/>
  <c r="D7" i="4"/>
  <c r="C7" i="4"/>
  <c r="B7" i="4"/>
  <c r="Z6" i="4"/>
  <c r="W6" i="4"/>
  <c r="V6" i="4"/>
  <c r="S6" i="4"/>
  <c r="P6" i="4"/>
  <c r="R6" i="4" s="1"/>
  <c r="O6" i="4"/>
  <c r="D6" i="4"/>
  <c r="C6" i="4"/>
  <c r="B6" i="4"/>
  <c r="BD80" i="3"/>
  <c r="AQ80" i="3"/>
  <c r="AN80" i="3"/>
  <c r="AL80" i="3"/>
  <c r="AM80" i="3" s="1"/>
  <c r="C29" i="5" s="1"/>
  <c r="AI80" i="3"/>
  <c r="AA80" i="3"/>
  <c r="F17" i="5" s="1"/>
  <c r="Z80" i="3"/>
  <c r="X80" i="3"/>
  <c r="W80" i="3"/>
  <c r="Y80" i="3" s="1"/>
  <c r="V80" i="3"/>
  <c r="BD79" i="3"/>
  <c r="BB79" i="3"/>
  <c r="BA79" i="3"/>
  <c r="AZ79" i="3"/>
  <c r="AY79" i="3"/>
  <c r="AX79" i="3"/>
  <c r="AU79" i="3"/>
  <c r="AQ79" i="3"/>
  <c r="AN79" i="3"/>
  <c r="AL79" i="3"/>
  <c r="AM79" i="3" s="1"/>
  <c r="AI79" i="3"/>
  <c r="AA79" i="3"/>
  <c r="Z79" i="3"/>
  <c r="X79" i="3"/>
  <c r="W79" i="3"/>
  <c r="Y79" i="3" s="1"/>
  <c r="V79" i="3"/>
  <c r="BD78" i="3"/>
  <c r="BB78" i="3"/>
  <c r="BA78" i="3"/>
  <c r="AZ78" i="3"/>
  <c r="AY78" i="3"/>
  <c r="AX78" i="3"/>
  <c r="AU78" i="3"/>
  <c r="AQ78" i="3"/>
  <c r="AN78" i="3"/>
  <c r="AL78" i="3"/>
  <c r="AM78" i="3" s="1"/>
  <c r="AI78" i="3"/>
  <c r="AA78" i="3"/>
  <c r="Z78" i="3"/>
  <c r="Y78" i="3"/>
  <c r="X78" i="3"/>
  <c r="W78" i="3"/>
  <c r="V78" i="3"/>
  <c r="BD77" i="3"/>
  <c r="BC77" i="3"/>
  <c r="BB77" i="3"/>
  <c r="BA77" i="3"/>
  <c r="AZ77" i="3"/>
  <c r="AY77" i="3"/>
  <c r="AX77" i="3"/>
  <c r="AU77" i="3"/>
  <c r="AQ77" i="3"/>
  <c r="AN77" i="3"/>
  <c r="AM77" i="3"/>
  <c r="AL77" i="3"/>
  <c r="AI77" i="3"/>
  <c r="AA77" i="3"/>
  <c r="Z77" i="3"/>
  <c r="Y77" i="3"/>
  <c r="X77" i="3"/>
  <c r="W77" i="3"/>
  <c r="V77" i="3"/>
  <c r="BD76" i="3"/>
  <c r="BB76" i="3"/>
  <c r="BA76" i="3"/>
  <c r="AZ76" i="3"/>
  <c r="AY76" i="3"/>
  <c r="AX76" i="3"/>
  <c r="AU76" i="3"/>
  <c r="AQ76" i="3"/>
  <c r="AN76" i="3"/>
  <c r="AM76" i="3"/>
  <c r="AL76" i="3"/>
  <c r="AI76" i="3"/>
  <c r="AA76" i="3"/>
  <c r="Z76" i="3"/>
  <c r="X76" i="3"/>
  <c r="W76" i="3"/>
  <c r="Y76" i="3" s="1"/>
  <c r="V76" i="3"/>
  <c r="BD75" i="3"/>
  <c r="BB75" i="3"/>
  <c r="BA75" i="3"/>
  <c r="AZ75" i="3"/>
  <c r="AY75" i="3"/>
  <c r="AX75" i="3"/>
  <c r="AU75" i="3"/>
  <c r="O15" i="5" s="1"/>
  <c r="AQ75" i="3"/>
  <c r="AN75" i="3"/>
  <c r="AM75" i="3"/>
  <c r="AL75" i="3"/>
  <c r="AI75" i="3"/>
  <c r="AA75" i="3"/>
  <c r="F15" i="5" s="1"/>
  <c r="Z75" i="3"/>
  <c r="X75" i="3"/>
  <c r="W75" i="3"/>
  <c r="Y75" i="3" s="1"/>
  <c r="V75" i="3"/>
  <c r="BD74" i="3"/>
  <c r="BC74" i="3"/>
  <c r="BB74" i="3"/>
  <c r="BA74" i="3"/>
  <c r="AZ74" i="3"/>
  <c r="AY74" i="3"/>
  <c r="AX74" i="3"/>
  <c r="AU74" i="3"/>
  <c r="AQ74" i="3"/>
  <c r="AN74" i="3"/>
  <c r="AM74" i="3"/>
  <c r="AL74" i="3"/>
  <c r="AI74" i="3"/>
  <c r="AA74" i="3"/>
  <c r="Z74" i="3"/>
  <c r="X74" i="3"/>
  <c r="W74" i="3"/>
  <c r="Y74" i="3" s="1"/>
  <c r="V74" i="3"/>
  <c r="BD73" i="3"/>
  <c r="BB73" i="3"/>
  <c r="BA73" i="3"/>
  <c r="AZ73" i="3"/>
  <c r="AY73" i="3"/>
  <c r="AX73" i="3"/>
  <c r="AU73" i="3"/>
  <c r="AQ73" i="3"/>
  <c r="AN73" i="3"/>
  <c r="AL73" i="3"/>
  <c r="AM73" i="3" s="1"/>
  <c r="AI73" i="3"/>
  <c r="AA73" i="3"/>
  <c r="Z73" i="3"/>
  <c r="X73" i="3"/>
  <c r="W73" i="3"/>
  <c r="Y73" i="3" s="1"/>
  <c r="V73" i="3"/>
  <c r="BD72" i="3"/>
  <c r="BC72" i="3"/>
  <c r="BB72" i="3"/>
  <c r="N14" i="5" s="1"/>
  <c r="BA72" i="3"/>
  <c r="AZ72" i="3"/>
  <c r="AY72" i="3"/>
  <c r="AX72" i="3"/>
  <c r="AU72" i="3"/>
  <c r="AQ72" i="3"/>
  <c r="AN72" i="3"/>
  <c r="AL72" i="3"/>
  <c r="AM72" i="3" s="1"/>
  <c r="AI72" i="3"/>
  <c r="AA72" i="3"/>
  <c r="F14" i="5" s="1"/>
  <c r="Z72" i="3"/>
  <c r="Y72" i="3"/>
  <c r="X72" i="3"/>
  <c r="W72" i="3"/>
  <c r="V72" i="3"/>
  <c r="BD71" i="3"/>
  <c r="BC71" i="3"/>
  <c r="BB71" i="3"/>
  <c r="BA71" i="3"/>
  <c r="AZ71" i="3"/>
  <c r="AY71" i="3"/>
  <c r="AX71" i="3"/>
  <c r="AU71" i="3"/>
  <c r="AQ71" i="3"/>
  <c r="AN71" i="3"/>
  <c r="AL71" i="3"/>
  <c r="AM71" i="3" s="1"/>
  <c r="AI71" i="3"/>
  <c r="AA71" i="3"/>
  <c r="Z71" i="3"/>
  <c r="Y71" i="3"/>
  <c r="X71" i="3"/>
  <c r="W71" i="3"/>
  <c r="V71" i="3"/>
  <c r="BD70" i="3"/>
  <c r="BB70" i="3"/>
  <c r="BA70" i="3"/>
  <c r="AZ70" i="3"/>
  <c r="AY70" i="3"/>
  <c r="AX70" i="3"/>
  <c r="AU70" i="3"/>
  <c r="AQ70" i="3"/>
  <c r="AN70" i="3"/>
  <c r="AL70" i="3"/>
  <c r="AM70" i="3" s="1"/>
  <c r="AI70" i="3"/>
  <c r="AA70" i="3"/>
  <c r="Z70" i="3"/>
  <c r="Y70" i="3"/>
  <c r="X70" i="3"/>
  <c r="W70" i="3"/>
  <c r="V70" i="3"/>
  <c r="BD69" i="3"/>
  <c r="BB69" i="3"/>
  <c r="BA69" i="3"/>
  <c r="AZ69" i="3"/>
  <c r="AY69" i="3"/>
  <c r="AX69" i="3"/>
  <c r="AU69" i="3"/>
  <c r="AQ69" i="3"/>
  <c r="AN69" i="3"/>
  <c r="AM69" i="3"/>
  <c r="AL69" i="3"/>
  <c r="AI69" i="3"/>
  <c r="AA69" i="3"/>
  <c r="Z69" i="3"/>
  <c r="X69" i="3"/>
  <c r="W69" i="3"/>
  <c r="Y69" i="3" s="1"/>
  <c r="V69" i="3"/>
  <c r="BD68" i="3"/>
  <c r="BB68" i="3"/>
  <c r="BA68" i="3"/>
  <c r="AZ68" i="3"/>
  <c r="AY68" i="3"/>
  <c r="AX68" i="3"/>
  <c r="AU68" i="3"/>
  <c r="AQ68" i="3"/>
  <c r="AN68" i="3"/>
  <c r="AM68" i="3"/>
  <c r="AL68" i="3"/>
  <c r="AI68" i="3"/>
  <c r="AA68" i="3"/>
  <c r="Z68" i="3"/>
  <c r="X68" i="3"/>
  <c r="W68" i="3"/>
  <c r="Y68" i="3" s="1"/>
  <c r="V68" i="3"/>
  <c r="BD67" i="3"/>
  <c r="BB67" i="3"/>
  <c r="BA67" i="3"/>
  <c r="AZ67" i="3"/>
  <c r="AY67" i="3"/>
  <c r="AX67" i="3"/>
  <c r="AU67" i="3"/>
  <c r="AQ67" i="3"/>
  <c r="AN67" i="3"/>
  <c r="AL67" i="3"/>
  <c r="AM67" i="3" s="1"/>
  <c r="AI67" i="3"/>
  <c r="AA67" i="3"/>
  <c r="Z67" i="3"/>
  <c r="X67" i="3"/>
  <c r="W67" i="3"/>
  <c r="Y67" i="3" s="1"/>
  <c r="V67" i="3"/>
  <c r="BD66" i="3"/>
  <c r="BC66" i="3"/>
  <c r="BB66" i="3"/>
  <c r="BA66" i="3"/>
  <c r="AZ66" i="3"/>
  <c r="AY66" i="3"/>
  <c r="AX66" i="3"/>
  <c r="AU66" i="3"/>
  <c r="AQ66" i="3"/>
  <c r="AN66" i="3"/>
  <c r="AM66" i="3"/>
  <c r="AL66" i="3"/>
  <c r="AI66" i="3"/>
  <c r="AA66" i="3"/>
  <c r="Z66" i="3"/>
  <c r="Y66" i="3"/>
  <c r="X66" i="3"/>
  <c r="W66" i="3"/>
  <c r="V66" i="3"/>
  <c r="BD65" i="3"/>
  <c r="BC65" i="3"/>
  <c r="BB65" i="3"/>
  <c r="BA65" i="3"/>
  <c r="AZ65" i="3"/>
  <c r="AY65" i="3"/>
  <c r="AX65" i="3"/>
  <c r="AU65" i="3"/>
  <c r="AQ65" i="3"/>
  <c r="AN65" i="3"/>
  <c r="AL65" i="3"/>
  <c r="AM65" i="3" s="1"/>
  <c r="AI65" i="3"/>
  <c r="AA65" i="3"/>
  <c r="Z65" i="3"/>
  <c r="Y65" i="3"/>
  <c r="X65" i="3"/>
  <c r="W65" i="3"/>
  <c r="V65" i="3"/>
  <c r="BD64" i="3"/>
  <c r="BB64" i="3"/>
  <c r="BA64" i="3"/>
  <c r="AZ64" i="3"/>
  <c r="AY64" i="3"/>
  <c r="AX64" i="3"/>
  <c r="AU64" i="3"/>
  <c r="AQ64" i="3"/>
  <c r="AN64" i="3"/>
  <c r="AM64" i="3"/>
  <c r="AL64" i="3"/>
  <c r="AI64" i="3"/>
  <c r="AA64" i="3"/>
  <c r="Z64" i="3"/>
  <c r="X64" i="3"/>
  <c r="W64" i="3"/>
  <c r="Y64" i="3" s="1"/>
  <c r="V64" i="3"/>
  <c r="BD63" i="3"/>
  <c r="BB63" i="3"/>
  <c r="BA63" i="3"/>
  <c r="AZ63" i="3"/>
  <c r="AY63" i="3"/>
  <c r="AX63" i="3"/>
  <c r="AU63" i="3"/>
  <c r="AQ63" i="3"/>
  <c r="AN63" i="3"/>
  <c r="AL63" i="3"/>
  <c r="AM63" i="3" s="1"/>
  <c r="AI63" i="3"/>
  <c r="AA63" i="3"/>
  <c r="Z63" i="3"/>
  <c r="Y63" i="3"/>
  <c r="X63" i="3"/>
  <c r="W63" i="3"/>
  <c r="V63" i="3"/>
  <c r="BD62" i="3"/>
  <c r="BB62" i="3"/>
  <c r="BA62" i="3"/>
  <c r="AZ62" i="3"/>
  <c r="AY62" i="3"/>
  <c r="AX62" i="3"/>
  <c r="AU62" i="3"/>
  <c r="AQ62" i="3"/>
  <c r="AN62" i="3"/>
  <c r="AM62" i="3"/>
  <c r="AL62" i="3"/>
  <c r="AI62" i="3"/>
  <c r="AA62" i="3"/>
  <c r="Z62" i="3"/>
  <c r="Y62" i="3"/>
  <c r="X62" i="3"/>
  <c r="W62" i="3"/>
  <c r="V62" i="3"/>
  <c r="BD61" i="3"/>
  <c r="BB61" i="3"/>
  <c r="BA61" i="3"/>
  <c r="AZ61" i="3"/>
  <c r="AY61" i="3"/>
  <c r="AX61" i="3"/>
  <c r="AU61" i="3"/>
  <c r="AQ61" i="3"/>
  <c r="AN61" i="3"/>
  <c r="AL61" i="3"/>
  <c r="AM61" i="3" s="1"/>
  <c r="AI61" i="3"/>
  <c r="AA61" i="3"/>
  <c r="Z61" i="3"/>
  <c r="X61" i="3"/>
  <c r="W61" i="3"/>
  <c r="Y61" i="3" s="1"/>
  <c r="V61" i="3"/>
  <c r="BD60" i="3"/>
  <c r="BB60" i="3"/>
  <c r="BA60" i="3"/>
  <c r="AZ60" i="3"/>
  <c r="AY60" i="3"/>
  <c r="AX60" i="3"/>
  <c r="AU60" i="3"/>
  <c r="AQ60" i="3"/>
  <c r="AN60" i="3"/>
  <c r="AL60" i="3"/>
  <c r="AM60" i="3" s="1"/>
  <c r="AI60" i="3"/>
  <c r="AA60" i="3"/>
  <c r="Z60" i="3"/>
  <c r="X60" i="3"/>
  <c r="W60" i="3"/>
  <c r="Y60" i="3" s="1"/>
  <c r="V60" i="3"/>
  <c r="BD59" i="3"/>
  <c r="BC59" i="3"/>
  <c r="BB59" i="3"/>
  <c r="BA59" i="3"/>
  <c r="AZ59" i="3"/>
  <c r="AY59" i="3"/>
  <c r="AX59" i="3"/>
  <c r="AU59" i="3"/>
  <c r="AQ59" i="3"/>
  <c r="AN59" i="3"/>
  <c r="AL59" i="3"/>
  <c r="AM59" i="3" s="1"/>
  <c r="AI59" i="3"/>
  <c r="AA59" i="3"/>
  <c r="Z59" i="3"/>
  <c r="X59" i="3"/>
  <c r="W59" i="3"/>
  <c r="Y59" i="3" s="1"/>
  <c r="V59" i="3"/>
  <c r="BD58" i="3"/>
  <c r="BC58" i="3"/>
  <c r="BB58" i="3"/>
  <c r="BA58" i="3"/>
  <c r="AZ58" i="3"/>
  <c r="AY58" i="3"/>
  <c r="AX58" i="3"/>
  <c r="AU58" i="3"/>
  <c r="AQ58" i="3"/>
  <c r="AN58" i="3"/>
  <c r="AM58" i="3"/>
  <c r="AL58" i="3"/>
  <c r="AI58" i="3"/>
  <c r="AA58" i="3"/>
  <c r="Z58" i="3"/>
  <c r="Y58" i="3"/>
  <c r="X58" i="3"/>
  <c r="W58" i="3"/>
  <c r="V58" i="3"/>
  <c r="BD57" i="3"/>
  <c r="BC57" i="3"/>
  <c r="BB57" i="3"/>
  <c r="BA57" i="3"/>
  <c r="AZ57" i="3"/>
  <c r="AY57" i="3"/>
  <c r="AX57" i="3"/>
  <c r="AU57" i="3"/>
  <c r="AQ57" i="3"/>
  <c r="AN57" i="3"/>
  <c r="AM57" i="3"/>
  <c r="AL57" i="3"/>
  <c r="AI57" i="3"/>
  <c r="AA57" i="3"/>
  <c r="Z57" i="3"/>
  <c r="Y57" i="3"/>
  <c r="X57" i="3"/>
  <c r="W57" i="3"/>
  <c r="V57" i="3"/>
  <c r="BD56" i="3"/>
  <c r="BC56" i="3"/>
  <c r="BB56" i="3"/>
  <c r="BA56" i="3"/>
  <c r="AZ56" i="3"/>
  <c r="AY56" i="3"/>
  <c r="AX56" i="3"/>
  <c r="AU56" i="3"/>
  <c r="AQ56" i="3"/>
  <c r="AN56" i="3"/>
  <c r="AL56" i="3"/>
  <c r="AM56" i="3" s="1"/>
  <c r="AI56" i="3"/>
  <c r="AA56" i="3"/>
  <c r="Z56" i="3"/>
  <c r="X56" i="3"/>
  <c r="W56" i="3"/>
  <c r="Y56" i="3" s="1"/>
  <c r="V56" i="3"/>
  <c r="BD55" i="3"/>
  <c r="BB55" i="3"/>
  <c r="BA55" i="3"/>
  <c r="AZ55" i="3"/>
  <c r="AY55" i="3"/>
  <c r="AX55" i="3"/>
  <c r="AU55" i="3"/>
  <c r="AQ55" i="3"/>
  <c r="AN55" i="3"/>
  <c r="AM55" i="3"/>
  <c r="AL55" i="3"/>
  <c r="AI55" i="3"/>
  <c r="AA55" i="3"/>
  <c r="Z55" i="3"/>
  <c r="X55" i="3"/>
  <c r="W55" i="3"/>
  <c r="Y55" i="3" s="1"/>
  <c r="V55" i="3"/>
  <c r="BD54" i="3"/>
  <c r="BB54" i="3"/>
  <c r="BA54" i="3"/>
  <c r="AZ54" i="3"/>
  <c r="AY54" i="3"/>
  <c r="AX54" i="3"/>
  <c r="AU54" i="3"/>
  <c r="AQ54" i="3"/>
  <c r="AN54" i="3"/>
  <c r="AL54" i="3"/>
  <c r="AM54" i="3" s="1"/>
  <c r="AI54" i="3"/>
  <c r="AA54" i="3"/>
  <c r="Z54" i="3"/>
  <c r="X54" i="3"/>
  <c r="W54" i="3"/>
  <c r="Y54" i="3" s="1"/>
  <c r="V54" i="3"/>
  <c r="BD53" i="3"/>
  <c r="BC53" i="3"/>
  <c r="BB53" i="3"/>
  <c r="BA53" i="3"/>
  <c r="AZ53" i="3"/>
  <c r="AY53" i="3"/>
  <c r="AX53" i="3"/>
  <c r="AU53" i="3"/>
  <c r="AQ53" i="3"/>
  <c r="AN53" i="3"/>
  <c r="AL53" i="3"/>
  <c r="AM53" i="3" s="1"/>
  <c r="AI53" i="3"/>
  <c r="AA53" i="3"/>
  <c r="Z53" i="3"/>
  <c r="X53" i="3"/>
  <c r="W53" i="3"/>
  <c r="Y53" i="3" s="1"/>
  <c r="V53" i="3"/>
  <c r="BD52" i="3"/>
  <c r="BC52" i="3"/>
  <c r="BB52" i="3"/>
  <c r="BA52" i="3"/>
  <c r="AZ52" i="3"/>
  <c r="AY52" i="3"/>
  <c r="AX52" i="3"/>
  <c r="AU52" i="3"/>
  <c r="AQ52" i="3"/>
  <c r="AN52" i="3"/>
  <c r="AL52" i="3"/>
  <c r="AM52" i="3" s="1"/>
  <c r="AI52" i="3"/>
  <c r="AA52" i="3"/>
  <c r="Z52" i="3"/>
  <c r="Y52" i="3"/>
  <c r="X52" i="3"/>
  <c r="W52" i="3"/>
  <c r="V52" i="3"/>
  <c r="BD51" i="3"/>
  <c r="BB51" i="3"/>
  <c r="BA51" i="3"/>
  <c r="AZ51" i="3"/>
  <c r="AY51" i="3"/>
  <c r="AX51" i="3"/>
  <c r="AU51" i="3"/>
  <c r="AQ51" i="3"/>
  <c r="AN51" i="3"/>
  <c r="AL51" i="3"/>
  <c r="AM51" i="3" s="1"/>
  <c r="AI51" i="3"/>
  <c r="AA51" i="3"/>
  <c r="Z51" i="3"/>
  <c r="Y51" i="3"/>
  <c r="X51" i="3"/>
  <c r="W51" i="3"/>
  <c r="V51" i="3"/>
  <c r="BD50" i="3"/>
  <c r="BB50" i="3"/>
  <c r="BA50" i="3"/>
  <c r="AZ50" i="3"/>
  <c r="AY50" i="3"/>
  <c r="AX50" i="3"/>
  <c r="AU50" i="3"/>
  <c r="AQ50" i="3"/>
  <c r="AN50" i="3"/>
  <c r="AM50" i="3"/>
  <c r="AL50" i="3"/>
  <c r="AI50" i="3"/>
  <c r="AA50" i="3"/>
  <c r="Z50" i="3"/>
  <c r="Y50" i="3"/>
  <c r="X50" i="3"/>
  <c r="W50" i="3"/>
  <c r="V50" i="3"/>
  <c r="BD49" i="3"/>
  <c r="BB49" i="3"/>
  <c r="BA49" i="3"/>
  <c r="AZ49" i="3"/>
  <c r="AY49" i="3"/>
  <c r="AX49" i="3"/>
  <c r="AU49" i="3"/>
  <c r="AQ49" i="3"/>
  <c r="AN49" i="3"/>
  <c r="AM49" i="3"/>
  <c r="AL49" i="3"/>
  <c r="AI49" i="3"/>
  <c r="AA49" i="3"/>
  <c r="Z49" i="3"/>
  <c r="X49" i="3"/>
  <c r="W49" i="3"/>
  <c r="Y49" i="3" s="1"/>
  <c r="V49" i="3"/>
  <c r="BD48" i="3"/>
  <c r="BB48" i="3"/>
  <c r="BA48" i="3"/>
  <c r="AZ48" i="3"/>
  <c r="AY48" i="3"/>
  <c r="AX48" i="3"/>
  <c r="AU48" i="3"/>
  <c r="AQ48" i="3"/>
  <c r="AN48" i="3"/>
  <c r="AL48" i="3"/>
  <c r="AM48" i="3" s="1"/>
  <c r="AI48" i="3"/>
  <c r="AA48" i="3"/>
  <c r="Z48" i="3"/>
  <c r="X48" i="3"/>
  <c r="W48" i="3"/>
  <c r="Y48" i="3" s="1"/>
  <c r="V48" i="3"/>
  <c r="BD47" i="3"/>
  <c r="BB47" i="3"/>
  <c r="BA47" i="3"/>
  <c r="AZ47" i="3"/>
  <c r="AY47" i="3"/>
  <c r="AX47" i="3"/>
  <c r="AU47" i="3"/>
  <c r="AQ47" i="3"/>
  <c r="AN47" i="3"/>
  <c r="AL47" i="3"/>
  <c r="AM47" i="3" s="1"/>
  <c r="AI47" i="3"/>
  <c r="AA47" i="3"/>
  <c r="Z47" i="3"/>
  <c r="X47" i="3"/>
  <c r="W47" i="3"/>
  <c r="Y47" i="3" s="1"/>
  <c r="V47" i="3"/>
  <c r="BD46" i="3"/>
  <c r="BC46" i="3"/>
  <c r="BB46" i="3"/>
  <c r="BA46" i="3"/>
  <c r="AZ46" i="3"/>
  <c r="AY46" i="3"/>
  <c r="AX46" i="3"/>
  <c r="AU46" i="3"/>
  <c r="AQ46" i="3"/>
  <c r="AN46" i="3"/>
  <c r="AL46" i="3"/>
  <c r="AM46" i="3" s="1"/>
  <c r="AI46" i="3"/>
  <c r="AA46" i="3"/>
  <c r="Z46" i="3"/>
  <c r="Y46" i="3"/>
  <c r="X46" i="3"/>
  <c r="W46" i="3"/>
  <c r="V46" i="3"/>
  <c r="BD45" i="3"/>
  <c r="BC45" i="3"/>
  <c r="BB45" i="3"/>
  <c r="BA45" i="3"/>
  <c r="AZ45" i="3"/>
  <c r="AY45" i="3"/>
  <c r="AX45" i="3"/>
  <c r="AU45" i="3"/>
  <c r="AQ45" i="3"/>
  <c r="AN45" i="3"/>
  <c r="AL45" i="3"/>
  <c r="AM45" i="3" s="1"/>
  <c r="AI45" i="3"/>
  <c r="AA45" i="3"/>
  <c r="Z45" i="3"/>
  <c r="Y45" i="3"/>
  <c r="X45" i="3"/>
  <c r="W45" i="3"/>
  <c r="V45" i="3"/>
  <c r="BD44" i="3"/>
  <c r="BC44" i="3"/>
  <c r="BB44" i="3"/>
  <c r="BA44" i="3"/>
  <c r="AZ44" i="3"/>
  <c r="AY44" i="3"/>
  <c r="AX44" i="3"/>
  <c r="AU44" i="3"/>
  <c r="AQ44" i="3"/>
  <c r="AN44" i="3"/>
  <c r="AL44" i="3"/>
  <c r="AM44" i="3" s="1"/>
  <c r="AI44" i="3"/>
  <c r="AA44" i="3"/>
  <c r="Z44" i="3"/>
  <c r="Y44" i="3"/>
  <c r="X44" i="3"/>
  <c r="W44" i="3"/>
  <c r="V44" i="3"/>
  <c r="BD43" i="3"/>
  <c r="BB43" i="3"/>
  <c r="BA43" i="3"/>
  <c r="AZ43" i="3"/>
  <c r="AY43" i="3"/>
  <c r="AX43" i="3"/>
  <c r="AU43" i="3"/>
  <c r="AQ43" i="3"/>
  <c r="AN43" i="3"/>
  <c r="AM43" i="3"/>
  <c r="AL43" i="3"/>
  <c r="AI43" i="3"/>
  <c r="AA43" i="3"/>
  <c r="Z43" i="3"/>
  <c r="X43" i="3"/>
  <c r="W43" i="3"/>
  <c r="Y43" i="3" s="1"/>
  <c r="V43" i="3"/>
  <c r="BD42" i="3"/>
  <c r="BB42" i="3"/>
  <c r="BA42" i="3"/>
  <c r="AZ42" i="3"/>
  <c r="AY42" i="3"/>
  <c r="AX42" i="3"/>
  <c r="AU42" i="3"/>
  <c r="AQ42" i="3"/>
  <c r="AN42" i="3"/>
  <c r="AM42" i="3"/>
  <c r="AL42" i="3"/>
  <c r="AI42" i="3"/>
  <c r="AA42" i="3"/>
  <c r="Z42" i="3"/>
  <c r="X42" i="3"/>
  <c r="W42" i="3"/>
  <c r="Y42" i="3" s="1"/>
  <c r="V42" i="3"/>
  <c r="BD41" i="3"/>
  <c r="BB41" i="3"/>
  <c r="BA41" i="3"/>
  <c r="AZ41" i="3"/>
  <c r="AY41" i="3"/>
  <c r="AX41" i="3"/>
  <c r="AU41" i="3"/>
  <c r="AQ41" i="3"/>
  <c r="AN41" i="3"/>
  <c r="AL41" i="3"/>
  <c r="AM41" i="3" s="1"/>
  <c r="AI41" i="3"/>
  <c r="AA41" i="3"/>
  <c r="Z41" i="3"/>
  <c r="X41" i="3"/>
  <c r="W41" i="3"/>
  <c r="Y41" i="3" s="1"/>
  <c r="V41" i="3"/>
  <c r="BD40" i="3"/>
  <c r="BC40" i="3"/>
  <c r="BB40" i="3"/>
  <c r="BA40" i="3"/>
  <c r="AZ40" i="3"/>
  <c r="AY40" i="3"/>
  <c r="AX40" i="3"/>
  <c r="AU40" i="3"/>
  <c r="AQ40" i="3"/>
  <c r="AN40" i="3"/>
  <c r="AL40" i="3"/>
  <c r="AM40" i="3" s="1"/>
  <c r="AI40" i="3"/>
  <c r="AA40" i="3"/>
  <c r="Z40" i="3"/>
  <c r="X40" i="3"/>
  <c r="W40" i="3"/>
  <c r="Y40" i="3" s="1"/>
  <c r="V40" i="3"/>
  <c r="BD39" i="3"/>
  <c r="BC39" i="3"/>
  <c r="BB39" i="3"/>
  <c r="BA39" i="3"/>
  <c r="AZ39" i="3"/>
  <c r="AY39" i="3"/>
  <c r="AX39" i="3"/>
  <c r="AU39" i="3"/>
  <c r="AQ39" i="3"/>
  <c r="AN39" i="3"/>
  <c r="AL39" i="3"/>
  <c r="AM39" i="3" s="1"/>
  <c r="AI39" i="3"/>
  <c r="AA39" i="3"/>
  <c r="Z39" i="3"/>
  <c r="Y39" i="3"/>
  <c r="X39" i="3"/>
  <c r="W39" i="3"/>
  <c r="V39" i="3"/>
  <c r="BD38" i="3"/>
  <c r="BC38" i="3"/>
  <c r="BB38" i="3"/>
  <c r="BA38" i="3"/>
  <c r="AZ38" i="3"/>
  <c r="AY38" i="3"/>
  <c r="AX38" i="3"/>
  <c r="AU38" i="3"/>
  <c r="AQ38" i="3"/>
  <c r="AN38" i="3"/>
  <c r="AL38" i="3"/>
  <c r="AM38" i="3" s="1"/>
  <c r="AI38" i="3"/>
  <c r="AA38" i="3"/>
  <c r="Z38" i="3"/>
  <c r="Y38" i="3"/>
  <c r="X38" i="3"/>
  <c r="W38" i="3"/>
  <c r="V38" i="3"/>
  <c r="BD37" i="3"/>
  <c r="BB37" i="3"/>
  <c r="BA37" i="3"/>
  <c r="AZ37" i="3"/>
  <c r="AY37" i="3"/>
  <c r="AX37" i="3"/>
  <c r="AU37" i="3"/>
  <c r="AQ37" i="3"/>
  <c r="AN37" i="3"/>
  <c r="AM37" i="3"/>
  <c r="AL37" i="3"/>
  <c r="AI37" i="3"/>
  <c r="AA37" i="3"/>
  <c r="Z37" i="3"/>
  <c r="Y37" i="3"/>
  <c r="X37" i="3"/>
  <c r="W37" i="3"/>
  <c r="V37" i="3"/>
  <c r="BD36" i="3"/>
  <c r="BB36" i="3"/>
  <c r="BA36" i="3"/>
  <c r="AZ36" i="3"/>
  <c r="AY36" i="3"/>
  <c r="AX36" i="3"/>
  <c r="AU36" i="3"/>
  <c r="AQ36" i="3"/>
  <c r="AN36" i="3"/>
  <c r="AL36" i="3"/>
  <c r="AM36" i="3" s="1"/>
  <c r="AI36" i="3"/>
  <c r="AA36" i="3"/>
  <c r="Z36" i="3"/>
  <c r="Y36" i="3"/>
  <c r="X36" i="3"/>
  <c r="W36" i="3"/>
  <c r="V36" i="3"/>
  <c r="BD35" i="3"/>
  <c r="BC35" i="3"/>
  <c r="BB35" i="3"/>
  <c r="BA35" i="3"/>
  <c r="AZ35" i="3"/>
  <c r="AY35" i="3"/>
  <c r="AX35" i="3"/>
  <c r="AU35" i="3"/>
  <c r="AQ35" i="3"/>
  <c r="AN35" i="3"/>
  <c r="AM35" i="3"/>
  <c r="AL35" i="3"/>
  <c r="AI35" i="3"/>
  <c r="AA35" i="3"/>
  <c r="Z35" i="3"/>
  <c r="X35" i="3"/>
  <c r="W35" i="3"/>
  <c r="Y35" i="3" s="1"/>
  <c r="V35" i="3"/>
  <c r="BD34" i="3"/>
  <c r="BC34" i="3"/>
  <c r="BB34" i="3"/>
  <c r="BA34" i="3"/>
  <c r="AZ34" i="3"/>
  <c r="AY34" i="3"/>
  <c r="AX34" i="3"/>
  <c r="AU34" i="3"/>
  <c r="AQ34" i="3"/>
  <c r="AN34" i="3"/>
  <c r="AL34" i="3"/>
  <c r="AM34" i="3" s="1"/>
  <c r="AI34" i="3"/>
  <c r="AA34" i="3"/>
  <c r="Z34" i="3"/>
  <c r="X34" i="3"/>
  <c r="W34" i="3"/>
  <c r="Y34" i="3" s="1"/>
  <c r="V34" i="3"/>
  <c r="BD33" i="3"/>
  <c r="BC33" i="3"/>
  <c r="BB33" i="3"/>
  <c r="BA33" i="3"/>
  <c r="AZ33" i="3"/>
  <c r="AY33" i="3"/>
  <c r="AX33" i="3"/>
  <c r="AU33" i="3"/>
  <c r="AQ33" i="3"/>
  <c r="AN33" i="3"/>
  <c r="AL33" i="3"/>
  <c r="AM33" i="3" s="1"/>
  <c r="AI33" i="3"/>
  <c r="AA33" i="3"/>
  <c r="Z33" i="3"/>
  <c r="X33" i="3"/>
  <c r="W33" i="3"/>
  <c r="Y33" i="3" s="1"/>
  <c r="V33" i="3"/>
  <c r="BD32" i="3"/>
  <c r="BC32" i="3"/>
  <c r="BB32" i="3"/>
  <c r="BA32" i="3"/>
  <c r="AZ32" i="3"/>
  <c r="AY32" i="3"/>
  <c r="AX32" i="3"/>
  <c r="AU32" i="3"/>
  <c r="AQ32" i="3"/>
  <c r="AN32" i="3"/>
  <c r="AL32" i="3"/>
  <c r="AM32" i="3" s="1"/>
  <c r="AI32" i="3"/>
  <c r="AA32" i="3"/>
  <c r="Z32" i="3"/>
  <c r="Y32" i="3"/>
  <c r="X32" i="3"/>
  <c r="W32" i="3"/>
  <c r="V32" i="3"/>
  <c r="BD31" i="3"/>
  <c r="BC31" i="3"/>
  <c r="BB31" i="3"/>
  <c r="BA31" i="3"/>
  <c r="AZ31" i="3"/>
  <c r="AY31" i="3"/>
  <c r="AX31" i="3"/>
  <c r="AU31" i="3"/>
  <c r="AQ31" i="3"/>
  <c r="AN31" i="3"/>
  <c r="AL31" i="3"/>
  <c r="AM31" i="3" s="1"/>
  <c r="AI31" i="3"/>
  <c r="AA31" i="3"/>
  <c r="Z31" i="3"/>
  <c r="Y31" i="3"/>
  <c r="X31" i="3"/>
  <c r="W31" i="3"/>
  <c r="V31" i="3"/>
  <c r="BD30" i="3"/>
  <c r="BC30" i="3"/>
  <c r="BB30" i="3"/>
  <c r="BA30" i="3"/>
  <c r="AZ30" i="3"/>
  <c r="AY30" i="3"/>
  <c r="AX30" i="3"/>
  <c r="AU30" i="3"/>
  <c r="AQ30" i="3"/>
  <c r="AN30" i="3"/>
  <c r="AM30" i="3"/>
  <c r="AL30" i="3"/>
  <c r="AI30" i="3"/>
  <c r="AA30" i="3"/>
  <c r="Z30" i="3"/>
  <c r="X30" i="3"/>
  <c r="W30" i="3"/>
  <c r="Y30" i="3" s="1"/>
  <c r="V30" i="3"/>
  <c r="BD29" i="3"/>
  <c r="BB29" i="3"/>
  <c r="BA29" i="3"/>
  <c r="AZ29" i="3"/>
  <c r="AY29" i="3"/>
  <c r="AX29" i="3"/>
  <c r="AU29" i="3"/>
  <c r="AQ29" i="3"/>
  <c r="AN29" i="3"/>
  <c r="AL29" i="3"/>
  <c r="AM29" i="3" s="1"/>
  <c r="AI29" i="3"/>
  <c r="AA29" i="3"/>
  <c r="Z29" i="3"/>
  <c r="X29" i="3"/>
  <c r="W29" i="3"/>
  <c r="Y29" i="3" s="1"/>
  <c r="V29" i="3"/>
  <c r="BD28" i="3"/>
  <c r="BB28" i="3"/>
  <c r="BA28" i="3"/>
  <c r="AZ28" i="3"/>
  <c r="AY28" i="3"/>
  <c r="AX28" i="3"/>
  <c r="AU28" i="3"/>
  <c r="AQ28" i="3"/>
  <c r="AN28" i="3"/>
  <c r="AM28" i="3"/>
  <c r="AL28" i="3"/>
  <c r="AI28" i="3"/>
  <c r="AA28" i="3"/>
  <c r="Z28" i="3"/>
  <c r="X28" i="3"/>
  <c r="W28" i="3"/>
  <c r="Y28" i="3" s="1"/>
  <c r="V28" i="3"/>
  <c r="BD27" i="3"/>
  <c r="BB27" i="3"/>
  <c r="BA27" i="3"/>
  <c r="AZ27" i="3"/>
  <c r="AY27" i="3"/>
  <c r="AX27" i="3"/>
  <c r="AU27" i="3"/>
  <c r="AQ27" i="3"/>
  <c r="AN27" i="3"/>
  <c r="AM27" i="3"/>
  <c r="AL27" i="3"/>
  <c r="AI27" i="3"/>
  <c r="AA27" i="3"/>
  <c r="Z27" i="3"/>
  <c r="Y27" i="3"/>
  <c r="X27" i="3"/>
  <c r="W27" i="3"/>
  <c r="V27" i="3"/>
  <c r="BD26" i="3"/>
  <c r="BB26" i="3"/>
  <c r="BA26" i="3"/>
  <c r="AZ26" i="3"/>
  <c r="AY26" i="3"/>
  <c r="AX26" i="3"/>
  <c r="AU26" i="3"/>
  <c r="AQ26" i="3"/>
  <c r="AN26" i="3"/>
  <c r="AL26" i="3"/>
  <c r="AM26" i="3" s="1"/>
  <c r="AI26" i="3"/>
  <c r="AA26" i="3"/>
  <c r="Z26" i="3"/>
  <c r="Y26" i="3"/>
  <c r="X26" i="3"/>
  <c r="W26" i="3"/>
  <c r="V26" i="3"/>
  <c r="BD25" i="3"/>
  <c r="BB25" i="3"/>
  <c r="BA25" i="3"/>
  <c r="AZ25" i="3"/>
  <c r="AY25" i="3"/>
  <c r="AX25" i="3"/>
  <c r="AU25" i="3"/>
  <c r="AQ25" i="3"/>
  <c r="AN25" i="3"/>
  <c r="AL25" i="3"/>
  <c r="AM25" i="3" s="1"/>
  <c r="AI25" i="3"/>
  <c r="AA25" i="3"/>
  <c r="Z25" i="3"/>
  <c r="X25" i="3"/>
  <c r="W25" i="3"/>
  <c r="Y25" i="3" s="1"/>
  <c r="V25" i="3"/>
  <c r="BD24" i="3"/>
  <c r="BB24" i="3"/>
  <c r="BA24" i="3"/>
  <c r="AZ24" i="3"/>
  <c r="AY24" i="3"/>
  <c r="AX24" i="3"/>
  <c r="AU24" i="3"/>
  <c r="AQ24" i="3"/>
  <c r="AN24" i="3"/>
  <c r="AL24" i="3"/>
  <c r="AM24" i="3" s="1"/>
  <c r="AI24" i="3"/>
  <c r="AA24" i="3"/>
  <c r="Z24" i="3"/>
  <c r="Y24" i="3"/>
  <c r="X24" i="3"/>
  <c r="W24" i="3"/>
  <c r="V24" i="3"/>
  <c r="BD23" i="3"/>
  <c r="BB23" i="3"/>
  <c r="BA23" i="3"/>
  <c r="AZ23" i="3"/>
  <c r="AY23" i="3"/>
  <c r="AX23" i="3"/>
  <c r="AU23" i="3"/>
  <c r="AQ23" i="3"/>
  <c r="AN23" i="3"/>
  <c r="AL23" i="3"/>
  <c r="AM23" i="3" s="1"/>
  <c r="AI23" i="3"/>
  <c r="AA23" i="3"/>
  <c r="Z23" i="3"/>
  <c r="Y23" i="3"/>
  <c r="X23" i="3"/>
  <c r="W23" i="3"/>
  <c r="V23" i="3"/>
  <c r="BD22" i="3"/>
  <c r="BB22" i="3"/>
  <c r="N10" i="5" s="1"/>
  <c r="BA22" i="3"/>
  <c r="AZ22" i="3"/>
  <c r="AY22" i="3"/>
  <c r="AX22" i="3"/>
  <c r="AU22" i="3"/>
  <c r="O10" i="5" s="1"/>
  <c r="AQ22" i="3"/>
  <c r="AN22" i="3"/>
  <c r="AL22" i="3"/>
  <c r="AM22" i="3" s="1"/>
  <c r="AI22" i="3"/>
  <c r="AA22" i="3"/>
  <c r="F10" i="5" s="1"/>
  <c r="Z22" i="3"/>
  <c r="Y22" i="3"/>
  <c r="X22" i="3"/>
  <c r="W22" i="3"/>
  <c r="V22" i="3"/>
  <c r="BD21" i="3"/>
  <c r="BC21" i="3"/>
  <c r="BB21" i="3"/>
  <c r="N9" i="5" s="1"/>
  <c r="BA21" i="3"/>
  <c r="AZ21" i="3"/>
  <c r="AY21" i="3"/>
  <c r="AX21" i="3"/>
  <c r="AU21" i="3"/>
  <c r="O9" i="5" s="1"/>
  <c r="AQ21" i="3"/>
  <c r="AN21" i="3"/>
  <c r="AM21" i="3"/>
  <c r="AL21" i="3"/>
  <c r="AI21" i="3"/>
  <c r="AA21" i="3"/>
  <c r="F9" i="5" s="1"/>
  <c r="Z21" i="3"/>
  <c r="X21" i="3"/>
  <c r="W21" i="3"/>
  <c r="Y21" i="3" s="1"/>
  <c r="V21" i="3"/>
  <c r="BD20" i="3"/>
  <c r="BB20" i="3"/>
  <c r="BA20" i="3"/>
  <c r="AZ20" i="3"/>
  <c r="AY20" i="3"/>
  <c r="AX20" i="3"/>
  <c r="AU20" i="3"/>
  <c r="AQ20" i="3"/>
  <c r="AN20" i="3"/>
  <c r="AL20" i="3"/>
  <c r="AM20" i="3" s="1"/>
  <c r="AI20" i="3"/>
  <c r="AA20" i="3"/>
  <c r="Z20" i="3"/>
  <c r="X20" i="3"/>
  <c r="W20" i="3"/>
  <c r="Y20" i="3" s="1"/>
  <c r="V20" i="3"/>
  <c r="BD19" i="3"/>
  <c r="BC19" i="3"/>
  <c r="BB19" i="3"/>
  <c r="BA19" i="3"/>
  <c r="AZ19" i="3"/>
  <c r="AY19" i="3"/>
  <c r="AX19" i="3"/>
  <c r="AU19" i="3"/>
  <c r="AQ19" i="3"/>
  <c r="AN19" i="3"/>
  <c r="AM19" i="3"/>
  <c r="AL19" i="3"/>
  <c r="AI19" i="3"/>
  <c r="AA19" i="3"/>
  <c r="Z19" i="3"/>
  <c r="X19" i="3"/>
  <c r="W19" i="3"/>
  <c r="Y19" i="3" s="1"/>
  <c r="V19" i="3"/>
  <c r="BD18" i="3"/>
  <c r="BC18" i="3"/>
  <c r="BB18" i="3"/>
  <c r="BA18" i="3"/>
  <c r="AZ18" i="3"/>
  <c r="AY18" i="3"/>
  <c r="AX18" i="3"/>
  <c r="AU18" i="3"/>
  <c r="AQ18" i="3"/>
  <c r="AN18" i="3"/>
  <c r="AL18" i="3"/>
  <c r="AM18" i="3" s="1"/>
  <c r="AI18" i="3"/>
  <c r="AA18" i="3"/>
  <c r="Z18" i="3"/>
  <c r="Y18" i="3"/>
  <c r="X18" i="3"/>
  <c r="W18" i="3"/>
  <c r="V18" i="3"/>
  <c r="BD17" i="3"/>
  <c r="BC17" i="3"/>
  <c r="BB17" i="3"/>
  <c r="BA17" i="3"/>
  <c r="AZ17" i="3"/>
  <c r="AY17" i="3"/>
  <c r="AX17" i="3"/>
  <c r="AU17" i="3"/>
  <c r="AQ17" i="3"/>
  <c r="AN17" i="3"/>
  <c r="AM17" i="3"/>
  <c r="AL17" i="3"/>
  <c r="AI17" i="3"/>
  <c r="AA17" i="3"/>
  <c r="Z17" i="3"/>
  <c r="Y17" i="3"/>
  <c r="X17" i="3"/>
  <c r="W17" i="3"/>
  <c r="V17" i="3"/>
  <c r="BD16" i="3"/>
  <c r="BC16" i="3"/>
  <c r="BB16" i="3"/>
  <c r="BA16" i="3"/>
  <c r="AZ16" i="3"/>
  <c r="AY16" i="3"/>
  <c r="AX16" i="3"/>
  <c r="AU16" i="3"/>
  <c r="AQ16" i="3"/>
  <c r="AN16" i="3"/>
  <c r="AL16" i="3"/>
  <c r="AM16" i="3" s="1"/>
  <c r="AI16" i="3"/>
  <c r="AA16" i="3"/>
  <c r="Z16" i="3"/>
  <c r="Y16" i="3"/>
  <c r="X16" i="3"/>
  <c r="W16" i="3"/>
  <c r="V16" i="3"/>
  <c r="BD15" i="3"/>
  <c r="BB15" i="3"/>
  <c r="BA15" i="3"/>
  <c r="AZ15" i="3"/>
  <c r="AY15" i="3"/>
  <c r="AX15" i="3"/>
  <c r="AU15" i="3"/>
  <c r="AQ15" i="3"/>
  <c r="AN15" i="3"/>
  <c r="AM15" i="3"/>
  <c r="AL15" i="3"/>
  <c r="AI15" i="3"/>
  <c r="AA15" i="3"/>
  <c r="Z15" i="3"/>
  <c r="X15" i="3"/>
  <c r="W15" i="3"/>
  <c r="Y15" i="3" s="1"/>
  <c r="V15" i="3"/>
  <c r="BD14" i="3"/>
  <c r="BB14" i="3"/>
  <c r="BA14" i="3"/>
  <c r="AZ14" i="3"/>
  <c r="AY14" i="3"/>
  <c r="AX14" i="3"/>
  <c r="AU14" i="3"/>
  <c r="AQ14" i="3"/>
  <c r="AN14" i="3"/>
  <c r="AL14" i="3"/>
  <c r="AM14" i="3" s="1"/>
  <c r="AI14" i="3"/>
  <c r="AA14" i="3"/>
  <c r="Z14" i="3"/>
  <c r="X14" i="3"/>
  <c r="W14" i="3"/>
  <c r="Y14" i="3" s="1"/>
  <c r="V14" i="3"/>
  <c r="BD13" i="3"/>
  <c r="BC13" i="3"/>
  <c r="BB13" i="3"/>
  <c r="BA13" i="3"/>
  <c r="AZ13" i="3"/>
  <c r="AY13" i="3"/>
  <c r="AX13" i="3"/>
  <c r="AU13" i="3"/>
  <c r="AQ13" i="3"/>
  <c r="AN13" i="3"/>
  <c r="AL13" i="3"/>
  <c r="AM13" i="3" s="1"/>
  <c r="AI13" i="3"/>
  <c r="AA13" i="3"/>
  <c r="Z13" i="3"/>
  <c r="Y13" i="3"/>
  <c r="X13" i="3"/>
  <c r="W13" i="3"/>
  <c r="V13" i="3"/>
  <c r="BD12" i="3"/>
  <c r="BC12" i="3"/>
  <c r="BB12" i="3"/>
  <c r="BA12" i="3"/>
  <c r="AZ12" i="3"/>
  <c r="AY12" i="3"/>
  <c r="AX12" i="3"/>
  <c r="AU12" i="3"/>
  <c r="AQ12" i="3"/>
  <c r="AN12" i="3"/>
  <c r="AM12" i="3"/>
  <c r="AL12" i="3"/>
  <c r="AI12" i="3"/>
  <c r="AA12" i="3"/>
  <c r="Z12" i="3"/>
  <c r="X12" i="3"/>
  <c r="W12" i="3"/>
  <c r="Y12" i="3" s="1"/>
  <c r="V12" i="3"/>
  <c r="BD11" i="3"/>
  <c r="BC11" i="3"/>
  <c r="BB11" i="3"/>
  <c r="BA11" i="3"/>
  <c r="AZ11" i="3"/>
  <c r="AY11" i="3"/>
  <c r="AX11" i="3"/>
  <c r="AU11" i="3"/>
  <c r="AQ11" i="3"/>
  <c r="AN11" i="3"/>
  <c r="AL11" i="3"/>
  <c r="AM11" i="3" s="1"/>
  <c r="AI11" i="3"/>
  <c r="AA11" i="3"/>
  <c r="Z11" i="3"/>
  <c r="X11" i="3"/>
  <c r="W11" i="3"/>
  <c r="Y11" i="3" s="1"/>
  <c r="V11" i="3"/>
  <c r="BD10" i="3"/>
  <c r="BC10" i="3"/>
  <c r="BB10" i="3"/>
  <c r="BA10" i="3"/>
  <c r="AZ10" i="3"/>
  <c r="AY10" i="3"/>
  <c r="AX10" i="3"/>
  <c r="AU10" i="3"/>
  <c r="AQ10" i="3"/>
  <c r="AN10" i="3"/>
  <c r="AL10" i="3"/>
  <c r="AM10" i="3" s="1"/>
  <c r="AI10" i="3"/>
  <c r="AA10" i="3"/>
  <c r="Z10" i="3"/>
  <c r="Y10" i="3"/>
  <c r="X10" i="3"/>
  <c r="W10" i="3"/>
  <c r="V10" i="3"/>
  <c r="BD9" i="3"/>
  <c r="BB9" i="3"/>
  <c r="BA9" i="3"/>
  <c r="AZ9" i="3"/>
  <c r="AY9" i="3"/>
  <c r="AX9" i="3"/>
  <c r="AU9" i="3"/>
  <c r="AQ9" i="3"/>
  <c r="AN9" i="3"/>
  <c r="AL9" i="3"/>
  <c r="AM9" i="3" s="1"/>
  <c r="AI9" i="3"/>
  <c r="AA9" i="3"/>
  <c r="Z9" i="3"/>
  <c r="X9" i="3"/>
  <c r="W9" i="3"/>
  <c r="Y9" i="3" s="1"/>
  <c r="V9" i="3"/>
  <c r="BD8" i="3"/>
  <c r="BC8" i="3"/>
  <c r="BB8" i="3"/>
  <c r="N7" i="5" s="1"/>
  <c r="BA8" i="3"/>
  <c r="AZ8" i="3"/>
  <c r="AY8" i="3"/>
  <c r="AX8" i="3"/>
  <c r="AU8" i="3"/>
  <c r="O7" i="5" s="1"/>
  <c r="AQ8" i="3"/>
  <c r="AN8" i="3"/>
  <c r="AL8" i="3"/>
  <c r="AM8" i="3" s="1"/>
  <c r="AI8" i="3"/>
  <c r="AA8" i="3"/>
  <c r="F7" i="5" s="1"/>
  <c r="Z8" i="3"/>
  <c r="Y8" i="3"/>
  <c r="X8" i="3"/>
  <c r="W8" i="3"/>
  <c r="V8" i="3"/>
  <c r="BD7" i="3"/>
  <c r="BB7" i="3"/>
  <c r="N6" i="5" s="1"/>
  <c r="BA7" i="3"/>
  <c r="AZ7" i="3"/>
  <c r="AY7" i="3"/>
  <c r="AX7" i="3"/>
  <c r="AU7" i="3"/>
  <c r="O6" i="5" s="1"/>
  <c r="AQ7" i="3"/>
  <c r="AN7" i="3"/>
  <c r="AL7" i="3"/>
  <c r="AM7" i="3" s="1"/>
  <c r="AI7" i="3"/>
  <c r="AA7" i="3"/>
  <c r="F6" i="5" s="1"/>
  <c r="Z7" i="3"/>
  <c r="Y7" i="3"/>
  <c r="X7" i="3"/>
  <c r="W7" i="3"/>
  <c r="V7" i="3"/>
  <c r="BD6" i="3"/>
  <c r="BB6" i="3"/>
  <c r="N5" i="5" s="1"/>
  <c r="BA6" i="3"/>
  <c r="AZ6" i="3"/>
  <c r="AY6" i="3"/>
  <c r="AX6" i="3"/>
  <c r="AU6" i="3"/>
  <c r="O5" i="5" s="1"/>
  <c r="AQ6" i="3"/>
  <c r="AN6" i="3"/>
  <c r="AL6" i="3"/>
  <c r="AM6" i="3" s="1"/>
  <c r="AI6" i="3"/>
  <c r="AA6" i="3"/>
  <c r="F5" i="5" s="1"/>
  <c r="Z6" i="3"/>
  <c r="X6" i="3"/>
  <c r="W6" i="3"/>
  <c r="Y6" i="3" s="1"/>
  <c r="V6" i="3"/>
  <c r="D18" i="2"/>
  <c r="S16" i="2"/>
  <c r="BC78" i="3" s="1"/>
  <c r="S15" i="2"/>
  <c r="BC76" i="3" s="1"/>
  <c r="S14" i="2"/>
  <c r="T14" i="2" s="1"/>
  <c r="M14" i="5" s="1"/>
  <c r="T13" i="2"/>
  <c r="M13" i="5" s="1"/>
  <c r="S13" i="2"/>
  <c r="BC55" i="3" s="1"/>
  <c r="S12" i="2"/>
  <c r="BC42" i="3" s="1"/>
  <c r="S11" i="2"/>
  <c r="BC27" i="3" s="1"/>
  <c r="S10" i="2"/>
  <c r="T9" i="2"/>
  <c r="M9" i="5" s="1"/>
  <c r="S9" i="2"/>
  <c r="S8" i="2"/>
  <c r="BC9" i="3" s="1"/>
  <c r="T7" i="2"/>
  <c r="M7" i="5" s="1"/>
  <c r="S7" i="2"/>
  <c r="S6" i="2"/>
  <c r="BC7" i="3" s="1"/>
  <c r="S5" i="2"/>
  <c r="BC6" i="3" s="1"/>
  <c r="F8" i="5" l="1"/>
  <c r="T133" i="4"/>
  <c r="U133" i="4" s="1"/>
  <c r="T147" i="4"/>
  <c r="U147" i="4" s="1"/>
  <c r="Q6" i="4"/>
  <c r="T6" i="4" s="1"/>
  <c r="U6" i="4" s="1"/>
  <c r="T206" i="4"/>
  <c r="U206" i="4" s="1"/>
  <c r="U104" i="4"/>
  <c r="U366" i="4"/>
  <c r="T406" i="4"/>
  <c r="U406" i="4" s="1"/>
  <c r="U432" i="4"/>
  <c r="U613" i="4"/>
  <c r="U388" i="4"/>
  <c r="Q343" i="4"/>
  <c r="T343" i="4" s="1"/>
  <c r="U343" i="4" s="1"/>
  <c r="U430" i="4"/>
  <c r="Q452" i="4"/>
  <c r="T452" i="4" s="1"/>
  <c r="U452" i="4" s="1"/>
  <c r="U14" i="4"/>
  <c r="U208" i="4"/>
  <c r="Q187" i="4"/>
  <c r="T187" i="4" s="1"/>
  <c r="U187" i="4" s="1"/>
  <c r="U277" i="4"/>
  <c r="U161" i="4"/>
  <c r="Q77" i="4"/>
  <c r="T77" i="4" s="1"/>
  <c r="U77" i="4" s="1"/>
  <c r="U114" i="4"/>
  <c r="U24" i="4"/>
  <c r="Q75" i="4"/>
  <c r="T75" i="4" s="1"/>
  <c r="U75" i="4" s="1"/>
  <c r="U130" i="4"/>
  <c r="U136" i="4"/>
  <c r="U309" i="4"/>
  <c r="U333" i="4"/>
  <c r="U458" i="4"/>
  <c r="U42" i="4"/>
  <c r="U48" i="4"/>
  <c r="U148" i="4"/>
  <c r="U299" i="4"/>
  <c r="U450" i="4"/>
  <c r="U596" i="4"/>
  <c r="U236" i="4"/>
  <c r="U297" i="4"/>
  <c r="Q401" i="4"/>
  <c r="T401" i="4" s="1"/>
  <c r="U401" i="4" s="1"/>
  <c r="F12" i="5"/>
  <c r="Q87" i="4"/>
  <c r="T87" i="4" s="1"/>
  <c r="U87" i="4" s="1"/>
  <c r="U117" i="4"/>
  <c r="Q156" i="4"/>
  <c r="T156" i="4" s="1"/>
  <c r="U156" i="4" s="1"/>
  <c r="Q201" i="4"/>
  <c r="T201" i="4" s="1"/>
  <c r="U201" i="4" s="1"/>
  <c r="U270" i="4"/>
  <c r="U11" i="4"/>
  <c r="U46" i="4"/>
  <c r="U64" i="4"/>
  <c r="Q99" i="4"/>
  <c r="T99" i="4" s="1"/>
  <c r="U99" i="4" s="1"/>
  <c r="U250" i="4"/>
  <c r="U399" i="4"/>
  <c r="Q231" i="4"/>
  <c r="T231" i="4" s="1"/>
  <c r="U231" i="4" s="1"/>
  <c r="U344" i="4"/>
  <c r="U441" i="4"/>
  <c r="Q292" i="4"/>
  <c r="T292" i="4" s="1"/>
  <c r="U292" i="4" s="1"/>
  <c r="Q421" i="4"/>
  <c r="T421" i="4" s="1"/>
  <c r="U421" i="4" s="1"/>
  <c r="BC22" i="3"/>
  <c r="T10" i="2"/>
  <c r="M10" i="5" s="1"/>
  <c r="Q180" i="4"/>
  <c r="T180" i="4" s="1"/>
  <c r="U180" i="4" s="1"/>
  <c r="Q213" i="4"/>
  <c r="T213" i="4" s="1"/>
  <c r="U213" i="4" s="1"/>
  <c r="J12" i="5"/>
  <c r="I12" i="5"/>
  <c r="H12" i="5"/>
  <c r="U25" i="4"/>
  <c r="U68" i="4"/>
  <c r="U70" i="4"/>
  <c r="U290" i="4"/>
  <c r="U419" i="4"/>
  <c r="U473" i="4"/>
  <c r="Q19" i="4"/>
  <c r="T19" i="4" s="1"/>
  <c r="U19" i="4" s="1"/>
  <c r="U31" i="4"/>
  <c r="U37" i="4"/>
  <c r="Q149" i="4"/>
  <c r="T149" i="4" s="1"/>
  <c r="U149" i="4" s="1"/>
  <c r="U192" i="4"/>
  <c r="U245" i="4"/>
  <c r="T308" i="4"/>
  <c r="U308" i="4" s="1"/>
  <c r="T559" i="4"/>
  <c r="U559" i="4" s="1"/>
  <c r="U459" i="4"/>
  <c r="BC20" i="3"/>
  <c r="BC60" i="3"/>
  <c r="U22" i="4"/>
  <c r="Q34" i="4"/>
  <c r="T34" i="4" s="1"/>
  <c r="U34" i="4" s="1"/>
  <c r="U44" i="4"/>
  <c r="T90" i="4"/>
  <c r="U90" i="4" s="1"/>
  <c r="Q152" i="4"/>
  <c r="T152" i="4" s="1"/>
  <c r="U152" i="4" s="1"/>
  <c r="T183" i="4"/>
  <c r="U183" i="4" s="1"/>
  <c r="U197" i="4"/>
  <c r="Q234" i="4"/>
  <c r="T234" i="4" s="1"/>
  <c r="U234" i="4" s="1"/>
  <c r="U241" i="4"/>
  <c r="Q286" i="4"/>
  <c r="T286" i="4" s="1"/>
  <c r="U286" i="4" s="1"/>
  <c r="U315" i="4"/>
  <c r="U335" i="4"/>
  <c r="T346" i="4"/>
  <c r="U346" i="4" s="1"/>
  <c r="T375" i="4"/>
  <c r="U375" i="4" s="1"/>
  <c r="Q386" i="4"/>
  <c r="T386" i="4" s="1"/>
  <c r="U386" i="4" s="1"/>
  <c r="Q563" i="4"/>
  <c r="T563" i="4" s="1"/>
  <c r="U563" i="4" s="1"/>
  <c r="Q592" i="4"/>
  <c r="T592" i="4" s="1"/>
  <c r="U592" i="4" s="1"/>
  <c r="Q594" i="4"/>
  <c r="T594" i="4" s="1"/>
  <c r="U594" i="4" s="1"/>
  <c r="Q636" i="4"/>
  <c r="T636" i="4" s="1"/>
  <c r="U636" i="4" s="1"/>
  <c r="U657" i="4"/>
  <c r="T728" i="4"/>
  <c r="U728" i="4" s="1"/>
  <c r="Q730" i="4"/>
  <c r="T730" i="4" s="1"/>
  <c r="U730" i="4" s="1"/>
  <c r="T243" i="4"/>
  <c r="U243" i="4" s="1"/>
  <c r="T8" i="2"/>
  <c r="M8" i="5" s="1"/>
  <c r="BC73" i="3"/>
  <c r="U166" i="4"/>
  <c r="U355" i="4"/>
  <c r="Q439" i="4"/>
  <c r="T439" i="4" s="1"/>
  <c r="U439" i="4" s="1"/>
  <c r="T486" i="4"/>
  <c r="U486" i="4" s="1"/>
  <c r="Q490" i="4"/>
  <c r="T490" i="4" s="1"/>
  <c r="U490" i="4" s="1"/>
  <c r="U530" i="4"/>
  <c r="U532" i="4"/>
  <c r="U679" i="4"/>
  <c r="F11" i="5"/>
  <c r="F18" i="5" s="1"/>
  <c r="Q65" i="4"/>
  <c r="T65" i="4" s="1"/>
  <c r="U65" i="4" s="1"/>
  <c r="Q125" i="4"/>
  <c r="T125" i="4" s="1"/>
  <c r="U125" i="4" s="1"/>
  <c r="Q135" i="4"/>
  <c r="T135" i="4" s="1"/>
  <c r="U135" i="4" s="1"/>
  <c r="Q215" i="4"/>
  <c r="T215" i="4" s="1"/>
  <c r="U215" i="4" s="1"/>
  <c r="Q247" i="4"/>
  <c r="T247" i="4" s="1"/>
  <c r="U247" i="4" s="1"/>
  <c r="U279" i="4"/>
  <c r="Q310" i="4"/>
  <c r="T310" i="4" s="1"/>
  <c r="U310" i="4" s="1"/>
  <c r="Q352" i="4"/>
  <c r="T352" i="4" s="1"/>
  <c r="U352" i="4" s="1"/>
  <c r="T368" i="4"/>
  <c r="U368" i="4" s="1"/>
  <c r="U538" i="4"/>
  <c r="U348" i="4"/>
  <c r="G7" i="5"/>
  <c r="G13" i="5"/>
  <c r="G16" i="5"/>
  <c r="C26" i="5"/>
  <c r="G8" i="5"/>
  <c r="G12" i="5"/>
  <c r="G10" i="5"/>
  <c r="G6" i="5"/>
  <c r="G15" i="5"/>
  <c r="G5" i="5"/>
  <c r="G17" i="5"/>
  <c r="G14" i="5"/>
  <c r="G9" i="5"/>
  <c r="G11" i="5"/>
  <c r="BC15" i="3"/>
  <c r="BC43" i="3"/>
  <c r="F13" i="5"/>
  <c r="J16" i="5"/>
  <c r="I16" i="5"/>
  <c r="H16" i="5"/>
  <c r="L16" i="5" s="1"/>
  <c r="Q16" i="4"/>
  <c r="T16" i="4" s="1"/>
  <c r="U16" i="4" s="1"/>
  <c r="Q38" i="4"/>
  <c r="T38" i="4" s="1"/>
  <c r="U38" i="4" s="1"/>
  <c r="Q72" i="4"/>
  <c r="T72" i="4" s="1"/>
  <c r="U72" i="4" s="1"/>
  <c r="Q137" i="4"/>
  <c r="T137" i="4" s="1"/>
  <c r="U137" i="4" s="1"/>
  <c r="Q158" i="4"/>
  <c r="T158" i="4" s="1"/>
  <c r="U158" i="4" s="1"/>
  <c r="Q170" i="4"/>
  <c r="T170" i="4" s="1"/>
  <c r="U170" i="4" s="1"/>
  <c r="T494" i="4"/>
  <c r="U494" i="4" s="1"/>
  <c r="Q523" i="4"/>
  <c r="T523" i="4" s="1"/>
  <c r="U523" i="4" s="1"/>
  <c r="U527" i="4"/>
  <c r="T542" i="4"/>
  <c r="U542" i="4" s="1"/>
  <c r="U571" i="4"/>
  <c r="T600" i="4"/>
  <c r="U600" i="4" s="1"/>
  <c r="U809" i="4"/>
  <c r="T11" i="2"/>
  <c r="M11" i="5" s="1"/>
  <c r="J8" i="5"/>
  <c r="I8" i="5"/>
  <c r="H8" i="5"/>
  <c r="O16" i="5"/>
  <c r="Q84" i="4"/>
  <c r="T84" i="4" s="1"/>
  <c r="U84" i="4" s="1"/>
  <c r="Q96" i="4"/>
  <c r="T96" i="4" s="1"/>
  <c r="U96" i="4" s="1"/>
  <c r="T106" i="4"/>
  <c r="U106" i="4" s="1"/>
  <c r="T272" i="4"/>
  <c r="U272" i="4" s="1"/>
  <c r="T303" i="4"/>
  <c r="U303" i="4" s="1"/>
  <c r="T334" i="4"/>
  <c r="U334" i="4" s="1"/>
  <c r="Q336" i="4"/>
  <c r="T336" i="4" s="1"/>
  <c r="U336" i="4" s="1"/>
  <c r="Q363" i="4"/>
  <c r="T363" i="4" s="1"/>
  <c r="U363" i="4" s="1"/>
  <c r="U498" i="4"/>
  <c r="U546" i="4"/>
  <c r="U778" i="4"/>
  <c r="O12" i="5"/>
  <c r="O18" i="5" s="1"/>
  <c r="BC47" i="3"/>
  <c r="BC48" i="3"/>
  <c r="BC28" i="3"/>
  <c r="BC29" i="3"/>
  <c r="T12" i="2"/>
  <c r="M12" i="5" s="1"/>
  <c r="H7" i="5"/>
  <c r="L7" i="5" s="1"/>
  <c r="J7" i="5"/>
  <c r="I7" i="5"/>
  <c r="O8" i="5"/>
  <c r="BC14" i="3"/>
  <c r="BC41" i="3"/>
  <c r="BC79" i="3"/>
  <c r="Q108" i="4"/>
  <c r="T108" i="4" s="1"/>
  <c r="U108" i="4" s="1"/>
  <c r="Q132" i="4"/>
  <c r="T132" i="4" s="1"/>
  <c r="U132" i="4" s="1"/>
  <c r="Q184" i="4"/>
  <c r="T184" i="4" s="1"/>
  <c r="U184" i="4" s="1"/>
  <c r="U240" i="4"/>
  <c r="Q242" i="4"/>
  <c r="T242" i="4" s="1"/>
  <c r="U242" i="4" s="1"/>
  <c r="Q287" i="4"/>
  <c r="T287" i="4" s="1"/>
  <c r="U287" i="4" s="1"/>
  <c r="Q289" i="4"/>
  <c r="T289" i="4" s="1"/>
  <c r="U289" i="4" s="1"/>
  <c r="T305" i="4"/>
  <c r="U305" i="4" s="1"/>
  <c r="Q316" i="4"/>
  <c r="T316" i="4" s="1"/>
  <c r="U316" i="4" s="1"/>
  <c r="Q466" i="4"/>
  <c r="T466" i="4" s="1"/>
  <c r="U466" i="4" s="1"/>
  <c r="Q470" i="4"/>
  <c r="T470" i="4" s="1"/>
  <c r="U470" i="4" s="1"/>
  <c r="T519" i="4"/>
  <c r="U519" i="4" s="1"/>
  <c r="T589" i="4"/>
  <c r="U589" i="4" s="1"/>
  <c r="T650" i="4"/>
  <c r="U650" i="4" s="1"/>
  <c r="T776" i="4"/>
  <c r="U776" i="4" s="1"/>
  <c r="BC67" i="3"/>
  <c r="BC68" i="3"/>
  <c r="BC69" i="3"/>
  <c r="BC49" i="3"/>
  <c r="BC70" i="3"/>
  <c r="BC50" i="3"/>
  <c r="I6" i="5"/>
  <c r="J6" i="5"/>
  <c r="H6" i="5"/>
  <c r="L6" i="5" s="1"/>
  <c r="H11" i="5"/>
  <c r="J11" i="5"/>
  <c r="I11" i="5"/>
  <c r="BC54" i="3"/>
  <c r="J15" i="5"/>
  <c r="I15" i="5"/>
  <c r="H15" i="5"/>
  <c r="T151" i="4"/>
  <c r="U151" i="4" s="1"/>
  <c r="U205" i="4"/>
  <c r="T226" i="4"/>
  <c r="U226" i="4" s="1"/>
  <c r="T372" i="4"/>
  <c r="U372" i="4" s="1"/>
  <c r="T558" i="4"/>
  <c r="U558" i="4" s="1"/>
  <c r="T562" i="4"/>
  <c r="U562" i="4" s="1"/>
  <c r="T623" i="4"/>
  <c r="U623" i="4" s="1"/>
  <c r="T652" i="4"/>
  <c r="U652" i="4" s="1"/>
  <c r="T45" i="4"/>
  <c r="U45" i="4" s="1"/>
  <c r="U79" i="4"/>
  <c r="T233" i="4"/>
  <c r="U233" i="4" s="1"/>
  <c r="T296" i="4"/>
  <c r="U296" i="4" s="1"/>
  <c r="U314" i="4"/>
  <c r="U329" i="4"/>
  <c r="T472" i="4"/>
  <c r="U472" i="4" s="1"/>
  <c r="J13" i="5"/>
  <c r="I13" i="5"/>
  <c r="H13" i="5"/>
  <c r="L13" i="5" s="1"/>
  <c r="U127" i="4"/>
  <c r="U219" i="4"/>
  <c r="T235" i="4"/>
  <c r="U235" i="4" s="1"/>
  <c r="U389" i="4"/>
  <c r="U405" i="4"/>
  <c r="U429" i="4"/>
  <c r="Q442" i="4"/>
  <c r="T442" i="4" s="1"/>
  <c r="U442" i="4" s="1"/>
  <c r="U560" i="4"/>
  <c r="U597" i="4"/>
  <c r="U676" i="4"/>
  <c r="C24" i="5"/>
  <c r="U506" i="4"/>
  <c r="U539" i="4"/>
  <c r="U884" i="4"/>
  <c r="Q76" i="4"/>
  <c r="T76" i="4" s="1"/>
  <c r="U76" i="4" s="1"/>
  <c r="U179" i="4"/>
  <c r="Q214" i="4"/>
  <c r="T214" i="4" s="1"/>
  <c r="U214" i="4" s="1"/>
  <c r="Q280" i="4"/>
  <c r="T280" i="4" s="1"/>
  <c r="U280" i="4" s="1"/>
  <c r="Q311" i="4"/>
  <c r="T311" i="4" s="1"/>
  <c r="U311" i="4" s="1"/>
  <c r="Q367" i="4"/>
  <c r="T367" i="4" s="1"/>
  <c r="U367" i="4" s="1"/>
  <c r="Q400" i="4"/>
  <c r="T400" i="4" s="1"/>
  <c r="U400" i="4" s="1"/>
  <c r="U453" i="4"/>
  <c r="U672" i="4"/>
  <c r="Q202" i="4"/>
  <c r="T202" i="4" s="1"/>
  <c r="U202" i="4" s="1"/>
  <c r="Q230" i="4"/>
  <c r="T230" i="4" s="1"/>
  <c r="U230" i="4" s="1"/>
  <c r="Q246" i="4"/>
  <c r="T246" i="4" s="1"/>
  <c r="U246" i="4" s="1"/>
  <c r="Q262" i="4"/>
  <c r="T262" i="4" s="1"/>
  <c r="U262" i="4" s="1"/>
  <c r="Q324" i="4"/>
  <c r="T324" i="4" s="1"/>
  <c r="U324" i="4" s="1"/>
  <c r="Q476" i="4"/>
  <c r="T476" i="4" s="1"/>
  <c r="U476" i="4" s="1"/>
  <c r="Q549" i="4"/>
  <c r="T549" i="4" s="1"/>
  <c r="U549" i="4" s="1"/>
  <c r="U946" i="4"/>
  <c r="BC25" i="3"/>
  <c r="Q112" i="4"/>
  <c r="T112" i="4" s="1"/>
  <c r="U112" i="4" s="1"/>
  <c r="Q124" i="4"/>
  <c r="T124" i="4" s="1"/>
  <c r="U124" i="4" s="1"/>
  <c r="Q384" i="4"/>
  <c r="T384" i="4" s="1"/>
  <c r="U384" i="4" s="1"/>
  <c r="Q393" i="4"/>
  <c r="T393" i="4" s="1"/>
  <c r="U393" i="4" s="1"/>
  <c r="U433" i="4"/>
  <c r="Q572" i="4"/>
  <c r="T572" i="4" s="1"/>
  <c r="U572" i="4" s="1"/>
  <c r="Q800" i="4"/>
  <c r="T800" i="4" s="1"/>
  <c r="U800" i="4" s="1"/>
  <c r="O13" i="5"/>
  <c r="N8" i="5"/>
  <c r="N18" i="5" s="1"/>
  <c r="BC26" i="3"/>
  <c r="Q10" i="4"/>
  <c r="T10" i="4" s="1"/>
  <c r="U10" i="4" s="1"/>
  <c r="Q30" i="4"/>
  <c r="T30" i="4" s="1"/>
  <c r="U30" i="4" s="1"/>
  <c r="T15" i="2"/>
  <c r="M15" i="5" s="1"/>
  <c r="BC51" i="3"/>
  <c r="BC64" i="3"/>
  <c r="Q52" i="4"/>
  <c r="T52" i="4" s="1"/>
  <c r="U52" i="4" s="1"/>
  <c r="BC24" i="3"/>
  <c r="BC63" i="3"/>
  <c r="J14" i="5"/>
  <c r="I14" i="5"/>
  <c r="H14" i="5"/>
  <c r="L14" i="5" s="1"/>
  <c r="N15" i="5"/>
  <c r="T6" i="2"/>
  <c r="M6" i="5" s="1"/>
  <c r="T16" i="2"/>
  <c r="M16" i="5" s="1"/>
  <c r="BC23" i="3"/>
  <c r="BC37" i="3"/>
  <c r="BC62" i="3"/>
  <c r="O14" i="5"/>
  <c r="BC75" i="3"/>
  <c r="T415" i="4"/>
  <c r="U415" i="4" s="1"/>
  <c r="Q769" i="4"/>
  <c r="T769" i="4" s="1"/>
  <c r="U769" i="4" s="1"/>
  <c r="U798" i="4"/>
  <c r="U853" i="4"/>
  <c r="J5" i="5"/>
  <c r="I5" i="5"/>
  <c r="H5" i="5"/>
  <c r="T5" i="2"/>
  <c r="N11" i="5"/>
  <c r="BC36" i="3"/>
  <c r="BC61" i="3"/>
  <c r="T176" i="4"/>
  <c r="U176" i="4" s="1"/>
  <c r="Q275" i="4"/>
  <c r="T275" i="4" s="1"/>
  <c r="U275" i="4" s="1"/>
  <c r="Q284" i="4"/>
  <c r="T284" i="4" s="1"/>
  <c r="U284" i="4" s="1"/>
  <c r="Q395" i="4"/>
  <c r="T395" i="4" s="1"/>
  <c r="U395" i="4" s="1"/>
  <c r="U463" i="4"/>
  <c r="Q520" i="4"/>
  <c r="T520" i="4" s="1"/>
  <c r="U520" i="4" s="1"/>
  <c r="U522" i="4"/>
  <c r="Q580" i="4"/>
  <c r="T580" i="4" s="1"/>
  <c r="U580" i="4" s="1"/>
  <c r="U995" i="4"/>
  <c r="N16" i="5"/>
  <c r="Q177" i="4"/>
  <c r="T177" i="4" s="1"/>
  <c r="U177" i="4" s="1"/>
  <c r="Q195" i="4"/>
  <c r="T195" i="4" s="1"/>
  <c r="U195" i="4" s="1"/>
  <c r="Q341" i="4"/>
  <c r="T341" i="4" s="1"/>
  <c r="U341" i="4" s="1"/>
  <c r="Q417" i="4"/>
  <c r="T417" i="4" s="1"/>
  <c r="U417" i="4" s="1"/>
  <c r="Q481" i="4"/>
  <c r="T481" i="4" s="1"/>
  <c r="U481" i="4" s="1"/>
  <c r="U553" i="4"/>
  <c r="T693" i="4"/>
  <c r="U693" i="4" s="1"/>
  <c r="U898" i="4"/>
  <c r="Q407" i="4"/>
  <c r="T407" i="4" s="1"/>
  <c r="U407" i="4" s="1"/>
  <c r="T535" i="4"/>
  <c r="U535" i="4" s="1"/>
  <c r="Q548" i="4"/>
  <c r="T548" i="4" s="1"/>
  <c r="U548" i="4" s="1"/>
  <c r="Q602" i="4"/>
  <c r="T602" i="4" s="1"/>
  <c r="U602" i="4" s="1"/>
  <c r="U615" i="4"/>
  <c r="Q617" i="4"/>
  <c r="T617" i="4" s="1"/>
  <c r="U617" i="4" s="1"/>
  <c r="Q647" i="4"/>
  <c r="T647" i="4" s="1"/>
  <c r="U647" i="4" s="1"/>
  <c r="N13" i="5"/>
  <c r="Q274" i="4"/>
  <c r="T274" i="4" s="1"/>
  <c r="U274" i="4" s="1"/>
  <c r="Q383" i="4"/>
  <c r="T383" i="4" s="1"/>
  <c r="U383" i="4" s="1"/>
  <c r="Q467" i="4"/>
  <c r="T467" i="4" s="1"/>
  <c r="U467" i="4" s="1"/>
  <c r="I10" i="5"/>
  <c r="H10" i="5"/>
  <c r="J10" i="5"/>
  <c r="O11" i="5"/>
  <c r="N12" i="5"/>
  <c r="F16" i="5"/>
  <c r="Q92" i="4"/>
  <c r="T92" i="4" s="1"/>
  <c r="U92" i="4" s="1"/>
  <c r="Q307" i="4"/>
  <c r="T307" i="4" s="1"/>
  <c r="U307" i="4" s="1"/>
  <c r="Q357" i="4"/>
  <c r="T357" i="4" s="1"/>
  <c r="U357" i="4" s="1"/>
  <c r="Q409" i="4"/>
  <c r="T409" i="4" s="1"/>
  <c r="U409" i="4" s="1"/>
  <c r="U465" i="4"/>
  <c r="Q935" i="4"/>
  <c r="T935" i="4" s="1"/>
  <c r="U935" i="4" s="1"/>
  <c r="J9" i="5"/>
  <c r="I9" i="5"/>
  <c r="H9" i="5"/>
  <c r="Q163" i="4"/>
  <c r="T163" i="4" s="1"/>
  <c r="U163" i="4" s="1"/>
  <c r="T194" i="4"/>
  <c r="U194" i="4" s="1"/>
  <c r="Q480" i="4"/>
  <c r="T480" i="4" s="1"/>
  <c r="U480" i="4" s="1"/>
  <c r="T696" i="4"/>
  <c r="U696" i="4" s="1"/>
  <c r="J17" i="5"/>
  <c r="I17" i="5"/>
  <c r="H17" i="5"/>
  <c r="Q35" i="4"/>
  <c r="T35" i="4" s="1"/>
  <c r="U35" i="4" s="1"/>
  <c r="Q105" i="4"/>
  <c r="T105" i="4" s="1"/>
  <c r="U105" i="4" s="1"/>
  <c r="Q239" i="4"/>
  <c r="T239" i="4" s="1"/>
  <c r="U239" i="4" s="1"/>
  <c r="Q271" i="4"/>
  <c r="T271" i="4" s="1"/>
  <c r="U271" i="4" s="1"/>
  <c r="Q427" i="4"/>
  <c r="T427" i="4" s="1"/>
  <c r="U427" i="4" s="1"/>
  <c r="U469" i="4"/>
  <c r="T513" i="4"/>
  <c r="U513" i="4" s="1"/>
  <c r="T608" i="4"/>
  <c r="U608" i="4" s="1"/>
  <c r="T651" i="4"/>
  <c r="U651" i="4" s="1"/>
  <c r="T795" i="4"/>
  <c r="U795" i="4" s="1"/>
  <c r="U811" i="4"/>
  <c r="T821" i="4"/>
  <c r="U821" i="4" s="1"/>
  <c r="T507" i="4"/>
  <c r="U507" i="4" s="1"/>
  <c r="Q584" i="4"/>
  <c r="T584" i="4" s="1"/>
  <c r="U584" i="4" s="1"/>
  <c r="U603" i="4"/>
  <c r="Q689" i="4"/>
  <c r="T689" i="4" s="1"/>
  <c r="U689" i="4" s="1"/>
  <c r="Q317" i="4"/>
  <c r="T317" i="4" s="1"/>
  <c r="U317" i="4" s="1"/>
  <c r="Q403" i="4"/>
  <c r="T403" i="4" s="1"/>
  <c r="U403" i="4" s="1"/>
  <c r="Q437" i="4"/>
  <c r="T437" i="4" s="1"/>
  <c r="U437" i="4" s="1"/>
  <c r="Q509" i="4"/>
  <c r="T509" i="4" s="1"/>
  <c r="U509" i="4" s="1"/>
  <c r="Q564" i="4"/>
  <c r="T564" i="4" s="1"/>
  <c r="U564" i="4" s="1"/>
  <c r="Q577" i="4"/>
  <c r="T577" i="4" s="1"/>
  <c r="U577" i="4" s="1"/>
  <c r="Q593" i="4"/>
  <c r="T593" i="4" s="1"/>
  <c r="U593" i="4" s="1"/>
  <c r="Q687" i="4"/>
  <c r="T687" i="4" s="1"/>
  <c r="U687" i="4" s="1"/>
  <c r="U708" i="4"/>
  <c r="T740" i="4"/>
  <c r="U740" i="4" s="1"/>
  <c r="Q744" i="4"/>
  <c r="T744" i="4" s="1"/>
  <c r="U744" i="4" s="1"/>
  <c r="U752" i="4"/>
  <c r="T867" i="4"/>
  <c r="U867" i="4" s="1"/>
  <c r="T586" i="4"/>
  <c r="U586" i="4" s="1"/>
  <c r="T609" i="4"/>
  <c r="U609" i="4" s="1"/>
  <c r="T742" i="4"/>
  <c r="U742" i="4" s="1"/>
  <c r="U750" i="4"/>
  <c r="T836" i="4"/>
  <c r="U836" i="4" s="1"/>
  <c r="U906" i="4"/>
  <c r="U950" i="4"/>
  <c r="Q354" i="4"/>
  <c r="T354" i="4" s="1"/>
  <c r="U354" i="4" s="1"/>
  <c r="Q374" i="4"/>
  <c r="T374" i="4" s="1"/>
  <c r="U374" i="4" s="1"/>
  <c r="Q397" i="4"/>
  <c r="T397" i="4" s="1"/>
  <c r="U397" i="4" s="1"/>
  <c r="Q402" i="4"/>
  <c r="T402" i="4" s="1"/>
  <c r="U402" i="4" s="1"/>
  <c r="Q426" i="4"/>
  <c r="T426" i="4" s="1"/>
  <c r="U426" i="4" s="1"/>
  <c r="Q720" i="4"/>
  <c r="T720" i="4" s="1"/>
  <c r="U720" i="4" s="1"/>
  <c r="T788" i="4"/>
  <c r="U788" i="4" s="1"/>
  <c r="Q174" i="4"/>
  <c r="T174" i="4" s="1"/>
  <c r="U174" i="4" s="1"/>
  <c r="T326" i="4"/>
  <c r="U326" i="4" s="1"/>
  <c r="Q443" i="4"/>
  <c r="T443" i="4" s="1"/>
  <c r="U443" i="4" s="1"/>
  <c r="Q565" i="4"/>
  <c r="T565" i="4" s="1"/>
  <c r="U565" i="4" s="1"/>
  <c r="T576" i="4"/>
  <c r="U576" i="4" s="1"/>
  <c r="Q709" i="4"/>
  <c r="T709" i="4" s="1"/>
  <c r="U709" i="4" s="1"/>
  <c r="U739" i="4"/>
  <c r="U784" i="4"/>
  <c r="U850" i="4"/>
  <c r="Q318" i="4"/>
  <c r="T318" i="4" s="1"/>
  <c r="U318" i="4" s="1"/>
  <c r="Q394" i="4"/>
  <c r="T394" i="4" s="1"/>
  <c r="U394" i="4" s="1"/>
  <c r="Q487" i="4"/>
  <c r="T487" i="4" s="1"/>
  <c r="U487" i="4" s="1"/>
  <c r="Q517" i="4"/>
  <c r="T517" i="4" s="1"/>
  <c r="U517" i="4" s="1"/>
  <c r="Q585" i="4"/>
  <c r="T585" i="4" s="1"/>
  <c r="U585" i="4" s="1"/>
  <c r="U684" i="4"/>
  <c r="U741" i="4"/>
  <c r="Q773" i="4"/>
  <c r="T773" i="4" s="1"/>
  <c r="U773" i="4" s="1"/>
  <c r="U896" i="4"/>
  <c r="U919" i="4"/>
  <c r="U962" i="4"/>
  <c r="U976" i="4"/>
  <c r="Q893" i="4"/>
  <c r="T893" i="4" s="1"/>
  <c r="U893" i="4" s="1"/>
  <c r="Q477" i="4"/>
  <c r="T477" i="4" s="1"/>
  <c r="U477" i="4" s="1"/>
  <c r="Q567" i="4"/>
  <c r="T567" i="4" s="1"/>
  <c r="U567" i="4" s="1"/>
  <c r="Q660" i="4"/>
  <c r="T660" i="4" s="1"/>
  <c r="U660" i="4" s="1"/>
  <c r="T705" i="4"/>
  <c r="U705" i="4" s="1"/>
  <c r="Q749" i="4"/>
  <c r="T749" i="4" s="1"/>
  <c r="U749" i="4" s="1"/>
  <c r="U831" i="4"/>
  <c r="Q423" i="4"/>
  <c r="T423" i="4" s="1"/>
  <c r="U423" i="4" s="1"/>
  <c r="T619" i="4"/>
  <c r="U619" i="4" s="1"/>
  <c r="U673" i="4"/>
  <c r="Q701" i="4"/>
  <c r="T701" i="4" s="1"/>
  <c r="U701" i="4" s="1"/>
  <c r="T868" i="4"/>
  <c r="U868" i="4" s="1"/>
  <c r="T959" i="4"/>
  <c r="U959" i="4" s="1"/>
  <c r="Q337" i="4"/>
  <c r="T337" i="4" s="1"/>
  <c r="U337" i="4" s="1"/>
  <c r="Q464" i="4"/>
  <c r="T464" i="4" s="1"/>
  <c r="U464" i="4" s="1"/>
  <c r="Q653" i="4"/>
  <c r="T653" i="4" s="1"/>
  <c r="U653" i="4" s="1"/>
  <c r="Q681" i="4"/>
  <c r="T681" i="4" s="1"/>
  <c r="U681" i="4" s="1"/>
  <c r="Q692" i="4"/>
  <c r="T692" i="4" s="1"/>
  <c r="U692" i="4" s="1"/>
  <c r="Q757" i="4"/>
  <c r="T757" i="4" s="1"/>
  <c r="U757" i="4" s="1"/>
  <c r="U818" i="4"/>
  <c r="Q656" i="4"/>
  <c r="T656" i="4" s="1"/>
  <c r="U656" i="4" s="1"/>
  <c r="U663" i="4"/>
  <c r="Q677" i="4"/>
  <c r="T677" i="4" s="1"/>
  <c r="U677" i="4" s="1"/>
  <c r="U783" i="4"/>
  <c r="T785" i="4"/>
  <c r="U785" i="4" s="1"/>
  <c r="Q869" i="4"/>
  <c r="T869" i="4" s="1"/>
  <c r="U869" i="4" s="1"/>
  <c r="U926" i="4"/>
  <c r="T936" i="4"/>
  <c r="U936" i="4" s="1"/>
  <c r="Q643" i="4"/>
  <c r="T643" i="4" s="1"/>
  <c r="U643" i="4" s="1"/>
  <c r="Q704" i="4"/>
  <c r="T704" i="4" s="1"/>
  <c r="U704" i="4" s="1"/>
  <c r="Q753" i="4"/>
  <c r="T753" i="4" s="1"/>
  <c r="U753" i="4" s="1"/>
  <c r="T802" i="4"/>
  <c r="U802" i="4" s="1"/>
  <c r="T815" i="4"/>
  <c r="U815" i="4" s="1"/>
  <c r="T835" i="4"/>
  <c r="U835" i="4" s="1"/>
  <c r="T987" i="4"/>
  <c r="U987" i="4" s="1"/>
  <c r="Q737" i="4"/>
  <c r="T737" i="4" s="1"/>
  <c r="U737" i="4" s="1"/>
  <c r="Q780" i="4"/>
  <c r="T780" i="4" s="1"/>
  <c r="U780" i="4" s="1"/>
  <c r="U886" i="4"/>
  <c r="T732" i="4"/>
  <c r="U732" i="4" s="1"/>
  <c r="U864" i="4"/>
  <c r="U964" i="4"/>
  <c r="T828" i="4"/>
  <c r="U828" i="4" s="1"/>
  <c r="Q957" i="4"/>
  <c r="T957" i="4" s="1"/>
  <c r="U957" i="4" s="1"/>
  <c r="T993" i="4"/>
  <c r="U993" i="4" s="1"/>
  <c r="Q524" i="4"/>
  <c r="T524" i="4" s="1"/>
  <c r="U524" i="4" s="1"/>
  <c r="Q632" i="4"/>
  <c r="T632" i="4" s="1"/>
  <c r="U632" i="4" s="1"/>
  <c r="Q729" i="4"/>
  <c r="T729" i="4" s="1"/>
  <c r="U729" i="4" s="1"/>
  <c r="Q801" i="4"/>
  <c r="T801" i="4" s="1"/>
  <c r="U801" i="4" s="1"/>
  <c r="T961" i="4"/>
  <c r="U961" i="4" s="1"/>
  <c r="T659" i="4"/>
  <c r="U659" i="4" s="1"/>
  <c r="Q680" i="4"/>
  <c r="T680" i="4" s="1"/>
  <c r="U680" i="4" s="1"/>
  <c r="U724" i="4"/>
  <c r="Q792" i="4"/>
  <c r="T792" i="4" s="1"/>
  <c r="U792" i="4" s="1"/>
  <c r="U825" i="4"/>
  <c r="U1005" i="4"/>
  <c r="Q675" i="4"/>
  <c r="T675" i="4" s="1"/>
  <c r="U675" i="4" s="1"/>
  <c r="U799" i="4"/>
  <c r="U843" i="4"/>
  <c r="T845" i="4"/>
  <c r="U845" i="4" s="1"/>
  <c r="T924" i="4"/>
  <c r="U924" i="4" s="1"/>
  <c r="U969" i="4"/>
  <c r="T973" i="4"/>
  <c r="U973" i="4" s="1"/>
  <c r="K14" i="5"/>
  <c r="Q700" i="4"/>
  <c r="T700" i="4" s="1"/>
  <c r="U700" i="4" s="1"/>
  <c r="Q712" i="4"/>
  <c r="T712" i="4" s="1"/>
  <c r="U712" i="4" s="1"/>
  <c r="T761" i="4"/>
  <c r="U761" i="4" s="1"/>
  <c r="Q920" i="4"/>
  <c r="T920" i="4" s="1"/>
  <c r="U920" i="4" s="1"/>
  <c r="Q787" i="4"/>
  <c r="T787" i="4" s="1"/>
  <c r="U787" i="4" s="1"/>
  <c r="Q980" i="4"/>
  <c r="T980" i="4" s="1"/>
  <c r="U980" i="4" s="1"/>
  <c r="K5" i="5"/>
  <c r="C18" i="5"/>
  <c r="E18" i="5"/>
  <c r="Q820" i="4"/>
  <c r="T820" i="4" s="1"/>
  <c r="U820" i="4" s="1"/>
  <c r="Q900" i="4"/>
  <c r="T900" i="4" s="1"/>
  <c r="U900" i="4" s="1"/>
  <c r="Q544" i="4"/>
  <c r="T544" i="4" s="1"/>
  <c r="U544" i="4" s="1"/>
  <c r="Q772" i="4"/>
  <c r="T772" i="4" s="1"/>
  <c r="U772" i="4" s="1"/>
  <c r="Q760" i="4"/>
  <c r="T760" i="4" s="1"/>
  <c r="U760" i="4" s="1"/>
  <c r="Q812" i="4"/>
  <c r="T812" i="4" s="1"/>
  <c r="U812" i="4" s="1"/>
  <c r="Q897" i="4"/>
  <c r="T897" i="4" s="1"/>
  <c r="U897" i="4" s="1"/>
  <c r="K8" i="5"/>
  <c r="Q940" i="4"/>
  <c r="T940" i="4" s="1"/>
  <c r="U940" i="4" s="1"/>
  <c r="K16" i="5"/>
  <c r="C32" i="5"/>
  <c r="C33" i="5" s="1"/>
  <c r="N17" i="5" s="1"/>
  <c r="Q1000" i="4"/>
  <c r="T1000" i="4" s="1"/>
  <c r="U1000" i="4" s="1"/>
  <c r="Q937" i="4"/>
  <c r="T937" i="4" s="1"/>
  <c r="U937" i="4" s="1"/>
  <c r="Q797" i="4"/>
  <c r="T797" i="4" s="1"/>
  <c r="U797" i="4" s="1"/>
  <c r="Q832" i="4"/>
  <c r="T832" i="4" s="1"/>
  <c r="U832" i="4" s="1"/>
  <c r="Q852" i="4"/>
  <c r="T852" i="4" s="1"/>
  <c r="U852" i="4" s="1"/>
  <c r="K15" i="5" l="1"/>
  <c r="L15" i="5"/>
  <c r="L10" i="5"/>
  <c r="K10" i="5"/>
  <c r="K7" i="5"/>
  <c r="G18" i="5"/>
  <c r="L9" i="5"/>
  <c r="K9" i="5"/>
  <c r="K6" i="5"/>
  <c r="K18" i="5" s="1"/>
  <c r="K13" i="5"/>
  <c r="I18" i="5"/>
  <c r="M5" i="5"/>
  <c r="M18" i="5" s="1"/>
  <c r="T18" i="2"/>
  <c r="U18" i="2" s="1"/>
  <c r="H18" i="5"/>
  <c r="L18" i="5" s="1"/>
  <c r="L5" i="5"/>
  <c r="J18" i="5"/>
  <c r="L11" i="5"/>
  <c r="K11" i="5"/>
  <c r="L8" i="5"/>
  <c r="K12" i="5"/>
  <c r="L12"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P5" authorId="0" shapeId="0" xr:uid="{00000000-0006-0000-0200-000002000000}">
      <text>
        <r>
          <rPr>
            <sz val="10"/>
            <rFont val="Arial"/>
            <family val="2"/>
          </rPr>
          <t>Registre SI o NO. Obligatorio (SI) para los profesionales de la salud y técnicos/tecnólogos del área de la salud (num. 1.3.3, lit. a y c). Para el radicador y para títulos de áreas diferentes a la salud registre NO.</t>
        </r>
      </text>
    </comment>
    <comment ref="W5" authorId="0" shapeId="0" xr:uid="{00000000-0006-0000-0200-000003000000}">
      <text>
        <r>
          <rPr>
            <sz val="10"/>
            <rFont val="Arial"/>
            <family val="2"/>
          </rPr>
          <t>Suma de la columna U de la hoja EXPERIENCIA para esta persona: solo periodos posteriores al acta base, del tipo exigido para el perfil, hasta la fecha de cierre y sin traslapos.</t>
        </r>
      </text>
    </comment>
    <comment ref="X5" authorId="0" shapeId="0" xr:uid="{00000000-0006-0000-0200-000004000000}">
      <text>
        <r>
          <rPr>
            <sz val="10"/>
            <rFont val="Arial"/>
            <family val="2"/>
          </rPr>
          <t>Número de filas (certificaciones) registradas para esta persona en la hoja EXPERIENCIA. Debe coincidir con el número de certificaciones laborales aportadas en su PDF.</t>
        </r>
      </text>
    </comment>
    <comment ref="AB5" authorId="0" shapeId="0" xr:uid="{00000000-0006-0000-0200-000005000000}">
      <text>
        <r>
          <rPr>
            <sz val="10"/>
            <rFont val="Arial"/>
            <family val="2"/>
          </rPr>
          <t>Registre SI si la carta de compromiso, exclusividad y autorización (formato del num. 1.3.2) está incluida en el PDF de la persona, firmada por ella y por el representante legal; NO en caso contrario.</t>
        </r>
      </text>
    </comment>
    <comment ref="AF5" authorId="0" shapeId="0" xr:uid="{00000000-0006-0000-0200-000006000000}">
      <text>
        <r>
          <rPr>
            <sz val="10"/>
            <rFont val="Arial"/>
            <family val="2"/>
          </rPr>
          <t>Las certificaciones laborales deben aportarse en el mismo orden cronológico en que están registradas en la hoja de vida SIGEP II y en la hoja EXPERIENCIA.</t>
        </r>
      </text>
    </comment>
    <comment ref="AL5" authorId="0" shapeId="0" xr:uid="{00000000-0006-0000-0200-000007000000}">
      <text>
        <r>
          <rPr>
            <sz val="10"/>
            <rFont val="Arial"/>
            <family val="2"/>
          </rPr>
          <t>Igual al cálculo automático, excepto las certificaciones que el comité marque como NO válidas o a las que les ajuste los días en la hoja EXPERIENCIA.</t>
        </r>
      </text>
    </comment>
    <comment ref="AP5" authorId="0" shapeId="0" xr:uid="{00000000-0006-0000-0200-000008000000}">
      <text>
        <r>
          <rPr>
            <sz val="10"/>
            <rFont val="Arial"/>
            <family val="2"/>
          </rPr>
          <t>Num. 1.3.3: si la persona aparece en tres o más ofertas, su HV se tiene en cuenta pero no suma puntaje.</t>
        </r>
      </text>
    </comment>
    <comment ref="AU5" authorId="0" shapeId="0" xr:uid="{00000000-0006-0000-0200-000009000000}">
      <text>
        <r>
          <rPr>
            <sz val="10"/>
            <rFont val="Arial"/>
            <family val="2"/>
          </rPr>
          <t>Estimación con la experiencia calculada automáticamente y lo que declara el oferente. El puntaje que vale es el de la columna BB, con lo validado por el comité.</t>
        </r>
      </text>
    </comment>
    <comment ref="AX5" authorId="0" shapeId="0" xr:uid="{00000000-0006-0000-0200-00000A000000}">
      <text>
        <r>
          <rPr>
            <sz val="10"/>
            <rFont val="Arial"/>
            <family val="2"/>
          </rPr>
          <t>Años COMPLETOS de experiencia validada por encima del mínimo del perfil («por cada año»), con el tope de años adicionales del perfil (hoja REQUISITOS). Se toma la misma experiencia específica del perfil.</t>
        </r>
      </text>
    </comment>
    <comment ref="BB5" authorId="0" shapeId="0" xr:uid="{00000000-0006-0000-0200-00000B000000}">
      <text>
        <r>
          <rPr>
            <sz val="10"/>
            <rFont val="Arial"/>
            <family val="2"/>
          </rPr>
          <t>Solo puntúa si el resultado habilitante (AQ) es CUMPLE y la persona no fue presentada con 3 o más oferentes.</t>
        </r>
      </text>
    </comment>
    <comment ref="C80" authorId="0" shapeId="0" xr:uid="{00000000-0006-0000-0200-000001000000}">
      <text>
        <r>
          <rPr>
            <sz val="10"/>
            <rFont val="Arial"/>
            <family val="2"/>
          </rPr>
          <t>Equipo clave adicional (num. 1.2.2). Opcional, no habilitante, no cuenta en el tope de 74. Otorga hasta 60 puntos. Si no se ofrece, deje la fila vacía.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M5" authorId="0" shapeId="0" xr:uid="{00000000-0006-0000-0300-000001000000}">
      <text>
        <r>
          <rPr>
            <sz val="10"/>
            <rFont val="Arial"/>
            <family val="2"/>
          </rPr>
          <t>Nota 5 del num. 1.3.2: la regla de fechas por defecto no aplica a certificaciones expedidas por el mismo contratista; en ese caso deben traer fechas de inicio y terminación.</t>
        </r>
      </text>
    </comment>
    <comment ref="Y5" authorId="0" shapeId="0" xr:uid="{00000000-0006-0000-0300-000002000000}">
      <text>
        <r>
          <rPr>
            <sz val="10"/>
            <rFont val="Arial"/>
            <family val="2"/>
          </rPr>
          <t>Opcional. Si el comité solo acepta parte del periodo, escriba los días aceptados. Nunca puede superar los días computables calculados.</t>
        </r>
      </text>
    </comment>
    <comment ref="Z5" authorId="0" shapeId="0" xr:uid="{00000000-0006-0000-0300-000003000000}">
      <text>
        <r>
          <rPr>
            <sz val="10"/>
            <rFont val="Arial"/>
            <family val="2"/>
          </rPr>
          <t>Días validados: se recalcula el descuento de traslapos sin tener en cuenta las certificaciones que el comité marque como NO válidas.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M18" authorId="0" shapeId="0" xr:uid="{00000000-0006-0000-0400-000001000000}">
      <text>
        <r>
          <rPr>
            <sz val="10"/>
            <rFont val="Arial"/>
            <family val="2"/>
          </rPr>
          <t>Debe ser 965 (numeral 10.1 lit. a del estudio previo).</t>
        </r>
      </text>
    </comment>
  </commentList>
</comments>
</file>

<file path=xl/sharedStrings.xml><?xml version="1.0" encoding="utf-8"?>
<sst xmlns="http://schemas.openxmlformats.org/spreadsheetml/2006/main" count="1269" uniqueCount="469">
  <si>
    <t>ANEXO TÉCNICO No. 4 – CUADRO DE PRESENTACIÓN Y VERIFICACIÓN DEL PERSONAL MÍNIMO REQUERIDO</t>
  </si>
  <si>
    <t>Concurso de méritos N° CM-067-DISAN-EJC-2026 · Hace parte integral del Anexo Técnico No. 2 (numerales 1.2.1, 1.2.3 y 1.3.3) · Objeto: “PRESTACIÓN DE SERVICIOS DE AUDITORÍA INTEGRAL A LA FACTURACIÓN DE LOS SERVICIOS DE SALUD A NIVEL NACIONAL, CORRESPONDIENTE A LAS INSTITUCIONES PRESTADORAS DE SERVICIOS DE SALUD (IPS) DE LA RED COMPLEMENTARIA O RED EXTERNA, TANTO CONTRATADAS COMO NO CONTRATADAS, ASÍ COMO LA REALIZACIÓN DE AUDITORÍA CONCURRENTE A LOS USUARIOS DEL SUBSISTEMA DE SALUD DE LAS FUERZAS MILITARES EN LOS SERVICIOS DE HOSPITALIZACIÓN, PROGRAMA DE ATENCIÓN DOMICILIARIA (PAD) Y UNIDADES DE CUIDADOS PALIATIVOS, MEDIANTE LA IMPLEMENTACIÓN Y UTILIZACIÓN DE UNA SOLUCIÓN TECNOLÓGICA AVANZADA, SOPORTADA EN SOFTWARE ESPECIALIZADO QUE INTEGRE MECANISMOS AGÉNTICOS Y DETERMINÍSTICOS, ASÍ COMO TECNOLOGÍAS DE INTELIGENCIA ARTIFICIAL (IA), ORIENTADA A FORTALECER LA PRECISIÓN, EFICIENCIA, TRAZABILIDAD Y AUTOMATIZACIÓN DE LOS PROCESOS DE ANÁLISIS, REVISIÓN Y VALIDACIÓN DE LAS CUENTAS MÉDICAS, DE CONFORMIDAD CON LAS NECESIDADES DE LA ENTIDAD Y DURANTE EL PLAZO DE EJECUCIÓN DEL CONTRATO” — plazo: hasta el 30 de junio de 2028 y/o hasta agotar el presupuesto</t>
  </si>
  <si>
    <t>DATOS DEL OFERENTE Y PARÁMETROS DE CÁLCULO</t>
  </si>
  <si>
    <t>Nombre o razón social del oferente</t>
  </si>
  <si>
    <t>NIT</t>
  </si>
  <si>
    <t>Representante legal / apoderado</t>
  </si>
  <si>
    <t>Fecha de cierre del proceso (corte de la experiencia)</t>
  </si>
  <si>
    <t>Si se deja vacía, se computa hasta la fecha de terminación que indique cada certificación.</t>
  </si>
  <si>
    <t>Días por año para convertir la experiencia</t>
  </si>
  <si>
    <t>Un (1) año de experiencia equivale a 365 días calendario (Anexo Técnico No. 2, num. 1.2.1, Nota 4). Valor fijo.</t>
  </si>
  <si>
    <t>CONVENCIÓN DE COLORES</t>
  </si>
  <si>
    <t>Gris</t>
  </si>
  <si>
    <t>Estructura fija del pliego (perfil, regional, ESM). No modificar.</t>
  </si>
  <si>
    <t>Amarillo</t>
  </si>
  <si>
    <t>Diligencia el OFERENTE. Es su certificación bajo la gravedad de juramento.</t>
  </si>
  <si>
    <t>Verde / blanco</t>
  </si>
  <si>
    <t>Cálculo automático (fórmulas protegidas). No escribir.</t>
  </si>
  <si>
    <t>Azul</t>
  </si>
  <si>
    <t>Uso exclusivo del COMITÉ TÉCNICO EVALUADOR. El oferente las deja en blanco.</t>
  </si>
  <si>
    <t>CÓMO DILIGENCIAR</t>
  </si>
  <si>
    <t>1. Hoja PERSONAL: hay una fila por cada uno de los 74 cargos del num. 1.2.1, ordenadas por perfil y, en analistas y auditores de concurrencia, por Unidad Regionalizadora (num. 1.1.2). La última fila (P-075) es el Líder de analítica de datos e IA (opcional y ponderable). No agregue ni elimine filas: el oferente debe limitarse a 74 personas (num. 1.3.1).</t>
  </si>
  <si>
    <t>2. En cada fila diligencie las columnas amarillas: identificación (teléfono y correo en columnas separadas), formación de pregrado (o técnica), N° de registro profesional, ReTHUS (registre SI o NO lo aporta), posgrado y FECHA DEL ACTA DE GRADO. Para profesionales, la fecha que cuenta es el acta de posgrado; para analistas y radicadores, el acta de grado técnico o tecnológico. Si la persona tiene varias actas, registre la MÁS ANTIGUA (num. 1.2.1, Nota 2).</t>
  </si>
  <si>
    <t>3. Hoja EXPERIENCIA: registre una fila por certificación laboral, seleccionando el ID de la persona (P-001…). Si una persona aporta varias certificaciones, registre una fila por cada certificación repitiendo el mismo ID; no hay límite de certificaciones por persona (la hoja admite 1.000 filas) y en PERSONAL la columna «N° de certificaciones registradas» permite comprobar que se relacionaron todas. Relacione las certificaciones de cada persona en el mismo orden cronológico en que están registradas en la hoja de vida SIGEP II y aportadas en el PDF (num. 1.3.3). El cuadro descuenta los traslapos cualquiera que sea el orden de registro. Escoja el tipo de experiencia: solo computa el tipo exigido para el perfil (hoja REQUISITOS).</t>
  </si>
  <si>
    <t>4. El cuadro calcula de forma determinística: fechas efectivas (Notas 5 y 6 del num. 1.3.2), descarta el tiempo anterior al acta base, DESCUENTA AUTOMÁTICAMENTE LOS TRASLAPOS (Nota 3 del num. 1.2.1) y suma los días computables por persona.</t>
  </si>
  <si>
    <t>5. En PERSONAL registre SI o NO para cada soporte incluido en el PDF de la persona (num. 1.3.3). En la columna «Carta de compromiso, exclusividad y autorización» registre SI si la aporta firmada o NO si no la aporta y en la columna «Oferente certifica que cumple» indique SI solo si la persona cumple formación y experiencia. Revise la columna ALERTAS: debe quedar vacía antes de presentar la oferta.</t>
  </si>
  <si>
    <t>6. Firme la hoja CERTIFICACIÓN (representante legal) y presente este archivo en Excel junto con un PDF por persona, en carpetas organizadas por perfil y nombradas con el ID del cuadro (p. ej. P08_P-024_NOMBRE.pdf).</t>
  </si>
  <si>
    <t>7. PONDERACIÓN (máx. 965 pts, estudio previo num. 10.1 lit. a): en el bloque morado de PERSONAL registre SI o NO si aporta el curso de actualización normativa (perfiles P04, P07, P09, P11 y P12) y, para el radicador, cuántas certificaciones de ofimática aporta (0 a 2). La experiencia adicional se toma automáticamente de la hoja EXPERIENCIA. Los soportes de la experiencia y de los estudios objeto de ponderación deben anexarse en el PDF de la persona (Nota 1 del num. 10.1 lit. a).</t>
  </si>
  <si>
    <t>8. El COMITÉ TÉCNICO EVALUADOR diligencia las columnas azules: valida formación, posgrado y documentos en PERSONAL, y en EXPERIENCIA marca cada certificación como válida o no (o ajusta los días). El resultado por persona y por perfil queda en PERSONAL y RESUMEN. En el bloque morado valida el curso y las certificaciones de ofimática; el puntaje asignado (columna BB) se consolida por perfil en RESUMEN.</t>
  </si>
  <si>
    <t>REGLAS QUE APLICA EL CUADRO (Anexo Técnico No. 2 y Estudio previo num. 10.1)</t>
  </si>
  <si>
    <t>Cómputo de experiencia</t>
  </si>
  <si>
    <t>Desde la fecha de expedición del acta de posgrado (profesionales) o del acta de grado técnico/tecnológico (analista y radicador). Num. 1.2.1 y Nota 1.</t>
  </si>
  <si>
    <t>Conversión a años</t>
  </si>
  <si>
    <t>Un (1) año equivale a 365 días calendario. Num. 1.2.1, Nota 4.</t>
  </si>
  <si>
    <t>Varias actas</t>
  </si>
  <si>
    <t>Se toma la experiencia desde el acta de grado más antigua. Num. 1.2.1, Nota 2.</t>
  </si>
  <si>
    <t>Traslapos</t>
  </si>
  <si>
    <t>NO se aceptan traslapos de tiempo: los periodos simultáneos se cuentan una sola vez. Num. 1.2.1, Nota 3.</t>
  </si>
  <si>
    <t>Contenido de la certificación</t>
  </si>
  <si>
    <t>Contratante, contratista, fecha de inicio, fecha de terminación, objeto y/o funciones acordes con el perfil, firma de quien tenga competencia. Num. 1.3.2.</t>
  </si>
  <si>
    <t>Certificación sin fechas (vínculo terminado)</t>
  </si>
  <si>
    <t>Inicio = primer día del mes de expedición; terminación = último día de ese mes. No aplica a certificaciones expedidas por el mismo contratista. Num. 1.3.2, Nota 5.</t>
  </si>
  <si>
    <t>Vínculo vigente sin fecha de terminación</t>
  </si>
  <si>
    <t>Se toma como terminación la fecha de expedición de la certificación. Num. 1.3.2, Nota 6.</t>
  </si>
  <si>
    <t>Funciones no específicas</t>
  </si>
  <si>
    <t>Anexar copia del vínculo laboral (contrato) donde consten objeto/funciones. Num. 1.3.2, Nota 4.</t>
  </si>
  <si>
    <t>Hoja de vida</t>
  </si>
  <si>
    <t>Formato Único SIGEP II, actualizada, legible, completa, sin tachones, firmada y con soportes. Num. 1.3.1.</t>
  </si>
  <si>
    <t>Orden de las certificaciones</t>
  </si>
  <si>
    <t>Las certificaciones laborales se aportan en el PDF en el orden cronológico registrado en la hoja de vida SIGEP II y se relacionan en ese mismo orden en la hoja EXPERIENCIA. Cada PDF se nombra con el código de perfil y el ID de este anexo. Num. 1.3.3.</t>
  </si>
  <si>
    <t>Presentación con varios oferentes</t>
  </si>
  <si>
    <t>Máximo con dos oferentes. Con tres o más, la HV se tiene en cuenta pero no suma puntaje. Num. 1.3.3.</t>
  </si>
  <si>
    <t>Ponderación del personal</t>
  </si>
  <si>
    <t>5 pts por cada año completo de experiencia adicional al mínimo (máx. 2 años); 5 pts por curso de actualización normativa (Res. 2284/2023 y 948/2026, ≥20 h, SNIES/SIET) en P04, P07, P09, P11 y P12; radicador: 5 pts por certificación de ofimática (máx. 2). Total 965 pts. Anexo Técnico No. 2, num. 1.2.3; Estudio previo, num. 10.1 lit. a).</t>
  </si>
  <si>
    <t>Tope de personal</t>
  </si>
  <si>
    <t>74 personas. El equipo tecnológico de soporte (RT-NF-12) y el Líder de analítica no cuentan en el tope.</t>
  </si>
  <si>
    <t>EJEMPLO DE DILIGENCIAMIENTO (ilustrativo – no se suma en el cuadro): una persona con dos certificaciones ocupa dos filas en EXPERIENCIA con el mismo ID</t>
  </si>
  <si>
    <t>ID (se repite en cada fila)</t>
  </si>
  <si>
    <t>Perfil</t>
  </si>
  <si>
    <t>Nombre</t>
  </si>
  <si>
    <t>Acta posgrado</t>
  </si>
  <si>
    <t>Certificación</t>
  </si>
  <si>
    <t>Periodo</t>
  </si>
  <si>
    <t>Días computables</t>
  </si>
  <si>
    <t>P-024</t>
  </si>
  <si>
    <t>P08 Auditor médico de concurrencia</t>
  </si>
  <si>
    <t>Ana María Pérez Gómez</t>
  </si>
  <si>
    <t>15/03/2020</t>
  </si>
  <si>
    <t>Clínica XYZ S.A.S. – Auditora concurrente</t>
  </si>
  <si>
    <t>01/02/2019 – 30/06/2021</t>
  </si>
  <si>
    <t>473 (desde 15/03/2020)</t>
  </si>
  <si>
    <t>EPS ABC – Auditora concurrente</t>
  </si>
  <si>
    <t>01/05/2021 – 31/12/2023</t>
  </si>
  <si>
    <t>914 (descuenta traslapo de 61 días)</t>
  </si>
  <si>
    <t>2 certificaciones registradas</t>
  </si>
  <si>
    <t>Total</t>
  </si>
  <si>
    <t>1.387 días = 3,80 años → CUMPLE (mín. 3)</t>
  </si>
  <si>
    <t>ANEXO TÉCNICO No. 4 · REQUISITOS Y PONDERACIÓN POR PERFIL – PERSONAL MÍNIMO REQUERIDO</t>
  </si>
  <si>
    <t>Fuente: Anexo Técnico No. 2, numerales 1.1.1, 1.1.2, 1.2.1, 1.2.2, 1.2.3 y 1.3.3; Estudio previo, numeral 10.1 literales a) y c).</t>
  </si>
  <si>
    <t>Código</t>
  </si>
  <si>
    <t>N° Anexo</t>
  </si>
  <si>
    <t>Cantidad requerida</t>
  </si>
  <si>
    <t>Formación exigida</t>
  </si>
  <si>
    <t>Posgrado exigido</t>
  </si>
  <si>
    <t>Experiencia específica exigida</t>
  </si>
  <si>
    <t>Años mínimos</t>
  </si>
  <si>
    <t>Inicio del cómputo</t>
  </si>
  <si>
    <t>Ubicación / residencia</t>
  </si>
  <si>
    <t>Soportes académicos (num. 1.3.3)</t>
  </si>
  <si>
    <t>Estudio de seguridad (num. 1.5)</t>
  </si>
  <si>
    <t>Carácter</t>
  </si>
  <si>
    <t>Pts por año completo de experiencia adicional</t>
  </si>
  <si>
    <t>Máx. años adicionales</t>
  </si>
  <si>
    <t>Pts curso de actualización normativa (Res. 2284/2023 y 948/2026, ≥20 h, SNIES/SIET)</t>
  </si>
  <si>
    <t>Pts por certificación de estudios en ofimática</t>
  </si>
  <si>
    <t>Máx. certificaciones de ofimática</t>
  </si>
  <si>
    <t>Puntaje máx. por persona</t>
  </si>
  <si>
    <t>Puntaje máx. del perfil</t>
  </si>
  <si>
    <t>Fuente de la ponderación</t>
  </si>
  <si>
    <t>P01</t>
  </si>
  <si>
    <t>Coordinador de gestión de respuesta a glosas y conciliación</t>
  </si>
  <si>
    <t>Profesional de las ciencias de la salud.</t>
  </si>
  <si>
    <t>Especialización y/o maestría y/o doctorado en Gerencia de Proyectos y/o Gerencia de la Calidad en Salud y/o Administración Hospitalaria y/o Auditoría de Salud, entre otros.</t>
  </si>
  <si>
    <t>Auditoría de cuentas médicas.</t>
  </si>
  <si>
    <t>Fecha de expedición del acta de grado de posgrado (la más antigua, si hay varias).</t>
  </si>
  <si>
    <t>Sin asignación regional: ciudad que determine el contratista (num. 1.1.1 y 1.1.2). Asistencia obligatoria a reuniones presenciales en Bogotá.</t>
  </si>
  <si>
    <t>ReTHUS · Diploma y acta de posgrado · Certificaciones laborales registradas en la HV SIGEP (num. 1.3.2).</t>
  </si>
  <si>
    <t>No</t>
  </si>
  <si>
    <t>Habilitante / ponderable</t>
  </si>
  <si>
    <t>Anexo Técnico No. 2, num. 1.2.3; Estudio previo, num. 10.1 lit. a).</t>
  </si>
  <si>
    <t>P02</t>
  </si>
  <si>
    <t>Coordinador Nacional de Cuentas Médicas</t>
  </si>
  <si>
    <t>Profesional en áreas de administración, contables, ingeniería, jurídicas y/o ciencias de la salud.</t>
  </si>
  <si>
    <t>Si es profesional de la salud: ReTHUS · Diploma y acta de posgrado · Certificaciones. Si es de otra área: Diploma y acta de pregrado y posgrado · Certificaciones laborales (num. 1.3.3 lit. a y b).</t>
  </si>
  <si>
    <t>P03</t>
  </si>
  <si>
    <t>Coordinador Nacional de Auditoría de Concurrencia</t>
  </si>
  <si>
    <t>Profesional en Medicina.</t>
  </si>
  <si>
    <t>Especialización y/o maestría y/o doctorado en Auditoría y/o Sistema de Garantía de Calidad en Salud, y/o Administración en Salud, y/o Administración Hospitalaria, y/o Gerencia de Servicios de Salud, entre otros.</t>
  </si>
  <si>
    <t>Auditoría concurrente.</t>
  </si>
  <si>
    <t>Anexo Técnico No. 2, num. 1.2.3 (consolidado del num. 10.1 lit. a del estudio previo): máx. 10 pts por persona, asignados a razón de 5 pts por año completo de experiencia adicional al mínimo, máx. 2 años.</t>
  </si>
  <si>
    <t>P04</t>
  </si>
  <si>
    <t>Auditor Profesional de la Salud de cuentas médicas</t>
  </si>
  <si>
    <t>Profesional de la salud.</t>
  </si>
  <si>
    <t>Sin asignación regional: ciudad que determine el contratista (num. 1.1.1 y 1.1.2).</t>
  </si>
  <si>
    <t>Sí</t>
  </si>
  <si>
    <t>P05</t>
  </si>
  <si>
    <t>Auditor Enfermero Profesional de Concurrencia (PAD y Cuidados Paliativos)</t>
  </si>
  <si>
    <t>Enfermero(a) profesional.</t>
  </si>
  <si>
    <t>DMGEM – Bogotá D.C. (Regional N° 9).</t>
  </si>
  <si>
    <t>P06</t>
  </si>
  <si>
    <t>Auditor Médico de Concurrencia (PAD y Cuidados Paliativos)</t>
  </si>
  <si>
    <t>Profesional en Medicina.</t>
  </si>
  <si>
    <t>DMGEM – Bogotá D.C. (Regional N° 9). Debe residir en la ciudad de la Unidad Regionalizadora asignada (num. 1.1.2).</t>
  </si>
  <si>
    <t>P07</t>
  </si>
  <si>
    <t>Auditor Médico de cuentas médicas</t>
  </si>
  <si>
    <t>P08</t>
  </si>
  <si>
    <t>Auditor médico de concurrencia</t>
  </si>
  <si>
    <t>Distribuido por Unidad Regionalizadora (num. 1.1.2). Debe residir en la ciudad de la Unidad Regionalizadora asignada (num. 1.1.2).</t>
  </si>
  <si>
    <t>P09</t>
  </si>
  <si>
    <t>Analista de Cuentas Médicas</t>
  </si>
  <si>
    <t>Estudio técnico y/o tecnológico en áreas relacionadas con la salud o en áreas diferentes a la salud.</t>
  </si>
  <si>
    <t>No exige (N/A).</t>
  </si>
  <si>
    <t>Auditoría de cuentas médicas y/o facturación y/o revisión de cuentas médicas y/o manejo de manuales tarifarios (SOAT, ISS).</t>
  </si>
  <si>
    <t>Fecha de expedición del acta de grado del estudio técnico o tecnológico (la más antigua, si hay varias).</t>
  </si>
  <si>
    <t>Distribuido por Unidad Regionalizadora (num. 1.1.2).</t>
  </si>
  <si>
    <t>Técnico/tecnólogo del área de la salud: ReTHUS · Diploma y acta de grado · Certificaciones laborales (num. 1.3.3 lit. c). Técnico/tecnólogo de otras áreas: Diploma y acta de grado · Certificaciones laborales.</t>
  </si>
  <si>
    <t>P10</t>
  </si>
  <si>
    <t>Radicador (técnico o tecnólogo en gestión administrativa en salud o facturación en salud, o afines)</t>
  </si>
  <si>
    <t>Técnico o tecnólogo en gestión administrativa en salud o facturación en salud, o afines.</t>
  </si>
  <si>
    <t>Experiencia laboral de un (1) año, contada desde el acta de grado técnico o tecnológico (num. 1.2.1, Notas 1 y 5): computa la experiencia laboral certificada.</t>
  </si>
  <si>
    <t>Diploma y acta de grado del estudio técnico o tecnológico (num. 1.3.3 lit. d) · Certificaciones laborales.</t>
  </si>
  <si>
    <t>Anexo Técnico No. 2, num. 1.2.3: 5 pts por certificación de estudios en herramientas ofimáticas, máx. 10 pts.</t>
  </si>
  <si>
    <t>P11</t>
  </si>
  <si>
    <t>Auditor médico especialista en auditoría en salud (proceso de gestión de conciliaciones)</t>
  </si>
  <si>
    <t>P12</t>
  </si>
  <si>
    <t>Auditor enfermero(a) profesional (proceso de gestión de conciliaciones)</t>
  </si>
  <si>
    <t>P13</t>
  </si>
  <si>
    <t>1.2.2</t>
  </si>
  <si>
    <t>Líder de analítica de datos e inteligencia artificial (equipo clave adicional – NO hace parte de los 74)</t>
  </si>
  <si>
    <t>Profesional en ingeniería de sistemas, ingeniería industrial, estadística, matemáticas, economía, ciencias de la salud o afines.</t>
  </si>
  <si>
    <t>Especialización, maestría o doctorado en analítica de datos, ciencia de datos, estadística, epidemiología, inteligencia artificial o afines.</t>
  </si>
  <si>
    <t>Analítica de datos en salud.</t>
  </si>
  <si>
    <t>Fecha de expedición del acta de grado de posgrado: num. 1.2.1 (aplica al personal adicional) y num. 1.2.2 (acreditación conforme a 1.3.1 y 1.3.2).</t>
  </si>
  <si>
    <t>No se exige ubicación. No puede acreditarse en otro perfil de la oferta.</t>
  </si>
  <si>
    <t>HV SIGEP con soportes de formación y certificaciones (num. 1.3.1 y 1.3.2).</t>
  </si>
  <si>
    <t>Ponderable (no habilitante): 40 pts + 10 pts por año adicional, máx. 2 años = 60 pts</t>
  </si>
  <si>
    <t>No suma a 965</t>
  </si>
  <si>
    <t>Equipo clave adicional (num. 10.1 lit. c): 40 pts base + 10 pts por año adicional, máx. 2. Se calcula en RESUMEN; no suma a los 965.</t>
  </si>
  <si>
    <t>TOTAL PERSONAL MÍNIMO REQUERIDO (sin P13)</t>
  </si>
  <si>
    <t>TOTAL</t>
  </si>
  <si>
    <t>ANEXO TÉCNICO No. 4 · PERSONAL MÍNIMO REQUERIDO – PRESENTACIÓN DEL OFERENTE Y VERIFICACIÓN DEL COMITÉ TÉCNICO EVALUADOR</t>
  </si>
  <si>
    <t>Concurso de méritos N° CM-067-DISAN-EJC-2026 · Anexo Técnico No. 2, num. 1.2.1, 1.2.2, 1.2.3 y 1.3.3; Estudio previo num. 10.1 lit. a) · Una fila por persona. No inserte ni elimine filas.</t>
  </si>
  <si>
    <t>CARGO (estructura fija del pliego)</t>
  </si>
  <si>
    <t>IDENTIFICACIÓN Y FORMACIÓN – DILIGENCIA EL OFERENTE</t>
  </si>
  <si>
    <t>EXPERIENCIA – CÁLCULO AUTOMÁTICO</t>
  </si>
  <si>
    <t>SOPORTES EN EL PDF Y CERTIFICACIÓN – OFERENTE (REGISTRE SI O NO)</t>
  </si>
  <si>
    <t>CONTROL</t>
  </si>
  <si>
    <t>VERIFICACIÓN – COMITÉ TÉCNICO EVALUADOR</t>
  </si>
  <si>
    <t>FACTOR PONDERABLE DEL PERSONAL (MÁX. 965 PUNTOS) – Anexo Técnico No. 2, num. 1.2.3; Estudio previo num. 10.1 lit. a)</t>
  </si>
  <si>
    <t>ID</t>
  </si>
  <si>
    <t>Cód. perfil</t>
  </si>
  <si>
    <t>Unidad Regionalizadora</t>
  </si>
  <si>
    <t>ESM / CENAC / Unidad</t>
  </si>
  <si>
    <t>Ciudad donde laborará</t>
  </si>
  <si>
    <t>Nombres y apellidos completos</t>
  </si>
  <si>
    <t>Tipo doc.</t>
  </si>
  <si>
    <t>N° documento de identidad</t>
  </si>
  <si>
    <t>Teléfono / celular</t>
  </si>
  <si>
    <t>Correo electrónico</t>
  </si>
  <si>
    <t>Título de pregrado (o técnico / tecnológico)</t>
  </si>
  <si>
    <t>Institución que otorgó el título</t>
  </si>
  <si>
    <t>Fecha acta de grado pregrado / técnico</t>
  </si>
  <si>
    <t>Registro profesional N° (N/A radicador)</t>
  </si>
  <si>
    <t>ReTHUS: ¿aporta soporte de inscripción? (SI / NO)</t>
  </si>
  <si>
    <t>Título de posgrado (nombre exacto del diploma)</t>
  </si>
  <si>
    <t>Nivel del posgrado</t>
  </si>
  <si>
    <t>Área del posgrado</t>
  </si>
  <si>
    <t>Institución del posgrado</t>
  </si>
  <si>
    <t>Fecha acta de grado de posgrado (la más antigua)</t>
  </si>
  <si>
    <t>Fecha base del cómputo</t>
  </si>
  <si>
    <t>Días de experiencia computables (sin traslapos)</t>
  </si>
  <si>
    <t>N° de certificaciones registradas en EXPERIENCIA</t>
  </si>
  <si>
    <t>Años de experiencia</t>
  </si>
  <si>
    <t>Años mínimos exigidos</t>
  </si>
  <si>
    <t>Experiencia (cálculo)</t>
  </si>
  <si>
    <t>Carta de compromiso, exclusividad y autorización: ¿la aporta? (SI / NO)</t>
  </si>
  <si>
    <t>HV SIGEP II firmada (SI / NO)</t>
  </si>
  <si>
    <t>Documento de identidad (SI / NO)</t>
  </si>
  <si>
    <t>Diploma y acta (pregrado / posgrado / técnico) (SI / NO)</t>
  </si>
  <si>
    <t>Certificaciones laborales en el orden de la HV (SI / NO)</t>
  </si>
  <si>
    <t>Nombre del archivo PDF</t>
  </si>
  <si>
    <t>OFERENTE CERTIFICA QUE CUMPLE (SI / NO)</t>
  </si>
  <si>
    <t>ALERTAS (deben quedar vacías)</t>
  </si>
  <si>
    <t>Formación de pregrado / técnica</t>
  </si>
  <si>
    <t>Posgrado</t>
  </si>
  <si>
    <t>Días validados por el comité</t>
  </si>
  <si>
    <t>Años validados</t>
  </si>
  <si>
    <t>Experiencia (comité)</t>
  </si>
  <si>
    <t>Documentos completos y legibles</t>
  </si>
  <si>
    <t>¿Presentado con 3 o más oferentes?</t>
  </si>
  <si>
    <t>RESULTADO FINAL</t>
  </si>
  <si>
    <t>Observaciones del comité</t>
  </si>
  <si>
    <t>Curso de actualización normativa (Res. 2284/2023 y 948/2026, ≥20 h, SNIES/SIET): ¿lo aporta? (SI / NO)</t>
  </si>
  <si>
    <t>Radicador: N° de certificaciones de estudios en ofimática aportadas (0, 1 o 2)</t>
  </si>
  <si>
    <t>Puntaje estimado según lo declarado por el oferente</t>
  </si>
  <si>
    <t>Comité: ¿curso de actualización válido? (SI / NO)</t>
  </si>
  <si>
    <t>Comité: N° certificaciones de ofimática válidas</t>
  </si>
  <si>
    <t>Años completos adicionales validados (tope por perfil)</t>
  </si>
  <si>
    <t>Pts experiencia adicional</t>
  </si>
  <si>
    <t>Pts curso de actualización</t>
  </si>
  <si>
    <t>Pts ofimática (radicador)</t>
  </si>
  <si>
    <t>PUNTAJE ASIGNADO A LA PERSONA</t>
  </si>
  <si>
    <t>Puntaje máx. posible</t>
  </si>
  <si>
    <t>Observación del puntaje</t>
  </si>
  <si>
    <t>P-001</t>
  </si>
  <si>
    <t>Sin asignación regional</t>
  </si>
  <si>
    <t>Determina el contratista</t>
  </si>
  <si>
    <t>N/A</t>
  </si>
  <si>
    <t>P-002</t>
  </si>
  <si>
    <t>P-003</t>
  </si>
  <si>
    <t>P-004</t>
  </si>
  <si>
    <t>P-005</t>
  </si>
  <si>
    <t>P-006</t>
  </si>
  <si>
    <t>P-007</t>
  </si>
  <si>
    <t>P-008</t>
  </si>
  <si>
    <t>P-009</t>
  </si>
  <si>
    <t>P-010</t>
  </si>
  <si>
    <t>P-011</t>
  </si>
  <si>
    <t>P-012</t>
  </si>
  <si>
    <t>P-013</t>
  </si>
  <si>
    <t>P-014</t>
  </si>
  <si>
    <t>P-015</t>
  </si>
  <si>
    <t>P-016</t>
  </si>
  <si>
    <t>R9 Bogotá</t>
  </si>
  <si>
    <t>Dispensario Médico Gilberto Echeverry Mejía (DMGEM)</t>
  </si>
  <si>
    <t>Bogotá D.C.</t>
  </si>
  <si>
    <t>P-017</t>
  </si>
  <si>
    <t>P-018</t>
  </si>
  <si>
    <t>P-019</t>
  </si>
  <si>
    <t>P-020</t>
  </si>
  <si>
    <t>P-021</t>
  </si>
  <si>
    <t>P-022</t>
  </si>
  <si>
    <t>P-023</t>
  </si>
  <si>
    <t>R1 Barranquilla</t>
  </si>
  <si>
    <t>Dispensario Médico Barranquilla (ESM BAS 02)</t>
  </si>
  <si>
    <t>Barranquilla</t>
  </si>
  <si>
    <t>Unidad Regionalizadora N° 1 – ciudad de Valledupar</t>
  </si>
  <si>
    <t>Valledupar</t>
  </si>
  <si>
    <t>P-025</t>
  </si>
  <si>
    <t>R2 Bucaramanga</t>
  </si>
  <si>
    <t>Dispensario Médico Bucaramanga (DMBUG)</t>
  </si>
  <si>
    <t>Bucaramanga</t>
  </si>
  <si>
    <t>P-026</t>
  </si>
  <si>
    <t>Dispensario Médico Cúcuta (ESM BAS 30)</t>
  </si>
  <si>
    <t>Cúcuta</t>
  </si>
  <si>
    <t>P-027</t>
  </si>
  <si>
    <t>R3 Cali</t>
  </si>
  <si>
    <t>Dispensario Médico Cali (DMCAL)</t>
  </si>
  <si>
    <t>Cali</t>
  </si>
  <si>
    <t>P-028</t>
  </si>
  <si>
    <t>P-029</t>
  </si>
  <si>
    <t>R4 Villavicencio</t>
  </si>
  <si>
    <t>Dispensario Médico Villavicencio (DMORI)</t>
  </si>
  <si>
    <t>Villavicencio</t>
  </si>
  <si>
    <t>P-030</t>
  </si>
  <si>
    <t>R5 Ibagué</t>
  </si>
  <si>
    <t>Dispensario Médico Ibagué (ESM BAS 06)</t>
  </si>
  <si>
    <t>Ibagué</t>
  </si>
  <si>
    <t>P-031</t>
  </si>
  <si>
    <t>R6 Florencia</t>
  </si>
  <si>
    <t>Dispensario Médico Florencia (ESM BAS 12)</t>
  </si>
  <si>
    <t>Florencia</t>
  </si>
  <si>
    <t>P-032</t>
  </si>
  <si>
    <t>R7 Medellín</t>
  </si>
  <si>
    <t>Dispensario Médico Medellín (DMMED)</t>
  </si>
  <si>
    <t>Medellín</t>
  </si>
  <si>
    <t>P-033</t>
  </si>
  <si>
    <t>Dispensario Médico Montería (ESM BAS 11)</t>
  </si>
  <si>
    <t>Montería</t>
  </si>
  <si>
    <t>P-034</t>
  </si>
  <si>
    <t>R8 Yopal</t>
  </si>
  <si>
    <t>Dispensario Médico Yopal (ESM BASPC 16)</t>
  </si>
  <si>
    <t>Yopal</t>
  </si>
  <si>
    <t>P-035</t>
  </si>
  <si>
    <t>Hospital Militar Central (HOSMIL)</t>
  </si>
  <si>
    <t>P-036</t>
  </si>
  <si>
    <t>P-037</t>
  </si>
  <si>
    <t>P-038</t>
  </si>
  <si>
    <t>P-039</t>
  </si>
  <si>
    <t>Dirección de Sanidad Ejército (DISAN)</t>
  </si>
  <si>
    <t>P-040</t>
  </si>
  <si>
    <t>R10 Tolemaida</t>
  </si>
  <si>
    <t>Dispensario Médico Tolemaida (DMTOL)</t>
  </si>
  <si>
    <t>Tolemaida</t>
  </si>
  <si>
    <t>P-041</t>
  </si>
  <si>
    <t>R11 Armenia</t>
  </si>
  <si>
    <t>Dispensario Médico Armenia (ESM BAS 08)</t>
  </si>
  <si>
    <t>Armenia</t>
  </si>
  <si>
    <t>P-042</t>
  </si>
  <si>
    <t>Unidad Regionalizadora N° 11 – ciudad de Pereira</t>
  </si>
  <si>
    <t>Pereira</t>
  </si>
  <si>
    <t>P-043</t>
  </si>
  <si>
    <t>R12 Neiva</t>
  </si>
  <si>
    <t>Dispensario Médico Neiva (ESM BAS 09)</t>
  </si>
  <si>
    <t>Neiva</t>
  </si>
  <si>
    <t>P-044</t>
  </si>
  <si>
    <t>P-045</t>
  </si>
  <si>
    <t>P-046</t>
  </si>
  <si>
    <t>P-047</t>
  </si>
  <si>
    <t>P-048</t>
  </si>
  <si>
    <t>P-049</t>
  </si>
  <si>
    <t>P-050</t>
  </si>
  <si>
    <t>P-051</t>
  </si>
  <si>
    <t>P-052</t>
  </si>
  <si>
    <t>P-053</t>
  </si>
  <si>
    <t>P-054</t>
  </si>
  <si>
    <t>P-055</t>
  </si>
  <si>
    <t>CENAC Ibagué</t>
  </si>
  <si>
    <t>P-056</t>
  </si>
  <si>
    <t>P-057</t>
  </si>
  <si>
    <t>CENAC Florencia</t>
  </si>
  <si>
    <t>P-058</t>
  </si>
  <si>
    <t>P-059</t>
  </si>
  <si>
    <t>P-060</t>
  </si>
  <si>
    <t>P-061</t>
  </si>
  <si>
    <t>CENAC Yopal</t>
  </si>
  <si>
    <t>P-062</t>
  </si>
  <si>
    <t>Dispensario Médico Suroccidente (DMSOC)</t>
  </si>
  <si>
    <t>P-063</t>
  </si>
  <si>
    <t>P-064</t>
  </si>
  <si>
    <t>P-065</t>
  </si>
  <si>
    <t>CENAC Armenia</t>
  </si>
  <si>
    <t>P-066</t>
  </si>
  <si>
    <t>CENAC Neiva</t>
  </si>
  <si>
    <t>P-067</t>
  </si>
  <si>
    <t>P-068</t>
  </si>
  <si>
    <t>P-069</t>
  </si>
  <si>
    <t>P-070</t>
  </si>
  <si>
    <t>P-071</t>
  </si>
  <si>
    <t>P-072</t>
  </si>
  <si>
    <t>P-073</t>
  </si>
  <si>
    <t>P-074</t>
  </si>
  <si>
    <t>P-075</t>
  </si>
  <si>
    <t>ANEXO TÉCNICO No. 4 · EXPERIENCIA LABORAL – UNA FILA POR CERTIFICACIÓN</t>
  </si>
  <si>
    <t>Una fila por cada certificación laboral: si una persona aporta varias, use una fila por certificación repitiendo su ID (sin límite por persona). Relacione las certificaciones en el orden de la hoja de vida SIGEP II. El cuadro aplica num. 1.2.1 (Notas 2 a 4) y num. 1.3.2 (Notas 5 y 6) y descuenta traslapos sin importar el orden.</t>
  </si>
  <si>
    <t>OFERENTE</t>
  </si>
  <si>
    <t>AUTOMÁTICO</t>
  </si>
  <si>
    <t>DATOS DE LA CERTIFICACIÓN – DILIGENCIA EL OFERENTE</t>
  </si>
  <si>
    <t>CÓMPUTO AUTOMÁTICO</t>
  </si>
  <si>
    <t>COMITÉ TÉCNICO EVALUADOR</t>
  </si>
  <si>
    <t>ID persona (de la hoja PERSONAL)</t>
  </si>
  <si>
    <t>Nombres y apellidos</t>
  </si>
  <si>
    <t>Fecha base del cómputo (acta)</t>
  </si>
  <si>
    <t>Contratante (entidad que certifica)</t>
  </si>
  <si>
    <t>Contratista / vinculado</t>
  </si>
  <si>
    <t>Cargo, objeto y/o funciones certificadas</t>
  </si>
  <si>
    <t>Tipo de experiencia</t>
  </si>
  <si>
    <t>Fecha inicio (certificación)</t>
  </si>
  <si>
    <t>Fecha terminación (certificación)</t>
  </si>
  <si>
    <t>¿Vínculo vigente?</t>
  </si>
  <si>
    <t>Fecha de expedición de la certificación</t>
  </si>
  <si>
    <t>¿Expedida por el mismo oferente?</t>
  </si>
  <si>
    <t>Folio / archivo</t>
  </si>
  <si>
    <t>Inicio efectivo (Nota 5)</t>
  </si>
  <si>
    <t>Terminación efectiva (Notas 5 y 6)</t>
  </si>
  <si>
    <t>Inicio computable (≥ acta)</t>
  </si>
  <si>
    <t>Fin computable (≤ cierre)</t>
  </si>
  <si>
    <t>¿Tipo exigido para el perfil?</t>
  </si>
  <si>
    <t>Inicio neto sin traslapo</t>
  </si>
  <si>
    <t>DÍAS COMPUTABLES</t>
  </si>
  <si>
    <t>Observación automática</t>
  </si>
  <si>
    <t>Estado</t>
  </si>
  <si>
    <t>¿Certificación válida? (num. 1.3.2)</t>
  </si>
  <si>
    <t>Días aceptados (solo si ajusta)</t>
  </si>
  <si>
    <t>Días validados</t>
  </si>
  <si>
    <t>ANEXO TÉCNICO No. 4 · RESUMEN POR PERFIL</t>
  </si>
  <si>
    <t>Consolidado automático de las hojas PERSONAL y EXPERIENCIA, incluida la ponderación del personal (Estudio previo num. 10.1).</t>
  </si>
  <si>
    <t>Requeridos</t>
  </si>
  <si>
    <t>Diligenciados</t>
  </si>
  <si>
    <t>Oferente certifica SI</t>
  </si>
  <si>
    <t>Experiencia cumple (cálculo)</t>
  </si>
  <si>
    <t>Filas con alertas</t>
  </si>
  <si>
    <t>Comité: CUMPLE</t>
  </si>
  <si>
    <t>Comité: NO CUMPLE</t>
  </si>
  <si>
    <t>Comité: PENDIENTE</t>
  </si>
  <si>
    <t>Faltantes para completar el perfil</t>
  </si>
  <si>
    <t>Estado del perfil</t>
  </si>
  <si>
    <t>Puntaje máximo del perfil</t>
  </si>
  <si>
    <t>PUNTAJE OBTENIDO (comité)</t>
  </si>
  <si>
    <t>Puntaje estimado (oferente)</t>
  </si>
  <si>
    <t>—</t>
  </si>
  <si>
    <t>TOTAL PERSONAL MÍNIMO REQUERIDO (P01 a P12)</t>
  </si>
  <si>
    <t>CONTROLES DE INTEGRIDAD</t>
  </si>
  <si>
    <t>Personas diligenciadas en el personal mínimo (tope 74)</t>
  </si>
  <si>
    <t>Documentos de identidad repetidos en la oferta</t>
  </si>
  <si>
    <t>Certificaciones registradas en EXPERIENCIA</t>
  </si>
  <si>
    <t>Certificaciones en estado REVISAR</t>
  </si>
  <si>
    <t>Certificaciones invalidadas por el comité</t>
  </si>
  <si>
    <t>Personas con alertas pendientes</t>
  </si>
  <si>
    <t>PUNTAJE – LÍDER DE ANALÍTICA DE DATOS E IA (num. 1.2.2, máx. 60 puntos)</t>
  </si>
  <si>
    <t>Años de experiencia en analítica de datos en salud validados por el comité</t>
  </si>
  <si>
    <t>Resultado de la verificación</t>
  </si>
  <si>
    <t>Puntaje base (40 pts si cumple el mínimo de 3 años)</t>
  </si>
  <si>
    <t>Puntaje adicional (10 pts por año completo adicional, máx. 2)</t>
  </si>
  <si>
    <t>PUNTAJE TOTAL LÍDER DE ANALÍTICA</t>
  </si>
  <si>
    <t>Nota: el puntaje del personal mínimo requerido (máx. 965 pts) aplica el numeral 1.2.3 del Anexo Técnico No. 2 y el numeral 10.1 literal a) del estudio previo: 5 pts por cada año completo de experiencia adicional al mínimo (máx. 2 años), 5 pts por curso de actualización normativa en los perfiles que lo contemplan y, para el radicador, 5 pts por certificación de ofimática (máx. 2). Solo puntúan las personas que cumplen los requisitos mínimos; si la persona fue presentada con tres o más oferentes, su HV cuenta pero no suma puntaje (num. 1.3.3). El puntaje solo se asigna a ofertas habilitadas por los comités económico, jurídico y técnico.</t>
  </si>
  <si>
    <t>ANEXO TÉCNICO No. 4 · CERTIFICACIÓN DEL OFERENTE SOBRE EL PERSONAL PRESENTADO</t>
  </si>
  <si>
    <t>Concurso de méritos N° CM-067-DISAN-EJC-2026</t>
  </si>
  <si>
    <t>Firma:</t>
  </si>
  <si>
    <t>Nombre:</t>
  </si>
  <si>
    <t>Documento de identidad:</t>
  </si>
  <si>
    <t>Cargo:</t>
  </si>
  <si>
    <t>Ciudad y fecha:</t>
  </si>
  <si>
    <t>TIPOS DE EXPERIENCIA</t>
  </si>
  <si>
    <t>Tipo de experiencia que computa</t>
  </si>
  <si>
    <t>Nivel posgrado</t>
  </si>
  <si>
    <t>Área posgrado</t>
  </si>
  <si>
    <t>Comité</t>
  </si>
  <si>
    <t>Auditoría de cuentas médicas</t>
  </si>
  <si>
    <t>CC</t>
  </si>
  <si>
    <t>Especialización</t>
  </si>
  <si>
    <t>Auditoría en salud</t>
  </si>
  <si>
    <t>CUMPLE</t>
  </si>
  <si>
    <t>Auditoría concurrente</t>
  </si>
  <si>
    <t>CE</t>
  </si>
  <si>
    <t>Maestría</t>
  </si>
  <si>
    <t>Sistema de Garantía de Calidad en Salud</t>
  </si>
  <si>
    <t>NO CUMPLE</t>
  </si>
  <si>
    <t>Facturación</t>
  </si>
  <si>
    <t>PPT</t>
  </si>
  <si>
    <t>Doctorado</t>
  </si>
  <si>
    <t>Administración en salud</t>
  </si>
  <si>
    <t>Revisión de cuentas médicas</t>
  </si>
  <si>
    <t>Pasaporte</t>
  </si>
  <si>
    <t>Administración hospitalaria</t>
  </si>
  <si>
    <t>Manejo de manuales tarifarios (SOAT, ISS)</t>
  </si>
  <si>
    <t>Gerencia de servicios de salud</t>
  </si>
  <si>
    <t>Radicación / gestión administrativa en salud</t>
  </si>
  <si>
    <t>Gerencia de proyectos</t>
  </si>
  <si>
    <t>Analítica de datos en salud</t>
  </si>
  <si>
    <t>Gerencia de la calidad en salud</t>
  </si>
  <si>
    <t>Otra experiencia laboral</t>
  </si>
  <si>
    <t>Analítica / ciencia de datos</t>
  </si>
  <si>
    <t>Estadística</t>
  </si>
  <si>
    <t>Epidemiología</t>
  </si>
  <si>
    <t>Inteligencia artificial</t>
  </si>
  <si>
    <t>Otra afín (detallar en el título)</t>
  </si>
  <si>
    <t>1. Que la información consignada en las hojas PERSONAL y EXPERIENCIA del Anexo Técnico No. 4 es veraz y corresponde fielmente a los soportes aportados en la oferta (un PDF por persona, organizados por perfil, conforme al numeral 1.3.3 del Anexo Técnico No. 2).</t>
  </si>
  <si>
    <t>2. Que el personal relacionado como «SI» en la columna «Oferente certifica que cumple» cumple la formación académica, el posgrado y la experiencia específica exigidos para el perfil, computada desde la fecha del acta de grado correspondiente y sin traslapos de tiempo (numeral 1.2.1 del Anexo Técnico No. 2), y que los soportes de los factores ponderables (experiencia adicional, curso de actualización normativa y certificaciones de ofimática) están incluidos en el PDF de cada persona.</t>
  </si>
  <si>
    <t>4. Que cada persona suscribió la Carta de Compromiso – Exclusividad y Autorización y autorizó la presentación de su hoja de vida en el formato SIGEP II, y que acepto que la Dirección de Sanidad Ejército verifique la información con las entidades que expidieron las certificaciones (numeral 1.3.2, Nota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</si>
</sst>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yy"/>
    <numFmt numFmtId="165" formatCode="dd/mm/yyyy;;;"/>
    <numFmt numFmtId="166" formatCode="#,##0;\-#,##0;\-"/>
  </numFmts>
  <fonts count="17" x14ac:knownFonts="1">
    <font>
      <sz val="11"/>
      <color theme="1"/>
      <name val="Calibri"/>
      <family val="2"/>
      <charset val="1"/>
    </font>
    <font>
      <b/>
      <sz val="13"/>
      <color rgb="FFFFFFFF"/>
      <name val="Arial"/>
      <charset val="1"/>
    </font>
    <font>
      <i/>
      <sz val="9"/>
      <color rgb="FF404040"/>
      <name val="Arial"/>
      <charset val="1"/>
    </font>
    <font>
      <b/>
      <sz val="10"/>
      <color rgb="FFFFFFFF"/>
      <name val="Arial"/>
      <charset val="1"/>
    </font>
    <font>
      <b/>
      <sz val="9"/>
      <color rgb="FF000000"/>
      <name val="Arial"/>
      <charset val="1"/>
    </font>
    <font>
      <sz val="9"/>
      <color rgb="FF000000"/>
      <name val="Arial"/>
      <charset val="1"/>
    </font>
    <font>
      <i/>
      <sz val="8"/>
      <color rgb="FF595959"/>
      <name val="Arial"/>
      <charset val="1"/>
    </font>
    <font>
      <i/>
      <sz val="9"/>
      <color rgb="FF595959"/>
      <name val="Arial"/>
      <charset val="1"/>
    </font>
    <font>
      <b/>
      <sz val="9"/>
      <color rgb="FFFFFFFF"/>
      <name val="Arial"/>
      <charset val="1"/>
    </font>
    <font>
      <sz val="9"/>
      <color rgb="FF0000FF"/>
      <name val="Arial"/>
      <charset val="1"/>
    </font>
    <font>
      <sz val="8"/>
      <color rgb="FF000000"/>
      <name val="Arial"/>
      <charset val="1"/>
    </font>
    <font>
      <i/>
      <sz val="8"/>
      <color rgb="FF000000"/>
      <name val="Arial"/>
      <charset val="1"/>
    </font>
    <font>
      <b/>
      <sz val="8"/>
      <color rgb="FF000000"/>
      <name val="Arial"/>
      <charset val="1"/>
    </font>
    <font>
      <sz val="8"/>
      <color rgb="FFC00000"/>
      <name val="Arial"/>
      <charset val="1"/>
    </font>
    <font>
      <sz val="10"/>
      <name val="Arial"/>
      <family val="2"/>
    </font>
    <font>
      <sz val="10"/>
      <color rgb="FF000000"/>
      <name val="Arial"/>
      <charset val="1"/>
    </font>
    <font>
      <b/>
      <sz val="10"/>
      <color rgb="FF000000"/>
      <name val="Arial"/>
      <charset val="1"/>
    </font>
  </fonts>
  <fills count="15">
    <fill>
      <patternFill patternType="none"/>
    </fill>
    <fill>
      <patternFill patternType="gray125"/>
    </fill>
    <fill>
      <patternFill patternType="solid">
        <fgColor rgb="FF1F3864"/>
        <bgColor rgb="FF404040"/>
      </patternFill>
    </fill>
    <fill>
      <patternFill patternType="solid">
        <fgColor rgb="FFFFF2CC"/>
        <bgColor rgb="FFFCE4D6"/>
      </patternFill>
    </fill>
    <fill>
      <patternFill patternType="solid">
        <fgColor rgb="FFD9D9D9"/>
        <bgColor rgb="FFDDEBF7"/>
      </patternFill>
    </fill>
    <fill>
      <patternFill patternType="solid">
        <fgColor rgb="FFE2EFDA"/>
        <bgColor rgb="FFDDEBF7"/>
      </patternFill>
    </fill>
    <fill>
      <patternFill patternType="solid">
        <fgColor rgb="FFDDEBF7"/>
        <bgColor rgb="FFEDE7F6"/>
      </patternFill>
    </fill>
    <fill>
      <patternFill patternType="solid">
        <fgColor rgb="FFBFBFBF"/>
        <bgColor rgb="FFCDB4E6"/>
      </patternFill>
    </fill>
    <fill>
      <patternFill patternType="solid">
        <fgColor rgb="FF2F5597"/>
        <bgColor rgb="FF1F3864"/>
      </patternFill>
    </fill>
    <fill>
      <patternFill patternType="solid">
        <fgColor rgb="FF7030A0"/>
        <bgColor rgb="FF993366"/>
      </patternFill>
    </fill>
    <fill>
      <patternFill patternType="solid">
        <fgColor rgb="FFFFE699"/>
        <bgColor rgb="FFFFF2CC"/>
      </patternFill>
    </fill>
    <fill>
      <patternFill patternType="solid">
        <fgColor rgb="FF9BC2E6"/>
        <bgColor rgb="FFBFBFBF"/>
      </patternFill>
    </fill>
    <fill>
      <patternFill patternType="solid">
        <fgColor rgb="FFCDB4E6"/>
        <bgColor rgb="FFBFBFBF"/>
      </patternFill>
    </fill>
    <fill>
      <patternFill patternType="solid">
        <fgColor rgb="FFFFFFFF"/>
        <bgColor rgb="FFFFF2CC"/>
      </patternFill>
    </fill>
    <fill>
      <patternFill patternType="solid">
        <fgColor rgb="FFEDE7F6"/>
        <bgColor rgb="FFDDEBF7"/>
      </patternFill>
    </fill>
  </fills>
  <borders count="4">
    <border>
      <left/>
      <right/>
      <top/>
      <bottom/>
      <diagonal/>
    </border>
    <border>
      <left style="thin">
        <color rgb="FFA6A6A6"/>
      </left>
      <right style="thin">
        <color rgb="FFA6A6A6"/>
      </right>
      <top style="thin">
        <color rgb="FFA6A6A6"/>
      </top>
      <bottom style="thin">
        <color rgb="FFA6A6A6"/>
      </bottom>
      <diagonal/>
    </border>
    <border>
      <left style="thin">
        <color rgb="FFA6A6A6"/>
      </left>
      <right/>
      <top style="thin">
        <color rgb="FFA6A6A6"/>
      </top>
      <bottom style="thin">
        <color rgb="FFA6A6A6"/>
      </bottom>
      <diagonal/>
    </border>
    <border>
      <left/>
      <right/>
      <top/>
      <bottom style="thin">
        <color auto="1"/>
      </bottom>
      <diagonal/>
    </border>
  </borders>
  <cellStyleXfs count="1">
    <xf numFmtId="0" fontId="0" fillId="0" borderId="0"/>
  </cellStyleXfs>
  <cellXfs count="83">
    <xf numFmtId="0" fontId="0" fillId="0" borderId="0" xfId="0"/>
    <xf numFmtId="0" fontId="4" fillId="0" borderId="1" xfId="0" applyFont="1" applyBorder="1" applyAlignment="1">
      <alignment vertical="center" wrapText="1"/>
    </xf>
    <xf numFmtId="0" fontId="5" fillId="3" borderId="1" xfId="0" applyFont="1" applyFill="1" applyBorder="1" applyAlignment="1" applyProtection="1">
      <alignment vertical="center" wrapText="1"/>
      <protection locked="0"/>
    </xf>
    <xf numFmtId="0" fontId="4" fillId="4" borderId="1" xfId="0" applyFont="1" applyFill="1" applyBorder="1" applyAlignment="1">
      <alignment vertical="center" wrapText="1"/>
    </xf>
    <xf numFmtId="0" fontId="4" fillId="3" borderId="1" xfId="0" applyFont="1" applyFill="1" applyBorder="1" applyAlignment="1">
      <alignment vertical="center" wrapText="1"/>
    </xf>
    <xf numFmtId="0" fontId="4" fillId="5" borderId="1" xfId="0" applyFont="1" applyFill="1" applyBorder="1" applyAlignment="1">
      <alignment vertical="center" wrapText="1"/>
    </xf>
    <xf numFmtId="0" fontId="4" fillId="6" borderId="1" xfId="0" applyFont="1" applyFill="1" applyBorder="1" applyAlignment="1">
      <alignment vertical="center" wrapText="1"/>
    </xf>
    <xf numFmtId="0" fontId="4" fillId="0" borderId="1" xfId="0" applyFont="1" applyBorder="1" applyAlignment="1">
      <alignment vertical="top" wrapText="1"/>
    </xf>
    <xf numFmtId="0" fontId="4" fillId="7" borderId="1" xfId="0" applyFont="1" applyFill="1" applyBorder="1" applyAlignment="1">
      <alignment horizontal="center" vertical="center" wrapText="1"/>
    </xf>
    <xf numFmtId="0" fontId="7" fillId="0" borderId="1" xfId="0" applyFont="1" applyBorder="1" applyAlignment="1">
      <alignment vertical="center" wrapText="1"/>
    </xf>
    <xf numFmtId="0" fontId="8" fillId="8" borderId="1" xfId="0" applyFont="1" applyFill="1" applyBorder="1" applyAlignment="1">
      <alignment horizontal="center" vertical="center" wrapText="1"/>
    </xf>
    <xf numFmtId="0" fontId="8" fillId="9"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1" fontId="9" fillId="0" borderId="1" xfId="0" applyNumberFormat="1" applyFont="1" applyBorder="1" applyAlignment="1">
      <alignment horizontal="center" vertical="center" wrapText="1"/>
    </xf>
    <xf numFmtId="1" fontId="4" fillId="5" borderId="1" xfId="0" applyNumberFormat="1" applyFont="1" applyFill="1" applyBorder="1" applyAlignment="1">
      <alignment horizontal="center" vertical="center" wrapText="1"/>
    </xf>
    <xf numFmtId="0" fontId="10" fillId="0" borderId="1" xfId="0" applyFont="1" applyBorder="1" applyAlignment="1">
      <alignment vertical="center" wrapText="1"/>
    </xf>
    <xf numFmtId="0" fontId="11"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12" fillId="5" borderId="1" xfId="0" applyFont="1" applyFill="1" applyBorder="1" applyAlignment="1">
      <alignment vertical="center" wrapText="1"/>
    </xf>
    <xf numFmtId="0" fontId="12" fillId="7" borderId="1" xfId="0" applyFont="1" applyFill="1" applyBorder="1" applyAlignment="1">
      <alignment horizontal="center" vertical="center" wrapText="1"/>
    </xf>
    <xf numFmtId="0" fontId="12" fillId="10" borderId="1"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12" fillId="11" borderId="1" xfId="0" applyFont="1" applyFill="1" applyBorder="1" applyAlignment="1">
      <alignment horizontal="center" vertical="center" wrapText="1"/>
    </xf>
    <xf numFmtId="0" fontId="5" fillId="4" borderId="1" xfId="0" applyFont="1" applyFill="1" applyBorder="1" applyAlignment="1">
      <alignment vertical="center" wrapText="1"/>
    </xf>
    <xf numFmtId="0" fontId="5" fillId="3" borderId="1" xfId="0" applyFont="1" applyFill="1" applyBorder="1" applyAlignment="1" applyProtection="1">
      <alignment horizontal="center" vertical="center" wrapText="1"/>
      <protection locked="0"/>
    </xf>
    <xf numFmtId="49" fontId="5" fillId="3" borderId="1" xfId="0" applyNumberFormat="1" applyFont="1" applyFill="1" applyBorder="1" applyAlignment="1" applyProtection="1">
      <alignment vertical="center" wrapText="1"/>
      <protection locked="0"/>
    </xf>
    <xf numFmtId="49" fontId="5" fillId="3" borderId="1" xfId="0" applyNumberFormat="1" applyFont="1" applyFill="1" applyBorder="1" applyAlignment="1" applyProtection="1">
      <alignment horizontal="center" vertical="center" wrapText="1"/>
      <protection locked="0"/>
    </xf>
    <xf numFmtId="164" fontId="5" fillId="3" borderId="1" xfId="0" applyNumberFormat="1" applyFont="1" applyFill="1" applyBorder="1" applyAlignment="1" applyProtection="1">
      <alignment horizontal="center" vertical="center" wrapText="1"/>
      <protection locked="0"/>
    </xf>
    <xf numFmtId="164" fontId="5" fillId="13" borderId="1" xfId="0" applyNumberFormat="1" applyFont="1" applyFill="1" applyBorder="1" applyAlignment="1">
      <alignment horizontal="center" vertical="center" wrapText="1"/>
    </xf>
    <xf numFmtId="3" fontId="5" fillId="13" borderId="1" xfId="0" applyNumberFormat="1" applyFont="1" applyFill="1" applyBorder="1" applyAlignment="1">
      <alignment horizontal="center" vertical="center" wrapText="1"/>
    </xf>
    <xf numFmtId="1" fontId="5" fillId="13" borderId="1" xfId="0" applyNumberFormat="1" applyFont="1" applyFill="1" applyBorder="1" applyAlignment="1">
      <alignment horizontal="center" vertical="center" wrapText="1"/>
    </xf>
    <xf numFmtId="2" fontId="5" fillId="13" borderId="1" xfId="0" applyNumberFormat="1" applyFont="1" applyFill="1" applyBorder="1" applyAlignment="1">
      <alignment horizontal="center" vertical="center" wrapText="1"/>
    </xf>
    <xf numFmtId="0" fontId="12" fillId="13" borderId="1" xfId="0" applyFont="1" applyFill="1" applyBorder="1" applyAlignment="1">
      <alignment horizontal="center" vertical="center" wrapText="1"/>
    </xf>
    <xf numFmtId="0" fontId="13" fillId="13" borderId="1" xfId="0" applyFont="1" applyFill="1" applyBorder="1" applyAlignment="1">
      <alignment vertical="center" wrapText="1"/>
    </xf>
    <xf numFmtId="0" fontId="5" fillId="6" borderId="1" xfId="0" applyFont="1" applyFill="1" applyBorder="1" applyAlignment="1" applyProtection="1">
      <alignment horizontal="center" vertical="center" wrapText="1"/>
      <protection locked="0"/>
    </xf>
    <xf numFmtId="3" fontId="5" fillId="6" borderId="1" xfId="0" applyNumberFormat="1" applyFont="1" applyFill="1" applyBorder="1" applyAlignment="1">
      <alignment horizontal="center" vertical="center" wrapText="1"/>
    </xf>
    <xf numFmtId="2" fontId="5" fillId="6" borderId="1" xfId="0" applyNumberFormat="1" applyFont="1" applyFill="1" applyBorder="1" applyAlignment="1">
      <alignment horizontal="center" vertical="center" wrapText="1"/>
    </xf>
    <xf numFmtId="0" fontId="12" fillId="6" borderId="1" xfId="0" applyFont="1" applyFill="1" applyBorder="1" applyAlignment="1">
      <alignment horizontal="center" vertical="center" wrapText="1"/>
    </xf>
    <xf numFmtId="0" fontId="5" fillId="6" borderId="1" xfId="0" applyFont="1" applyFill="1" applyBorder="1" applyAlignment="1" applyProtection="1">
      <alignment vertical="center" wrapText="1"/>
      <protection locked="0"/>
    </xf>
    <xf numFmtId="1" fontId="5" fillId="6" borderId="1" xfId="0" applyNumberFormat="1" applyFont="1" applyFill="1" applyBorder="1" applyAlignment="1">
      <alignment horizontal="center" vertical="center" wrapText="1"/>
    </xf>
    <xf numFmtId="1" fontId="4" fillId="12" borderId="1" xfId="0" applyNumberFormat="1" applyFont="1" applyFill="1" applyBorder="1" applyAlignment="1">
      <alignment horizontal="center" vertical="center" wrapText="1"/>
    </xf>
    <xf numFmtId="0" fontId="10" fillId="6" borderId="1" xfId="0" applyFont="1" applyFill="1" applyBorder="1" applyAlignment="1">
      <alignment vertical="center" wrapText="1"/>
    </xf>
    <xf numFmtId="164" fontId="5" fillId="4" borderId="1" xfId="0" applyNumberFormat="1" applyFont="1" applyFill="1" applyBorder="1" applyAlignment="1">
      <alignment horizontal="center" vertical="center" wrapText="1"/>
    </xf>
    <xf numFmtId="0" fontId="4" fillId="14"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14" borderId="1" xfId="0" applyFont="1" applyFill="1" applyBorder="1" applyAlignment="1">
      <alignment vertical="center" wrapText="1"/>
    </xf>
    <xf numFmtId="0" fontId="10" fillId="4"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5" fillId="13" borderId="1" xfId="0" applyFont="1" applyFill="1" applyBorder="1" applyAlignment="1">
      <alignment vertical="center" wrapText="1"/>
    </xf>
    <xf numFmtId="0" fontId="5" fillId="13" borderId="1" xfId="0" applyFont="1" applyFill="1" applyBorder="1" applyAlignment="1">
      <alignment horizontal="center" vertical="center" wrapText="1"/>
    </xf>
    <xf numFmtId="165" fontId="5" fillId="13" borderId="1" xfId="0" applyNumberFormat="1" applyFont="1" applyFill="1" applyBorder="1" applyAlignment="1">
      <alignment horizontal="center" vertical="center" wrapText="1"/>
    </xf>
    <xf numFmtId="166" fontId="4" fillId="5" borderId="1" xfId="0" applyNumberFormat="1" applyFont="1" applyFill="1" applyBorder="1" applyAlignment="1">
      <alignment horizontal="center" vertical="center" wrapText="1"/>
    </xf>
    <xf numFmtId="0" fontId="10" fillId="13" borderId="1" xfId="0" applyFont="1" applyFill="1" applyBorder="1" applyAlignment="1">
      <alignment vertical="center" wrapText="1"/>
    </xf>
    <xf numFmtId="3" fontId="5" fillId="6" borderId="1" xfId="0" applyNumberFormat="1" applyFont="1" applyFill="1" applyBorder="1" applyAlignment="1" applyProtection="1">
      <alignment horizontal="center" vertical="center" wrapText="1"/>
      <protection locked="0"/>
    </xf>
    <xf numFmtId="166" fontId="5" fillId="6"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1" fontId="5" fillId="0" borderId="1" xfId="0" applyNumberFormat="1" applyFont="1" applyBorder="1" applyAlignment="1">
      <alignment horizontal="center" vertical="center" wrapText="1"/>
    </xf>
    <xf numFmtId="0" fontId="4" fillId="5" borderId="1" xfId="0" applyFont="1" applyFill="1" applyBorder="1" applyAlignment="1">
      <alignment horizontal="center" vertical="center" wrapText="1"/>
    </xf>
    <xf numFmtId="2" fontId="4" fillId="5" borderId="1" xfId="0" applyNumberFormat="1" applyFont="1" applyFill="1" applyBorder="1" applyAlignment="1">
      <alignment horizontal="center" vertical="center" wrapText="1"/>
    </xf>
    <xf numFmtId="0" fontId="16" fillId="0" borderId="0" xfId="0" applyFont="1" applyAlignment="1">
      <alignment vertical="center" wrapText="1"/>
    </xf>
    <xf numFmtId="0" fontId="4" fillId="7" borderId="1" xfId="0" applyFont="1" applyFill="1" applyBorder="1" applyAlignment="1">
      <alignment vertical="center" wrapText="1"/>
    </xf>
    <xf numFmtId="0" fontId="1" fillId="2" borderId="0" xfId="0" applyFont="1" applyFill="1" applyBorder="1" applyAlignment="1">
      <alignment vertical="center"/>
    </xf>
    <xf numFmtId="0" fontId="2" fillId="0" borderId="0" xfId="0" applyFont="1" applyBorder="1" applyAlignment="1">
      <alignment vertical="center" wrapText="1"/>
    </xf>
    <xf numFmtId="0" fontId="3" fillId="2" borderId="0" xfId="0" applyFont="1" applyFill="1" applyBorder="1" applyAlignment="1">
      <alignment vertical="center" wrapText="1"/>
    </xf>
    <xf numFmtId="0" fontId="5" fillId="3" borderId="1" xfId="0" applyFont="1" applyFill="1" applyBorder="1" applyAlignment="1" applyProtection="1">
      <alignment vertical="center" wrapText="1"/>
      <protection locked="0"/>
    </xf>
    <xf numFmtId="164" fontId="5" fillId="3" borderId="1" xfId="0" applyNumberFormat="1" applyFont="1" applyFill="1" applyBorder="1" applyAlignment="1" applyProtection="1">
      <alignment vertical="center" wrapText="1"/>
      <protection locked="0"/>
    </xf>
    <xf numFmtId="0" fontId="6" fillId="0" borderId="0" xfId="0" applyFont="1" applyBorder="1" applyAlignment="1">
      <alignment vertical="center" wrapText="1"/>
    </xf>
    <xf numFmtId="1" fontId="5" fillId="4" borderId="1" xfId="0" applyNumberFormat="1" applyFont="1" applyFill="1" applyBorder="1" applyAlignment="1">
      <alignment vertical="center" wrapText="1"/>
    </xf>
    <xf numFmtId="0" fontId="5" fillId="0" borderId="2" xfId="0" applyFont="1" applyBorder="1" applyAlignment="1">
      <alignment vertical="center" wrapText="1"/>
    </xf>
    <xf numFmtId="0" fontId="5" fillId="0" borderId="2" xfId="0" applyFont="1" applyBorder="1" applyAlignment="1">
      <alignment vertical="top" wrapText="1"/>
    </xf>
    <xf numFmtId="0" fontId="5" fillId="0" borderId="1" xfId="0" applyFont="1" applyBorder="1" applyAlignment="1">
      <alignment vertical="top" wrapText="1"/>
    </xf>
    <xf numFmtId="0" fontId="4" fillId="7" borderId="2" xfId="0" applyFont="1" applyFill="1" applyBorder="1" applyAlignment="1">
      <alignment horizontal="center" vertical="center" wrapText="1"/>
    </xf>
    <xf numFmtId="0" fontId="4" fillId="10"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11" borderId="2" xfId="0" applyFont="1" applyFill="1" applyBorder="1" applyAlignment="1">
      <alignment horizontal="center" vertical="center" wrapText="1"/>
    </xf>
    <xf numFmtId="0" fontId="4" fillId="12" borderId="2" xfId="0" applyFont="1" applyFill="1" applyBorder="1" applyAlignment="1">
      <alignment horizontal="center" vertical="center" wrapText="1"/>
    </xf>
    <xf numFmtId="0" fontId="4" fillId="0" borderId="2" xfId="0" applyFont="1" applyBorder="1" applyAlignment="1">
      <alignment vertical="center" wrapText="1"/>
    </xf>
    <xf numFmtId="0" fontId="6" fillId="0" borderId="0" xfId="0" applyFont="1" applyBorder="1" applyAlignment="1">
      <alignment vertical="top" wrapText="1"/>
    </xf>
    <xf numFmtId="0" fontId="15" fillId="0" borderId="0" xfId="0" applyFont="1" applyBorder="1" applyAlignment="1">
      <alignment vertical="top" wrapText="1"/>
    </xf>
    <xf numFmtId="0" fontId="0" fillId="0" borderId="3" xfId="0" applyBorder="1"/>
  </cellXfs>
  <cellStyles count="1">
    <cellStyle name="Normal" xfId="0" builtinId="0"/>
  </cellStyles>
  <dxfs count="23">
    <dxf>
      <fill>
        <patternFill>
          <bgColor rgb="FFFCE4D6"/>
        </patternFill>
      </fill>
    </dxf>
    <dxf>
      <fill>
        <patternFill>
          <bgColor rgb="FFFFC7CE"/>
        </patternFill>
      </fill>
    </dxf>
    <dxf>
      <fill>
        <patternFill>
          <bgColor rgb="FFC6EFCE"/>
        </patternFill>
      </fill>
    </dxf>
    <dxf>
      <fill>
        <patternFill>
          <bgColor rgb="FFFFC7CE"/>
        </patternFill>
      </fill>
    </dxf>
    <dxf>
      <fill>
        <patternFill>
          <bgColor rgb="FFFFC7CE"/>
        </patternFill>
      </fill>
    </dxf>
    <dxf>
      <fill>
        <patternFill>
          <bgColor rgb="FFFCE4D6"/>
        </patternFill>
      </fill>
    </dxf>
    <dxf>
      <fill>
        <patternFill>
          <bgColor rgb="FFC6EFCE"/>
        </patternFill>
      </fill>
    </dxf>
    <dxf>
      <fill>
        <patternFill>
          <bgColor rgb="FFFCE4D6"/>
        </patternFill>
      </fill>
    </dxf>
    <dxf>
      <fill>
        <patternFill>
          <bgColor rgb="FFFFC7CE"/>
        </patternFill>
      </fill>
    </dxf>
    <dxf>
      <fill>
        <patternFill>
          <bgColor rgb="FFC6EFCE"/>
        </patternFill>
      </fill>
    </dxf>
    <dxf>
      <fill>
        <patternFill>
          <bgColor rgb="FFFCE4D6"/>
        </patternFill>
      </fill>
    </dxf>
    <dxf>
      <fill>
        <patternFill>
          <bgColor rgb="FFFFC7CE"/>
        </patternFill>
      </fill>
    </dxf>
    <dxf>
      <fill>
        <patternFill>
          <bgColor rgb="FFC6EFCE"/>
        </patternFill>
      </fill>
    </dxf>
    <dxf>
      <fill>
        <patternFill>
          <bgColor rgb="FFFCE4D6"/>
        </patternFill>
      </fill>
    </dxf>
    <dxf>
      <fill>
        <patternFill>
          <bgColor rgb="FFFFC7CE"/>
        </patternFill>
      </fill>
    </dxf>
    <dxf>
      <fill>
        <patternFill>
          <bgColor rgb="FFC6EFCE"/>
        </patternFill>
      </fill>
    </dxf>
    <dxf>
      <fill>
        <patternFill>
          <bgColor rgb="FFFCE4D6"/>
        </patternFill>
      </fill>
    </dxf>
    <dxf>
      <fill>
        <patternFill>
          <bgColor rgb="FFC6EFCE"/>
        </patternFill>
      </fill>
    </dxf>
    <dxf>
      <fill>
        <patternFill>
          <bgColor rgb="FFFFC7CE"/>
        </patternFill>
      </fill>
    </dxf>
    <dxf>
      <fill>
        <patternFill>
          <bgColor rgb="FFFCE4D6"/>
        </patternFill>
      </fill>
    </dxf>
    <dxf>
      <fill>
        <patternFill>
          <bgColor rgb="FFFCE4D6"/>
        </patternFill>
      </fill>
    </dxf>
    <dxf>
      <fill>
        <patternFill>
          <bgColor rgb="FFFFC7CE"/>
        </patternFill>
      </fill>
    </dxf>
    <dxf>
      <fill>
        <patternFill>
          <bgColor rgb="FFC6EFCE"/>
        </patternFill>
      </fill>
    </dxf>
  </dxfs>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EDE7F6"/>
      <rgbColor rgb="FF7030A0"/>
      <rgbColor rgb="FFFFF2CC"/>
      <rgbColor rgb="FFDDEBF7"/>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E2EFDA"/>
      <rgbColor rgb="FFC6EFCE"/>
      <rgbColor rgb="FFFFE699"/>
      <rgbColor rgb="FF9BC2E6"/>
      <rgbColor rgb="FFFCE4D6"/>
      <rgbColor rgb="FFCDB4E6"/>
      <rgbColor rgb="FFFFC7CE"/>
      <rgbColor rgb="FF3366FF"/>
      <rgbColor rgb="FF33CCCC"/>
      <rgbColor rgb="FF99CC00"/>
      <rgbColor rgb="FFFFCC00"/>
      <rgbColor rgb="FFFF9900"/>
      <rgbColor rgb="FFFF6600"/>
      <rgbColor rgb="FF595959"/>
      <rgbColor rgb="FFA6A6A6"/>
      <rgbColor rgb="FF1F3864"/>
      <rgbColor rgb="FF339966"/>
      <rgbColor rgb="FF003300"/>
      <rgbColor rgb="FF333300"/>
      <rgbColor rgb="FF993300"/>
      <rgbColor rgb="FF993366"/>
      <rgbColor rgb="FF2F5597"/>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5"/>
  <sheetViews>
    <sheetView showGridLines="0" tabSelected="1" zoomScaleNormal="100" workbookViewId="0">
      <selection sqref="A1:H1"/>
    </sheetView>
  </sheetViews>
  <sheetFormatPr baseColWidth="10" defaultColWidth="8.7109375" defaultRowHeight="15" x14ac:dyDescent="0.25"/>
  <cols>
    <col min="1" max="1" width="4" customWidth="1"/>
    <col min="2" max="2" width="34" customWidth="1"/>
    <col min="3" max="8" width="22" customWidth="1"/>
  </cols>
  <sheetData>
    <row r="1" spans="1:8" ht="25.5" customHeight="1" x14ac:dyDescent="0.25">
      <c r="A1" s="64" t="s">
        <v>0</v>
      </c>
      <c r="B1" s="64"/>
      <c r="C1" s="64"/>
      <c r="D1" s="64"/>
      <c r="E1" s="64"/>
      <c r="F1" s="64"/>
      <c r="G1" s="64"/>
      <c r="H1" s="64"/>
    </row>
    <row r="2" spans="1:8" ht="84" customHeight="1" x14ac:dyDescent="0.25">
      <c r="A2" s="65" t="s">
        <v>1</v>
      </c>
      <c r="B2" s="65"/>
      <c r="C2" s="65"/>
      <c r="D2" s="65"/>
      <c r="E2" s="65"/>
      <c r="F2" s="65"/>
      <c r="G2" s="65"/>
      <c r="H2" s="65"/>
    </row>
    <row r="4" spans="1:8" ht="15" customHeight="1" x14ac:dyDescent="0.25">
      <c r="B4" s="66" t="s">
        <v>2</v>
      </c>
      <c r="C4" s="66"/>
      <c r="D4" s="66"/>
      <c r="E4" s="66"/>
      <c r="F4" s="66"/>
      <c r="G4" s="66"/>
      <c r="H4" s="66"/>
    </row>
    <row r="5" spans="1:8" x14ac:dyDescent="0.25">
      <c r="B5" s="1" t="s">
        <v>3</v>
      </c>
      <c r="C5" s="67"/>
      <c r="D5" s="67"/>
      <c r="E5" s="67"/>
    </row>
    <row r="6" spans="1:8" x14ac:dyDescent="0.25">
      <c r="B6" s="1" t="s">
        <v>4</v>
      </c>
      <c r="C6" s="67"/>
      <c r="D6" s="67"/>
      <c r="E6" s="67"/>
    </row>
    <row r="7" spans="1:8" x14ac:dyDescent="0.25">
      <c r="B7" s="1" t="s">
        <v>5</v>
      </c>
      <c r="C7" s="67"/>
      <c r="D7" s="67"/>
      <c r="E7" s="67"/>
    </row>
    <row r="8" spans="1:8" ht="30" customHeight="1" x14ac:dyDescent="0.25">
      <c r="B8" s="1" t="s">
        <v>6</v>
      </c>
      <c r="C8" s="68"/>
      <c r="D8" s="68"/>
      <c r="E8" s="68"/>
      <c r="F8" s="69" t="s">
        <v>7</v>
      </c>
      <c r="G8" s="69"/>
      <c r="H8" s="69"/>
    </row>
    <row r="9" spans="1:8" ht="30" customHeight="1" x14ac:dyDescent="0.25">
      <c r="B9" s="1" t="s">
        <v>8</v>
      </c>
      <c r="C9" s="70">
        <v>365</v>
      </c>
      <c r="D9" s="70"/>
      <c r="E9" s="70"/>
      <c r="F9" s="69" t="s">
        <v>9</v>
      </c>
      <c r="G9" s="69"/>
      <c r="H9" s="69"/>
    </row>
    <row r="11" spans="1:8" ht="15" customHeight="1" x14ac:dyDescent="0.25">
      <c r="B11" s="66" t="s">
        <v>10</v>
      </c>
      <c r="C11" s="66"/>
      <c r="D11" s="66"/>
      <c r="E11" s="66"/>
      <c r="F11" s="66"/>
      <c r="G11" s="66"/>
      <c r="H11" s="66"/>
    </row>
    <row r="12" spans="1:8" ht="15" customHeight="1" x14ac:dyDescent="0.25">
      <c r="B12" s="3" t="s">
        <v>11</v>
      </c>
      <c r="C12" s="71" t="s">
        <v>12</v>
      </c>
      <c r="D12" s="71"/>
      <c r="E12" s="71"/>
      <c r="F12" s="71"/>
      <c r="G12" s="71"/>
      <c r="H12" s="71"/>
    </row>
    <row r="13" spans="1:8" ht="15" customHeight="1" x14ac:dyDescent="0.25">
      <c r="B13" s="4" t="s">
        <v>13</v>
      </c>
      <c r="C13" s="71" t="s">
        <v>14</v>
      </c>
      <c r="D13" s="71"/>
      <c r="E13" s="71"/>
      <c r="F13" s="71"/>
      <c r="G13" s="71"/>
      <c r="H13" s="71"/>
    </row>
    <row r="14" spans="1:8" ht="15" customHeight="1" x14ac:dyDescent="0.25">
      <c r="B14" s="5" t="s">
        <v>15</v>
      </c>
      <c r="C14" s="71" t="s">
        <v>16</v>
      </c>
      <c r="D14" s="71"/>
      <c r="E14" s="71"/>
      <c r="F14" s="71"/>
      <c r="G14" s="71"/>
      <c r="H14" s="71"/>
    </row>
    <row r="15" spans="1:8" ht="15" customHeight="1" x14ac:dyDescent="0.25">
      <c r="B15" s="6" t="s">
        <v>17</v>
      </c>
      <c r="C15" s="71" t="s">
        <v>18</v>
      </c>
      <c r="D15" s="71"/>
      <c r="E15" s="71"/>
      <c r="F15" s="71"/>
      <c r="G15" s="71"/>
      <c r="H15" s="71"/>
    </row>
    <row r="17" spans="2:8" ht="15" customHeight="1" x14ac:dyDescent="0.25">
      <c r="B17" s="66" t="s">
        <v>19</v>
      </c>
      <c r="C17" s="66"/>
      <c r="D17" s="66"/>
      <c r="E17" s="66"/>
      <c r="F17" s="66"/>
      <c r="G17" s="66"/>
      <c r="H17" s="66"/>
    </row>
    <row r="18" spans="2:8" ht="51.75" customHeight="1" x14ac:dyDescent="0.25">
      <c r="B18" s="72" t="s">
        <v>20</v>
      </c>
      <c r="C18" s="72"/>
      <c r="D18" s="72"/>
      <c r="E18" s="72"/>
      <c r="F18" s="72"/>
      <c r="G18" s="72"/>
      <c r="H18" s="72"/>
    </row>
    <row r="19" spans="2:8" ht="51.75" customHeight="1" x14ac:dyDescent="0.25">
      <c r="B19" s="72" t="s">
        <v>21</v>
      </c>
      <c r="C19" s="72"/>
      <c r="D19" s="72"/>
      <c r="E19" s="72"/>
      <c r="F19" s="72"/>
      <c r="G19" s="72"/>
      <c r="H19" s="72"/>
    </row>
    <row r="20" spans="2:8" ht="51.75" customHeight="1" x14ac:dyDescent="0.25">
      <c r="B20" s="72" t="s">
        <v>22</v>
      </c>
      <c r="C20" s="72"/>
      <c r="D20" s="72"/>
      <c r="E20" s="72"/>
      <c r="F20" s="72"/>
      <c r="G20" s="72"/>
      <c r="H20" s="72"/>
    </row>
    <row r="21" spans="2:8" ht="51.75" customHeight="1" x14ac:dyDescent="0.25">
      <c r="B21" s="72" t="s">
        <v>23</v>
      </c>
      <c r="C21" s="72"/>
      <c r="D21" s="72"/>
      <c r="E21" s="72"/>
      <c r="F21" s="72"/>
      <c r="G21" s="72"/>
      <c r="H21" s="72"/>
    </row>
    <row r="22" spans="2:8" ht="51.75" customHeight="1" x14ac:dyDescent="0.25">
      <c r="B22" s="72" t="s">
        <v>24</v>
      </c>
      <c r="C22" s="72"/>
      <c r="D22" s="72"/>
      <c r="E22" s="72"/>
      <c r="F22" s="72"/>
      <c r="G22" s="72"/>
      <c r="H22" s="72"/>
    </row>
    <row r="23" spans="2:8" ht="51.75" customHeight="1" x14ac:dyDescent="0.25">
      <c r="B23" s="72" t="s">
        <v>25</v>
      </c>
      <c r="C23" s="72"/>
      <c r="D23" s="72"/>
      <c r="E23" s="72"/>
      <c r="F23" s="72"/>
      <c r="G23" s="72"/>
      <c r="H23" s="72"/>
    </row>
    <row r="24" spans="2:8" ht="51.75" customHeight="1" x14ac:dyDescent="0.25">
      <c r="B24" s="72" t="s">
        <v>26</v>
      </c>
      <c r="C24" s="72"/>
      <c r="D24" s="72"/>
      <c r="E24" s="72"/>
      <c r="F24" s="72"/>
      <c r="G24" s="72"/>
      <c r="H24" s="72"/>
    </row>
    <row r="25" spans="2:8" ht="51.75" customHeight="1" x14ac:dyDescent="0.25">
      <c r="B25" s="72" t="s">
        <v>27</v>
      </c>
      <c r="C25" s="72"/>
      <c r="D25" s="72"/>
      <c r="E25" s="72"/>
      <c r="F25" s="72"/>
      <c r="G25" s="72"/>
      <c r="H25" s="72"/>
    </row>
    <row r="26" spans="2:8" ht="15" customHeight="1" x14ac:dyDescent="0.25">
      <c r="B26" s="66" t="s">
        <v>28</v>
      </c>
      <c r="C26" s="66"/>
      <c r="D26" s="66"/>
      <c r="E26" s="66"/>
      <c r="F26" s="66"/>
      <c r="G26" s="66"/>
      <c r="H26" s="66"/>
    </row>
    <row r="27" spans="2:8" ht="30" customHeight="1" x14ac:dyDescent="0.25">
      <c r="B27" s="7" t="s">
        <v>29</v>
      </c>
      <c r="C27" s="73" t="s">
        <v>30</v>
      </c>
      <c r="D27" s="73"/>
      <c r="E27" s="73"/>
      <c r="F27" s="73"/>
      <c r="G27" s="73"/>
      <c r="H27" s="73"/>
    </row>
    <row r="28" spans="2:8" ht="30" customHeight="1" x14ac:dyDescent="0.25">
      <c r="B28" s="7" t="s">
        <v>31</v>
      </c>
      <c r="C28" s="73" t="s">
        <v>32</v>
      </c>
      <c r="D28" s="73"/>
      <c r="E28" s="73"/>
      <c r="F28" s="73"/>
      <c r="G28" s="73"/>
      <c r="H28" s="73"/>
    </row>
    <row r="29" spans="2:8" ht="30" customHeight="1" x14ac:dyDescent="0.25">
      <c r="B29" s="7" t="s">
        <v>33</v>
      </c>
      <c r="C29" s="73" t="s">
        <v>34</v>
      </c>
      <c r="D29" s="73"/>
      <c r="E29" s="73"/>
      <c r="F29" s="73"/>
      <c r="G29" s="73"/>
      <c r="H29" s="73"/>
    </row>
    <row r="30" spans="2:8" ht="30" customHeight="1" x14ac:dyDescent="0.25">
      <c r="B30" s="7" t="s">
        <v>35</v>
      </c>
      <c r="C30" s="73" t="s">
        <v>36</v>
      </c>
      <c r="D30" s="73"/>
      <c r="E30" s="73"/>
      <c r="F30" s="73"/>
      <c r="G30" s="73"/>
      <c r="H30" s="73"/>
    </row>
    <row r="31" spans="2:8" ht="30" customHeight="1" x14ac:dyDescent="0.25">
      <c r="B31" s="7" t="s">
        <v>37</v>
      </c>
      <c r="C31" s="73" t="s">
        <v>38</v>
      </c>
      <c r="D31" s="73"/>
      <c r="E31" s="73"/>
      <c r="F31" s="73"/>
      <c r="G31" s="73"/>
      <c r="H31" s="73"/>
    </row>
    <row r="32" spans="2:8" ht="30" customHeight="1" x14ac:dyDescent="0.25">
      <c r="B32" s="7" t="s">
        <v>39</v>
      </c>
      <c r="C32" s="73" t="s">
        <v>40</v>
      </c>
      <c r="D32" s="73"/>
      <c r="E32" s="73"/>
      <c r="F32" s="73"/>
      <c r="G32" s="73"/>
      <c r="H32" s="73"/>
    </row>
    <row r="33" spans="2:8" ht="30" customHeight="1" x14ac:dyDescent="0.25">
      <c r="B33" s="7" t="s">
        <v>41</v>
      </c>
      <c r="C33" s="73" t="s">
        <v>42</v>
      </c>
      <c r="D33" s="73"/>
      <c r="E33" s="73"/>
      <c r="F33" s="73"/>
      <c r="G33" s="73"/>
      <c r="H33" s="73"/>
    </row>
    <row r="34" spans="2:8" ht="30" customHeight="1" x14ac:dyDescent="0.25">
      <c r="B34" s="7" t="s">
        <v>43</v>
      </c>
      <c r="C34" s="73" t="s">
        <v>44</v>
      </c>
      <c r="D34" s="73"/>
      <c r="E34" s="73"/>
      <c r="F34" s="73"/>
      <c r="G34" s="73"/>
      <c r="H34" s="73"/>
    </row>
    <row r="35" spans="2:8" ht="30" customHeight="1" x14ac:dyDescent="0.25">
      <c r="B35" s="7" t="s">
        <v>45</v>
      </c>
      <c r="C35" s="73" t="s">
        <v>46</v>
      </c>
      <c r="D35" s="73"/>
      <c r="E35" s="73"/>
      <c r="F35" s="73"/>
      <c r="G35" s="73"/>
      <c r="H35" s="73"/>
    </row>
    <row r="36" spans="2:8" ht="30" customHeight="1" x14ac:dyDescent="0.25">
      <c r="B36" s="7" t="s">
        <v>47</v>
      </c>
      <c r="C36" s="73" t="s">
        <v>48</v>
      </c>
      <c r="D36" s="73"/>
      <c r="E36" s="73"/>
      <c r="F36" s="73"/>
      <c r="G36" s="73"/>
      <c r="H36" s="73"/>
    </row>
    <row r="37" spans="2:8" ht="30" customHeight="1" x14ac:dyDescent="0.25">
      <c r="B37" s="7" t="s">
        <v>49</v>
      </c>
      <c r="C37" s="73" t="s">
        <v>50</v>
      </c>
      <c r="D37" s="73"/>
      <c r="E37" s="73"/>
      <c r="F37" s="73"/>
      <c r="G37" s="73"/>
      <c r="H37" s="73"/>
    </row>
    <row r="38" spans="2:8" ht="30" customHeight="1" x14ac:dyDescent="0.25">
      <c r="B38" s="7" t="s">
        <v>51</v>
      </c>
      <c r="C38" s="73" t="s">
        <v>52</v>
      </c>
      <c r="D38" s="73"/>
      <c r="E38" s="73"/>
      <c r="F38" s="73"/>
      <c r="G38" s="73"/>
      <c r="H38" s="73"/>
    </row>
    <row r="39" spans="2:8" ht="30" customHeight="1" x14ac:dyDescent="0.25">
      <c r="B39" s="7" t="s">
        <v>53</v>
      </c>
      <c r="C39" s="73" t="s">
        <v>54</v>
      </c>
      <c r="D39" s="73"/>
      <c r="E39" s="73"/>
      <c r="F39" s="73"/>
      <c r="G39" s="73"/>
      <c r="H39" s="73"/>
    </row>
    <row r="41" spans="2:8" ht="15" customHeight="1" x14ac:dyDescent="0.25">
      <c r="B41" s="66" t="s">
        <v>55</v>
      </c>
      <c r="C41" s="66"/>
      <c r="D41" s="66"/>
      <c r="E41" s="66"/>
      <c r="F41" s="66"/>
      <c r="G41" s="66"/>
      <c r="H41" s="66"/>
    </row>
    <row r="42" spans="2:8" x14ac:dyDescent="0.25">
      <c r="B42" s="8" t="s">
        <v>56</v>
      </c>
      <c r="C42" s="8" t="s">
        <v>57</v>
      </c>
      <c r="D42" s="8" t="s">
        <v>58</v>
      </c>
      <c r="E42" s="8" t="s">
        <v>59</v>
      </c>
      <c r="F42" s="8" t="s">
        <v>60</v>
      </c>
      <c r="G42" s="8" t="s">
        <v>61</v>
      </c>
      <c r="H42" s="8" t="s">
        <v>62</v>
      </c>
    </row>
    <row r="43" spans="2:8" ht="27.75" customHeight="1" x14ac:dyDescent="0.25">
      <c r="B43" s="9" t="s">
        <v>63</v>
      </c>
      <c r="C43" s="9" t="s">
        <v>64</v>
      </c>
      <c r="D43" s="9" t="s">
        <v>65</v>
      </c>
      <c r="E43" s="9" t="s">
        <v>66</v>
      </c>
      <c r="F43" s="9" t="s">
        <v>67</v>
      </c>
      <c r="G43" s="9" t="s">
        <v>68</v>
      </c>
      <c r="H43" s="9" t="s">
        <v>69</v>
      </c>
    </row>
    <row r="44" spans="2:8" ht="27.75" customHeight="1" x14ac:dyDescent="0.25">
      <c r="B44" s="9" t="s">
        <v>63</v>
      </c>
      <c r="C44" s="9" t="s">
        <v>64</v>
      </c>
      <c r="D44" s="9" t="s">
        <v>65</v>
      </c>
      <c r="E44" s="9" t="s">
        <v>66</v>
      </c>
      <c r="F44" s="9" t="s">
        <v>70</v>
      </c>
      <c r="G44" s="9" t="s">
        <v>71</v>
      </c>
      <c r="H44" s="9" t="s">
        <v>72</v>
      </c>
    </row>
    <row r="45" spans="2:8" ht="27.75" customHeight="1" x14ac:dyDescent="0.25">
      <c r="B45" s="9" t="s">
        <v>63</v>
      </c>
      <c r="C45" s="9"/>
      <c r="D45" s="9"/>
      <c r="E45" s="9"/>
      <c r="F45" s="9" t="s">
        <v>73</v>
      </c>
      <c r="G45" s="9" t="s">
        <v>74</v>
      </c>
      <c r="H45" s="9" t="s">
        <v>75</v>
      </c>
    </row>
  </sheetData>
  <sheetProtection sheet="1"/>
  <mergeCells count="39">
    <mergeCell ref="C37:H37"/>
    <mergeCell ref="C38:H38"/>
    <mergeCell ref="C39:H39"/>
    <mergeCell ref="B41:H41"/>
    <mergeCell ref="C32:H32"/>
    <mergeCell ref="C33:H33"/>
    <mergeCell ref="C34:H34"/>
    <mergeCell ref="C35:H35"/>
    <mergeCell ref="C36:H36"/>
    <mergeCell ref="C27:H27"/>
    <mergeCell ref="C28:H28"/>
    <mergeCell ref="C29:H29"/>
    <mergeCell ref="C30:H30"/>
    <mergeCell ref="C31:H31"/>
    <mergeCell ref="B22:H22"/>
    <mergeCell ref="B23:H23"/>
    <mergeCell ref="B24:H24"/>
    <mergeCell ref="B25:H25"/>
    <mergeCell ref="B26:H26"/>
    <mergeCell ref="B17:H17"/>
    <mergeCell ref="B18:H18"/>
    <mergeCell ref="B19:H19"/>
    <mergeCell ref="B20:H20"/>
    <mergeCell ref="B21:H21"/>
    <mergeCell ref="B11:H11"/>
    <mergeCell ref="C12:H12"/>
    <mergeCell ref="C13:H13"/>
    <mergeCell ref="C14:H14"/>
    <mergeCell ref="C15:H15"/>
    <mergeCell ref="C7:E7"/>
    <mergeCell ref="C8:E8"/>
    <mergeCell ref="F8:H8"/>
    <mergeCell ref="C9:E9"/>
    <mergeCell ref="F9:H9"/>
    <mergeCell ref="A1:H1"/>
    <mergeCell ref="A2:H2"/>
    <mergeCell ref="B4:H4"/>
    <mergeCell ref="C5:E5"/>
    <mergeCell ref="C6:E6"/>
  </mergeCells>
  <dataValidations count="2">
    <dataValidation type="date" operator="greaterThan" allowBlank="1" error="Ingrese una fecha válida (dd/mm/aaaa)." sqref="C8" xr:uid="{00000000-0002-0000-0000-000000000000}">
      <formula1>36526</formula1>
      <formula2>0</formula2>
    </dataValidation>
    <dataValidation type="whole" sqref="C9" xr:uid="{00000000-0002-0000-0000-000001000000}">
      <formula1>360</formula1>
      <formula2>366</formula2>
    </dataValidation>
  </dataValidations>
  <printOptions horizontalCentered="1"/>
  <pageMargins left="0.4" right="0.4" top="0.6" bottom="0.6" header="0.3" footer="0.3"/>
  <pageSetup fitToHeight="0" orientation="landscape" horizontalDpi="300" verticalDpi="300"/>
  <headerFooter>
    <oddHeader>&amp;R&amp;7 &amp;A</oddHeader>
    <oddFooter>&amp;L&amp;7 Concurso de méritos N° CM-067-DISAN-EJC-2026&amp;C&amp;7 Anexo Técnico No. 4 – Cuadro de presentación y verificación del personal mínimo requerido&amp;R&amp;7 Página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18"/>
  <sheetViews>
    <sheetView showGridLines="0" zoomScaleNormal="100" workbookViewId="0">
      <pane xSplit="3" ySplit="4" topLeftCell="D5" activePane="bottomRight" state="frozen"/>
      <selection pane="topRight" activeCell="D1" sqref="D1"/>
      <selection pane="bottomLeft" activeCell="A5" sqref="A5"/>
      <selection pane="bottomRight"/>
    </sheetView>
  </sheetViews>
  <sheetFormatPr baseColWidth="10" defaultColWidth="8.7109375" defaultRowHeight="15" x14ac:dyDescent="0.25"/>
  <cols>
    <col min="1" max="1" width="8" customWidth="1"/>
    <col min="2" max="2" width="7" customWidth="1"/>
    <col min="3" max="3" width="30" customWidth="1"/>
    <col min="4" max="4" width="9" customWidth="1"/>
    <col min="5" max="5" width="30" customWidth="1"/>
    <col min="6" max="6" width="38" customWidth="1"/>
    <col min="7" max="7" width="32" customWidth="1"/>
    <col min="8" max="8" width="8" customWidth="1"/>
    <col min="9" max="9" width="28" customWidth="1"/>
    <col min="10" max="10" width="30" customWidth="1"/>
    <col min="11" max="11" width="38" customWidth="1"/>
    <col min="12" max="12" width="10" customWidth="1"/>
    <col min="13" max="13" width="22" customWidth="1"/>
    <col min="14" max="14" width="10" customWidth="1"/>
    <col min="15" max="15" width="9" customWidth="1"/>
    <col min="16" max="16" width="14" customWidth="1"/>
    <col min="17" max="17" width="11" customWidth="1"/>
    <col min="18" max="20" width="10" customWidth="1"/>
    <col min="21" max="21" width="34" customWidth="1"/>
  </cols>
  <sheetData>
    <row r="1" spans="1:21" ht="25.5" customHeight="1" x14ac:dyDescent="0.25">
      <c r="A1" s="64" t="s">
        <v>76</v>
      </c>
      <c r="B1" s="64"/>
      <c r="C1" s="64"/>
      <c r="D1" s="64"/>
      <c r="E1" s="64"/>
      <c r="F1" s="64"/>
      <c r="G1" s="64"/>
      <c r="H1" s="64"/>
      <c r="I1" s="64"/>
      <c r="J1" s="64"/>
      <c r="K1" s="64"/>
      <c r="L1" s="64"/>
      <c r="M1" s="64"/>
      <c r="N1" s="64"/>
      <c r="O1" s="64"/>
      <c r="P1" s="64"/>
      <c r="Q1" s="64"/>
      <c r="R1" s="64"/>
      <c r="S1" s="64"/>
      <c r="T1" s="64"/>
      <c r="U1" s="64"/>
    </row>
    <row r="2" spans="1:21" ht="27.75" customHeight="1" x14ac:dyDescent="0.25">
      <c r="A2" s="65" t="s">
        <v>77</v>
      </c>
      <c r="B2" s="65"/>
      <c r="C2" s="65"/>
      <c r="D2" s="65"/>
      <c r="E2" s="65"/>
      <c r="F2" s="65"/>
      <c r="G2" s="65"/>
      <c r="H2" s="65"/>
      <c r="I2" s="65"/>
      <c r="J2" s="65"/>
      <c r="K2" s="65"/>
      <c r="L2" s="65"/>
      <c r="M2" s="65"/>
      <c r="N2" s="65"/>
      <c r="O2" s="65"/>
      <c r="P2" s="65"/>
      <c r="Q2" s="65"/>
      <c r="R2" s="65"/>
      <c r="S2" s="65"/>
      <c r="T2" s="65"/>
      <c r="U2" s="65"/>
    </row>
    <row r="4" spans="1:21" ht="69.75" customHeight="1" x14ac:dyDescent="0.25">
      <c r="A4" s="10" t="s">
        <v>78</v>
      </c>
      <c r="B4" s="10" t="s">
        <v>79</v>
      </c>
      <c r="C4" s="10" t="s">
        <v>57</v>
      </c>
      <c r="D4" s="10" t="s">
        <v>80</v>
      </c>
      <c r="E4" s="10" t="s">
        <v>81</v>
      </c>
      <c r="F4" s="10" t="s">
        <v>82</v>
      </c>
      <c r="G4" s="10" t="s">
        <v>83</v>
      </c>
      <c r="H4" s="10" t="s">
        <v>84</v>
      </c>
      <c r="I4" s="10" t="s">
        <v>85</v>
      </c>
      <c r="J4" s="10" t="s">
        <v>86</v>
      </c>
      <c r="K4" s="10" t="s">
        <v>87</v>
      </c>
      <c r="L4" s="10" t="s">
        <v>88</v>
      </c>
      <c r="M4" s="10" t="s">
        <v>89</v>
      </c>
      <c r="N4" s="11" t="s">
        <v>90</v>
      </c>
      <c r="O4" s="11" t="s">
        <v>91</v>
      </c>
      <c r="P4" s="11" t="s">
        <v>92</v>
      </c>
      <c r="Q4" s="11" t="s">
        <v>93</v>
      </c>
      <c r="R4" s="11" t="s">
        <v>94</v>
      </c>
      <c r="S4" s="11" t="s">
        <v>95</v>
      </c>
      <c r="T4" s="11" t="s">
        <v>96</v>
      </c>
      <c r="U4" s="11" t="s">
        <v>97</v>
      </c>
    </row>
    <row r="5" spans="1:21" ht="79.5" customHeight="1" x14ac:dyDescent="0.25">
      <c r="A5" s="12" t="s">
        <v>98</v>
      </c>
      <c r="B5" s="12">
        <v>1</v>
      </c>
      <c r="C5" s="1" t="s">
        <v>99</v>
      </c>
      <c r="D5" s="13">
        <v>1</v>
      </c>
      <c r="E5" s="14" t="s">
        <v>100</v>
      </c>
      <c r="F5" s="14" t="s">
        <v>101</v>
      </c>
      <c r="G5" s="14" t="s">
        <v>102</v>
      </c>
      <c r="H5" s="13">
        <v>4</v>
      </c>
      <c r="I5" s="14" t="s">
        <v>103</v>
      </c>
      <c r="J5" s="14" t="s">
        <v>104</v>
      </c>
      <c r="K5" s="14" t="s">
        <v>105</v>
      </c>
      <c r="L5" s="13" t="s">
        <v>106</v>
      </c>
      <c r="M5" s="14" t="s">
        <v>107</v>
      </c>
      <c r="N5" s="15">
        <v>5</v>
      </c>
      <c r="O5" s="15">
        <v>2</v>
      </c>
      <c r="P5" s="15">
        <v>0</v>
      </c>
      <c r="Q5" s="15">
        <v>0</v>
      </c>
      <c r="R5" s="15">
        <v>0</v>
      </c>
      <c r="S5" s="16">
        <f t="shared" ref="S5:S16" si="0">N5*O5+P5+Q5*R5</f>
        <v>10</v>
      </c>
      <c r="T5" s="16">
        <f t="shared" ref="T5:T16" si="1">S5*D5</f>
        <v>10</v>
      </c>
      <c r="U5" s="17" t="s">
        <v>108</v>
      </c>
    </row>
    <row r="6" spans="1:21" ht="79.5" customHeight="1" x14ac:dyDescent="0.25">
      <c r="A6" s="12" t="s">
        <v>109</v>
      </c>
      <c r="B6" s="12">
        <v>2</v>
      </c>
      <c r="C6" s="1" t="s">
        <v>110</v>
      </c>
      <c r="D6" s="13">
        <v>1</v>
      </c>
      <c r="E6" s="14" t="s">
        <v>111</v>
      </c>
      <c r="F6" s="14" t="s">
        <v>101</v>
      </c>
      <c r="G6" s="14" t="s">
        <v>102</v>
      </c>
      <c r="H6" s="13">
        <v>4</v>
      </c>
      <c r="I6" s="14" t="s">
        <v>103</v>
      </c>
      <c r="J6" s="14" t="s">
        <v>104</v>
      </c>
      <c r="K6" s="14" t="s">
        <v>112</v>
      </c>
      <c r="L6" s="13" t="s">
        <v>106</v>
      </c>
      <c r="M6" s="14" t="s">
        <v>107</v>
      </c>
      <c r="N6" s="15">
        <v>5</v>
      </c>
      <c r="O6" s="15">
        <v>2</v>
      </c>
      <c r="P6" s="15">
        <v>0</v>
      </c>
      <c r="Q6" s="15">
        <v>0</v>
      </c>
      <c r="R6" s="15">
        <v>0</v>
      </c>
      <c r="S6" s="16">
        <f t="shared" si="0"/>
        <v>10</v>
      </c>
      <c r="T6" s="16">
        <f t="shared" si="1"/>
        <v>10</v>
      </c>
      <c r="U6" s="17" t="s">
        <v>108</v>
      </c>
    </row>
    <row r="7" spans="1:21" ht="79.5" customHeight="1" x14ac:dyDescent="0.25">
      <c r="A7" s="12" t="s">
        <v>113</v>
      </c>
      <c r="B7" s="12">
        <v>3</v>
      </c>
      <c r="C7" s="1" t="s">
        <v>114</v>
      </c>
      <c r="D7" s="13">
        <v>1</v>
      </c>
      <c r="E7" s="14" t="s">
        <v>115</v>
      </c>
      <c r="F7" s="14" t="s">
        <v>116</v>
      </c>
      <c r="G7" s="14" t="s">
        <v>117</v>
      </c>
      <c r="H7" s="13">
        <v>4</v>
      </c>
      <c r="I7" s="14" t="s">
        <v>103</v>
      </c>
      <c r="J7" s="14" t="s">
        <v>104</v>
      </c>
      <c r="K7" s="14" t="s">
        <v>105</v>
      </c>
      <c r="L7" s="13" t="s">
        <v>106</v>
      </c>
      <c r="M7" s="14" t="s">
        <v>107</v>
      </c>
      <c r="N7" s="15">
        <v>5</v>
      </c>
      <c r="O7" s="15">
        <v>2</v>
      </c>
      <c r="P7" s="15">
        <v>0</v>
      </c>
      <c r="Q7" s="15">
        <v>0</v>
      </c>
      <c r="R7" s="15">
        <v>0</v>
      </c>
      <c r="S7" s="16">
        <f t="shared" si="0"/>
        <v>10</v>
      </c>
      <c r="T7" s="16">
        <f t="shared" si="1"/>
        <v>10</v>
      </c>
      <c r="U7" s="17" t="s">
        <v>118</v>
      </c>
    </row>
    <row r="8" spans="1:21" ht="79.5" customHeight="1" x14ac:dyDescent="0.25">
      <c r="A8" s="12" t="s">
        <v>119</v>
      </c>
      <c r="B8" s="12">
        <v>4</v>
      </c>
      <c r="C8" s="1" t="s">
        <v>120</v>
      </c>
      <c r="D8" s="13">
        <v>12</v>
      </c>
      <c r="E8" s="14" t="s">
        <v>121</v>
      </c>
      <c r="F8" s="14" t="s">
        <v>116</v>
      </c>
      <c r="G8" s="14" t="s">
        <v>102</v>
      </c>
      <c r="H8" s="13">
        <v>3</v>
      </c>
      <c r="I8" s="14" t="s">
        <v>103</v>
      </c>
      <c r="J8" s="14" t="s">
        <v>122</v>
      </c>
      <c r="K8" s="14" t="s">
        <v>105</v>
      </c>
      <c r="L8" s="13" t="s">
        <v>123</v>
      </c>
      <c r="M8" s="14" t="s">
        <v>107</v>
      </c>
      <c r="N8" s="15">
        <v>5</v>
      </c>
      <c r="O8" s="15">
        <v>2</v>
      </c>
      <c r="P8" s="15">
        <v>5</v>
      </c>
      <c r="Q8" s="15">
        <v>0</v>
      </c>
      <c r="R8" s="15">
        <v>0</v>
      </c>
      <c r="S8" s="16">
        <f t="shared" si="0"/>
        <v>15</v>
      </c>
      <c r="T8" s="16">
        <f t="shared" si="1"/>
        <v>180</v>
      </c>
      <c r="U8" s="17" t="s">
        <v>108</v>
      </c>
    </row>
    <row r="9" spans="1:21" ht="79.5" customHeight="1" x14ac:dyDescent="0.25">
      <c r="A9" s="12" t="s">
        <v>124</v>
      </c>
      <c r="B9" s="12">
        <v>5</v>
      </c>
      <c r="C9" s="1" t="s">
        <v>125</v>
      </c>
      <c r="D9" s="13">
        <v>1</v>
      </c>
      <c r="E9" s="14" t="s">
        <v>126</v>
      </c>
      <c r="F9" s="14" t="s">
        <v>116</v>
      </c>
      <c r="G9" s="14" t="s">
        <v>117</v>
      </c>
      <c r="H9" s="13">
        <v>3</v>
      </c>
      <c r="I9" s="14" t="s">
        <v>103</v>
      </c>
      <c r="J9" s="14" t="s">
        <v>127</v>
      </c>
      <c r="K9" s="14" t="s">
        <v>105</v>
      </c>
      <c r="L9" s="13" t="s">
        <v>123</v>
      </c>
      <c r="M9" s="14" t="s">
        <v>107</v>
      </c>
      <c r="N9" s="15">
        <v>5</v>
      </c>
      <c r="O9" s="15">
        <v>2</v>
      </c>
      <c r="P9" s="15">
        <v>0</v>
      </c>
      <c r="Q9" s="15">
        <v>0</v>
      </c>
      <c r="R9" s="15">
        <v>0</v>
      </c>
      <c r="S9" s="16">
        <f t="shared" si="0"/>
        <v>10</v>
      </c>
      <c r="T9" s="16">
        <f t="shared" si="1"/>
        <v>10</v>
      </c>
      <c r="U9" s="17" t="s">
        <v>118</v>
      </c>
    </row>
    <row r="10" spans="1:21" ht="79.5" customHeight="1" x14ac:dyDescent="0.25">
      <c r="A10" s="12" t="s">
        <v>128</v>
      </c>
      <c r="B10" s="12">
        <v>6</v>
      </c>
      <c r="C10" s="1" t="s">
        <v>129</v>
      </c>
      <c r="D10" s="13">
        <v>1</v>
      </c>
      <c r="E10" s="14" t="s">
        <v>130</v>
      </c>
      <c r="F10" s="14" t="s">
        <v>116</v>
      </c>
      <c r="G10" s="14" t="s">
        <v>117</v>
      </c>
      <c r="H10" s="13">
        <v>3</v>
      </c>
      <c r="I10" s="14" t="s">
        <v>103</v>
      </c>
      <c r="J10" s="14" t="s">
        <v>131</v>
      </c>
      <c r="K10" s="14" t="s">
        <v>105</v>
      </c>
      <c r="L10" s="13" t="s">
        <v>123</v>
      </c>
      <c r="M10" s="14" t="s">
        <v>107</v>
      </c>
      <c r="N10" s="15">
        <v>5</v>
      </c>
      <c r="O10" s="15">
        <v>2</v>
      </c>
      <c r="P10" s="15">
        <v>0</v>
      </c>
      <c r="Q10" s="15">
        <v>0</v>
      </c>
      <c r="R10" s="15">
        <v>0</v>
      </c>
      <c r="S10" s="16">
        <f t="shared" si="0"/>
        <v>10</v>
      </c>
      <c r="T10" s="16">
        <f t="shared" si="1"/>
        <v>10</v>
      </c>
      <c r="U10" s="17" t="s">
        <v>118</v>
      </c>
    </row>
    <row r="11" spans="1:21" ht="79.5" customHeight="1" x14ac:dyDescent="0.25">
      <c r="A11" s="12" t="s">
        <v>132</v>
      </c>
      <c r="B11" s="12">
        <v>7</v>
      </c>
      <c r="C11" s="1" t="s">
        <v>133</v>
      </c>
      <c r="D11" s="13">
        <v>5</v>
      </c>
      <c r="E11" s="14" t="s">
        <v>115</v>
      </c>
      <c r="F11" s="14" t="s">
        <v>116</v>
      </c>
      <c r="G11" s="14" t="s">
        <v>102</v>
      </c>
      <c r="H11" s="13">
        <v>3</v>
      </c>
      <c r="I11" s="14" t="s">
        <v>103</v>
      </c>
      <c r="J11" s="14" t="s">
        <v>122</v>
      </c>
      <c r="K11" s="14" t="s">
        <v>105</v>
      </c>
      <c r="L11" s="13" t="s">
        <v>106</v>
      </c>
      <c r="M11" s="14" t="s">
        <v>107</v>
      </c>
      <c r="N11" s="15">
        <v>5</v>
      </c>
      <c r="O11" s="15">
        <v>2</v>
      </c>
      <c r="P11" s="15">
        <v>5</v>
      </c>
      <c r="Q11" s="15">
        <v>0</v>
      </c>
      <c r="R11" s="15">
        <v>0</v>
      </c>
      <c r="S11" s="16">
        <f t="shared" si="0"/>
        <v>15</v>
      </c>
      <c r="T11" s="16">
        <f t="shared" si="1"/>
        <v>75</v>
      </c>
      <c r="U11" s="17" t="s">
        <v>108</v>
      </c>
    </row>
    <row r="12" spans="1:21" ht="79.5" customHeight="1" x14ac:dyDescent="0.25">
      <c r="A12" s="12" t="s">
        <v>134</v>
      </c>
      <c r="B12" s="12">
        <v>8</v>
      </c>
      <c r="C12" s="1" t="s">
        <v>135</v>
      </c>
      <c r="D12" s="13">
        <v>21</v>
      </c>
      <c r="E12" s="14" t="s">
        <v>115</v>
      </c>
      <c r="F12" s="14" t="s">
        <v>116</v>
      </c>
      <c r="G12" s="14" t="s">
        <v>117</v>
      </c>
      <c r="H12" s="13">
        <v>3</v>
      </c>
      <c r="I12" s="14" t="s">
        <v>103</v>
      </c>
      <c r="J12" s="14" t="s">
        <v>136</v>
      </c>
      <c r="K12" s="14" t="s">
        <v>105</v>
      </c>
      <c r="L12" s="13" t="s">
        <v>123</v>
      </c>
      <c r="M12" s="14" t="s">
        <v>107</v>
      </c>
      <c r="N12" s="15">
        <v>5</v>
      </c>
      <c r="O12" s="15">
        <v>2</v>
      </c>
      <c r="P12" s="15">
        <v>0</v>
      </c>
      <c r="Q12" s="15">
        <v>0</v>
      </c>
      <c r="R12" s="15">
        <v>0</v>
      </c>
      <c r="S12" s="16">
        <f t="shared" si="0"/>
        <v>10</v>
      </c>
      <c r="T12" s="16">
        <f t="shared" si="1"/>
        <v>210</v>
      </c>
      <c r="U12" s="17" t="s">
        <v>108</v>
      </c>
    </row>
    <row r="13" spans="1:21" ht="79.5" customHeight="1" x14ac:dyDescent="0.25">
      <c r="A13" s="12" t="s">
        <v>137</v>
      </c>
      <c r="B13" s="12">
        <v>9</v>
      </c>
      <c r="C13" s="1" t="s">
        <v>138</v>
      </c>
      <c r="D13" s="13">
        <v>23</v>
      </c>
      <c r="E13" s="14" t="s">
        <v>139</v>
      </c>
      <c r="F13" s="14" t="s">
        <v>140</v>
      </c>
      <c r="G13" s="14" t="s">
        <v>141</v>
      </c>
      <c r="H13" s="13">
        <v>2</v>
      </c>
      <c r="I13" s="14" t="s">
        <v>142</v>
      </c>
      <c r="J13" s="14" t="s">
        <v>143</v>
      </c>
      <c r="K13" s="14" t="s">
        <v>144</v>
      </c>
      <c r="L13" s="13" t="s">
        <v>123</v>
      </c>
      <c r="M13" s="14" t="s">
        <v>107</v>
      </c>
      <c r="N13" s="15">
        <v>5</v>
      </c>
      <c r="O13" s="15">
        <v>2</v>
      </c>
      <c r="P13" s="15">
        <v>5</v>
      </c>
      <c r="Q13" s="15">
        <v>0</v>
      </c>
      <c r="R13" s="15">
        <v>0</v>
      </c>
      <c r="S13" s="16">
        <f t="shared" si="0"/>
        <v>15</v>
      </c>
      <c r="T13" s="16">
        <f t="shared" si="1"/>
        <v>345</v>
      </c>
      <c r="U13" s="17" t="s">
        <v>108</v>
      </c>
    </row>
    <row r="14" spans="1:21" ht="79.5" customHeight="1" x14ac:dyDescent="0.25">
      <c r="A14" s="12" t="s">
        <v>145</v>
      </c>
      <c r="B14" s="12">
        <v>10</v>
      </c>
      <c r="C14" s="1" t="s">
        <v>146</v>
      </c>
      <c r="D14" s="13">
        <v>3</v>
      </c>
      <c r="E14" s="14" t="s">
        <v>147</v>
      </c>
      <c r="F14" s="14" t="s">
        <v>140</v>
      </c>
      <c r="G14" s="14" t="s">
        <v>148</v>
      </c>
      <c r="H14" s="13">
        <v>1</v>
      </c>
      <c r="I14" s="14" t="s">
        <v>142</v>
      </c>
      <c r="J14" s="14" t="s">
        <v>122</v>
      </c>
      <c r="K14" s="14" t="s">
        <v>149</v>
      </c>
      <c r="L14" s="13" t="s">
        <v>123</v>
      </c>
      <c r="M14" s="14" t="s">
        <v>107</v>
      </c>
      <c r="N14" s="15">
        <v>0</v>
      </c>
      <c r="O14" s="15">
        <v>0</v>
      </c>
      <c r="P14" s="15">
        <v>0</v>
      </c>
      <c r="Q14" s="15">
        <v>5</v>
      </c>
      <c r="R14" s="15">
        <v>2</v>
      </c>
      <c r="S14" s="16">
        <f t="shared" si="0"/>
        <v>10</v>
      </c>
      <c r="T14" s="16">
        <f t="shared" si="1"/>
        <v>30</v>
      </c>
      <c r="U14" s="17" t="s">
        <v>150</v>
      </c>
    </row>
    <row r="15" spans="1:21" ht="79.5" customHeight="1" x14ac:dyDescent="0.25">
      <c r="A15" s="12" t="s">
        <v>151</v>
      </c>
      <c r="B15" s="12">
        <v>11</v>
      </c>
      <c r="C15" s="1" t="s">
        <v>152</v>
      </c>
      <c r="D15" s="13">
        <v>2</v>
      </c>
      <c r="E15" s="14" t="s">
        <v>115</v>
      </c>
      <c r="F15" s="14" t="s">
        <v>116</v>
      </c>
      <c r="G15" s="14" t="s">
        <v>102</v>
      </c>
      <c r="H15" s="13">
        <v>3</v>
      </c>
      <c r="I15" s="14" t="s">
        <v>103</v>
      </c>
      <c r="J15" s="14" t="s">
        <v>122</v>
      </c>
      <c r="K15" s="14" t="s">
        <v>105</v>
      </c>
      <c r="L15" s="13" t="s">
        <v>106</v>
      </c>
      <c r="M15" s="14" t="s">
        <v>107</v>
      </c>
      <c r="N15" s="15">
        <v>5</v>
      </c>
      <c r="O15" s="15">
        <v>2</v>
      </c>
      <c r="P15" s="15">
        <v>5</v>
      </c>
      <c r="Q15" s="15">
        <v>0</v>
      </c>
      <c r="R15" s="15">
        <v>0</v>
      </c>
      <c r="S15" s="16">
        <f t="shared" si="0"/>
        <v>15</v>
      </c>
      <c r="T15" s="16">
        <f t="shared" si="1"/>
        <v>30</v>
      </c>
      <c r="U15" s="17" t="s">
        <v>108</v>
      </c>
    </row>
    <row r="16" spans="1:21" ht="79.5" customHeight="1" x14ac:dyDescent="0.25">
      <c r="A16" s="12" t="s">
        <v>153</v>
      </c>
      <c r="B16" s="12">
        <v>12</v>
      </c>
      <c r="C16" s="1" t="s">
        <v>154</v>
      </c>
      <c r="D16" s="13">
        <v>3</v>
      </c>
      <c r="E16" s="14" t="s">
        <v>126</v>
      </c>
      <c r="F16" s="14" t="s">
        <v>116</v>
      </c>
      <c r="G16" s="14" t="s">
        <v>102</v>
      </c>
      <c r="H16" s="13">
        <v>3</v>
      </c>
      <c r="I16" s="14" t="s">
        <v>103</v>
      </c>
      <c r="J16" s="14" t="s">
        <v>122</v>
      </c>
      <c r="K16" s="14" t="s">
        <v>105</v>
      </c>
      <c r="L16" s="13" t="s">
        <v>106</v>
      </c>
      <c r="M16" s="14" t="s">
        <v>107</v>
      </c>
      <c r="N16" s="15">
        <v>5</v>
      </c>
      <c r="O16" s="15">
        <v>2</v>
      </c>
      <c r="P16" s="15">
        <v>5</v>
      </c>
      <c r="Q16" s="15">
        <v>0</v>
      </c>
      <c r="R16" s="15">
        <v>0</v>
      </c>
      <c r="S16" s="16">
        <f t="shared" si="0"/>
        <v>15</v>
      </c>
      <c r="T16" s="16">
        <f t="shared" si="1"/>
        <v>45</v>
      </c>
      <c r="U16" s="17" t="s">
        <v>108</v>
      </c>
    </row>
    <row r="17" spans="1:21" ht="79.5" customHeight="1" x14ac:dyDescent="0.25">
      <c r="A17" s="12" t="s">
        <v>155</v>
      </c>
      <c r="B17" s="12" t="s">
        <v>156</v>
      </c>
      <c r="C17" s="1" t="s">
        <v>157</v>
      </c>
      <c r="D17" s="13">
        <v>1</v>
      </c>
      <c r="E17" s="14" t="s">
        <v>158</v>
      </c>
      <c r="F17" s="14" t="s">
        <v>159</v>
      </c>
      <c r="G17" s="14" t="s">
        <v>160</v>
      </c>
      <c r="H17" s="13">
        <v>3</v>
      </c>
      <c r="I17" s="14" t="s">
        <v>161</v>
      </c>
      <c r="J17" s="14" t="s">
        <v>162</v>
      </c>
      <c r="K17" s="14" t="s">
        <v>163</v>
      </c>
      <c r="L17" s="13" t="s">
        <v>106</v>
      </c>
      <c r="M17" s="14" t="s">
        <v>164</v>
      </c>
      <c r="N17" s="15">
        <v>10</v>
      </c>
      <c r="O17" s="15">
        <v>2</v>
      </c>
      <c r="P17" s="15">
        <v>0</v>
      </c>
      <c r="Q17" s="15">
        <v>0</v>
      </c>
      <c r="R17" s="15">
        <v>0</v>
      </c>
      <c r="S17" s="16">
        <v>60</v>
      </c>
      <c r="T17" s="18" t="s">
        <v>165</v>
      </c>
      <c r="U17" s="17" t="s">
        <v>166</v>
      </c>
    </row>
    <row r="18" spans="1:21" ht="24" x14ac:dyDescent="0.25">
      <c r="C18" s="3" t="s">
        <v>167</v>
      </c>
      <c r="D18" s="19">
        <f>SUM(D5:D16)</f>
        <v>74</v>
      </c>
      <c r="S18" s="20" t="s">
        <v>168</v>
      </c>
      <c r="T18" s="16">
        <f>SUM(T5:T16)</f>
        <v>965</v>
      </c>
      <c r="U18" s="21" t="str">
        <f>IF(T18=965,"Coincide con el máximo de 965 pts del num. 10.1 lit. a)","REVISAR: no suma 965")</f>
        <v>Coincide con el máximo de 965 pts del num. 10.1 lit. a)</v>
      </c>
    </row>
  </sheetData>
  <sheetProtection sheet="1"/>
  <mergeCells count="2">
    <mergeCell ref="A1:U1"/>
    <mergeCell ref="A2:U2"/>
  </mergeCells>
  <printOptions horizontalCentered="1"/>
  <pageMargins left="0.4" right="0.4" top="0.6" bottom="0.6" header="0.3" footer="0.3"/>
  <pageSetup fitToHeight="0" orientation="landscape" horizontalDpi="300" verticalDpi="300"/>
  <headerFooter>
    <oddHeader>&amp;R&amp;7 &amp;A</oddHeader>
    <oddFooter>&amp;L&amp;7 Concurso de méritos N° CM-067-DISAN-EJC-2026&amp;C&amp;7 Anexo Técnico No. 4 – Cuadro de presentación y verificación del personal mínimo requerido&amp;R&amp;7 Página &amp;P de &amp;N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D80"/>
  <sheetViews>
    <sheetView showGridLines="0" zoomScaleNormal="100" workbookViewId="0">
      <pane xSplit="7" ySplit="5" topLeftCell="H6" activePane="bottomRight" state="frozen"/>
      <selection pane="topRight" activeCell="H1" sqref="H1"/>
      <selection pane="bottomLeft" activeCell="A6" sqref="A6"/>
      <selection pane="bottomRight"/>
    </sheetView>
  </sheetViews>
  <sheetFormatPr baseColWidth="10" defaultColWidth="8.7109375" defaultRowHeight="15" x14ac:dyDescent="0.25"/>
  <cols>
    <col min="1" max="1" width="7" customWidth="1"/>
    <col min="2" max="2" width="6" customWidth="1"/>
    <col min="3" max="3" width="30" customWidth="1"/>
    <col min="4" max="4" width="13" customWidth="1"/>
    <col min="5" max="5" width="26" customWidth="1"/>
    <col min="6" max="6" width="14" customWidth="1"/>
    <col min="7" max="7" width="26" customWidth="1"/>
    <col min="8" max="8" width="7" customWidth="1"/>
    <col min="9" max="10" width="13" customWidth="1"/>
    <col min="11" max="11" width="22" customWidth="1"/>
    <col min="12" max="12" width="24" customWidth="1"/>
    <col min="13" max="13" width="18" customWidth="1"/>
    <col min="14" max="14" width="11" customWidth="1"/>
    <col min="15" max="15" width="14" customWidth="1"/>
    <col min="16" max="16" width="11" customWidth="1"/>
    <col min="17" max="17" width="26" customWidth="1"/>
    <col min="18" max="18" width="13" customWidth="1"/>
    <col min="19" max="19" width="20" customWidth="1"/>
    <col min="20" max="20" width="18" customWidth="1"/>
    <col min="21" max="22" width="11" customWidth="1"/>
    <col min="23" max="24" width="10" customWidth="1"/>
    <col min="25" max="26" width="8" customWidth="1"/>
    <col min="27" max="28" width="12" customWidth="1"/>
    <col min="29" max="30" width="9" customWidth="1"/>
    <col min="31" max="31" width="10" customWidth="1"/>
    <col min="32" max="32" width="11" customWidth="1"/>
    <col min="33" max="33" width="20" customWidth="1"/>
    <col min="34" max="34" width="11" customWidth="1"/>
    <col min="35" max="35" width="32" customWidth="1"/>
    <col min="36" max="37" width="11" customWidth="1"/>
    <col min="38" max="38" width="10" customWidth="1"/>
    <col min="39" max="39" width="8" customWidth="1"/>
    <col min="40" max="42" width="11" customWidth="1"/>
    <col min="43" max="43" width="13" customWidth="1"/>
    <col min="44" max="44" width="30" customWidth="1"/>
    <col min="45" max="45" width="13" customWidth="1"/>
    <col min="46" max="46" width="12" customWidth="1"/>
    <col min="47" max="47" width="10" customWidth="1"/>
    <col min="48" max="49" width="11" customWidth="1"/>
    <col min="50" max="50" width="10" customWidth="1"/>
    <col min="51" max="53" width="9" customWidth="1"/>
    <col min="54" max="54" width="11" customWidth="1"/>
    <col min="55" max="55" width="9" customWidth="1"/>
    <col min="56" max="56" width="28" customWidth="1"/>
  </cols>
  <sheetData>
    <row r="1" spans="1:56" ht="25.5" customHeight="1" x14ac:dyDescent="0.25">
      <c r="A1" s="64" t="s">
        <v>169</v>
      </c>
      <c r="B1" s="64"/>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c r="AS1" s="64"/>
      <c r="AT1" s="64"/>
      <c r="AU1" s="64"/>
      <c r="AV1" s="64"/>
      <c r="AW1" s="64"/>
      <c r="AX1" s="64"/>
      <c r="AY1" s="64"/>
      <c r="AZ1" s="64"/>
      <c r="BA1" s="64"/>
      <c r="BB1" s="64"/>
      <c r="BC1" s="64"/>
      <c r="BD1" s="64"/>
    </row>
    <row r="2" spans="1:56" ht="27.75" customHeight="1" x14ac:dyDescent="0.25">
      <c r="A2" s="65" t="s">
        <v>170</v>
      </c>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row>
    <row r="4" spans="1:56" ht="19.5" customHeight="1" x14ac:dyDescent="0.25">
      <c r="A4" s="74" t="s">
        <v>171</v>
      </c>
      <c r="B4" s="74"/>
      <c r="C4" s="74"/>
      <c r="D4" s="74"/>
      <c r="E4" s="74"/>
      <c r="F4" s="74"/>
      <c r="G4" s="75" t="s">
        <v>172</v>
      </c>
      <c r="H4" s="75"/>
      <c r="I4" s="75"/>
      <c r="J4" s="75"/>
      <c r="K4" s="75"/>
      <c r="L4" s="75"/>
      <c r="M4" s="75"/>
      <c r="N4" s="75"/>
      <c r="O4" s="75"/>
      <c r="P4" s="75"/>
      <c r="Q4" s="75"/>
      <c r="R4" s="75"/>
      <c r="S4" s="75"/>
      <c r="T4" s="75"/>
      <c r="U4" s="75"/>
      <c r="V4" s="76" t="s">
        <v>173</v>
      </c>
      <c r="W4" s="76"/>
      <c r="X4" s="76"/>
      <c r="Y4" s="76"/>
      <c r="Z4" s="76"/>
      <c r="AA4" s="76"/>
      <c r="AB4" s="75" t="s">
        <v>174</v>
      </c>
      <c r="AC4" s="75"/>
      <c r="AD4" s="75"/>
      <c r="AE4" s="75"/>
      <c r="AF4" s="75"/>
      <c r="AG4" s="75"/>
      <c r="AH4" s="75"/>
      <c r="AI4" s="19" t="s">
        <v>175</v>
      </c>
      <c r="AJ4" s="77" t="s">
        <v>176</v>
      </c>
      <c r="AK4" s="77"/>
      <c r="AL4" s="77"/>
      <c r="AM4" s="77"/>
      <c r="AN4" s="77"/>
      <c r="AO4" s="77"/>
      <c r="AP4" s="77"/>
      <c r="AQ4" s="77"/>
      <c r="AR4" s="77"/>
      <c r="AS4" s="78" t="s">
        <v>177</v>
      </c>
      <c r="AT4" s="78"/>
      <c r="AU4" s="78"/>
      <c r="AV4" s="78"/>
      <c r="AW4" s="78"/>
      <c r="AX4" s="78"/>
      <c r="AY4" s="78"/>
      <c r="AZ4" s="78"/>
      <c r="BA4" s="78"/>
      <c r="BB4" s="78"/>
      <c r="BC4" s="78"/>
      <c r="BD4" s="78"/>
    </row>
    <row r="5" spans="1:56" ht="78" customHeight="1" x14ac:dyDescent="0.25">
      <c r="A5" s="22" t="s">
        <v>178</v>
      </c>
      <c r="B5" s="22" t="s">
        <v>179</v>
      </c>
      <c r="C5" s="22" t="s">
        <v>57</v>
      </c>
      <c r="D5" s="22" t="s">
        <v>180</v>
      </c>
      <c r="E5" s="22" t="s">
        <v>181</v>
      </c>
      <c r="F5" s="23" t="s">
        <v>182</v>
      </c>
      <c r="G5" s="23" t="s">
        <v>183</v>
      </c>
      <c r="H5" s="23" t="s">
        <v>184</v>
      </c>
      <c r="I5" s="23" t="s">
        <v>185</v>
      </c>
      <c r="J5" s="23" t="s">
        <v>186</v>
      </c>
      <c r="K5" s="23" t="s">
        <v>187</v>
      </c>
      <c r="L5" s="23" t="s">
        <v>188</v>
      </c>
      <c r="M5" s="23" t="s">
        <v>189</v>
      </c>
      <c r="N5" s="23" t="s">
        <v>190</v>
      </c>
      <c r="O5" s="23" t="s">
        <v>191</v>
      </c>
      <c r="P5" s="23" t="s">
        <v>192</v>
      </c>
      <c r="Q5" s="23" t="s">
        <v>193</v>
      </c>
      <c r="R5" s="23" t="s">
        <v>194</v>
      </c>
      <c r="S5" s="23" t="s">
        <v>195</v>
      </c>
      <c r="T5" s="23" t="s">
        <v>196</v>
      </c>
      <c r="U5" s="23" t="s">
        <v>197</v>
      </c>
      <c r="V5" s="24" t="s">
        <v>198</v>
      </c>
      <c r="W5" s="24" t="s">
        <v>199</v>
      </c>
      <c r="X5" s="24" t="s">
        <v>200</v>
      </c>
      <c r="Y5" s="24" t="s">
        <v>201</v>
      </c>
      <c r="Z5" s="24" t="s">
        <v>202</v>
      </c>
      <c r="AA5" s="24" t="s">
        <v>203</v>
      </c>
      <c r="AB5" s="23" t="s">
        <v>204</v>
      </c>
      <c r="AC5" s="23" t="s">
        <v>205</v>
      </c>
      <c r="AD5" s="23" t="s">
        <v>206</v>
      </c>
      <c r="AE5" s="23" t="s">
        <v>207</v>
      </c>
      <c r="AF5" s="23" t="s">
        <v>208</v>
      </c>
      <c r="AG5" s="23" t="s">
        <v>209</v>
      </c>
      <c r="AH5" s="23" t="s">
        <v>210</v>
      </c>
      <c r="AI5" s="24" t="s">
        <v>211</v>
      </c>
      <c r="AJ5" s="25" t="s">
        <v>212</v>
      </c>
      <c r="AK5" s="25" t="s">
        <v>213</v>
      </c>
      <c r="AL5" s="25" t="s">
        <v>214</v>
      </c>
      <c r="AM5" s="25" t="s">
        <v>215</v>
      </c>
      <c r="AN5" s="25" t="s">
        <v>216</v>
      </c>
      <c r="AO5" s="25" t="s">
        <v>217</v>
      </c>
      <c r="AP5" s="25" t="s">
        <v>218</v>
      </c>
      <c r="AQ5" s="25" t="s">
        <v>219</v>
      </c>
      <c r="AR5" s="25" t="s">
        <v>220</v>
      </c>
      <c r="AS5" s="23" t="s">
        <v>221</v>
      </c>
      <c r="AT5" s="23" t="s">
        <v>222</v>
      </c>
      <c r="AU5" s="24" t="s">
        <v>223</v>
      </c>
      <c r="AV5" s="25" t="s">
        <v>224</v>
      </c>
      <c r="AW5" s="25" t="s">
        <v>225</v>
      </c>
      <c r="AX5" s="25" t="s">
        <v>226</v>
      </c>
      <c r="AY5" s="25" t="s">
        <v>227</v>
      </c>
      <c r="AZ5" s="25" t="s">
        <v>228</v>
      </c>
      <c r="BA5" s="25" t="s">
        <v>229</v>
      </c>
      <c r="BB5" s="25" t="s">
        <v>230</v>
      </c>
      <c r="BC5" s="25" t="s">
        <v>231</v>
      </c>
      <c r="BD5" s="25" t="s">
        <v>232</v>
      </c>
    </row>
    <row r="6" spans="1:56" ht="30" customHeight="1" x14ac:dyDescent="0.25">
      <c r="A6" s="20" t="s">
        <v>233</v>
      </c>
      <c r="B6" s="12" t="s">
        <v>98</v>
      </c>
      <c r="C6" s="26" t="s">
        <v>99</v>
      </c>
      <c r="D6" s="26" t="s">
        <v>234</v>
      </c>
      <c r="E6" s="26" t="s">
        <v>235</v>
      </c>
      <c r="F6" s="2"/>
      <c r="G6" s="2"/>
      <c r="H6" s="27"/>
      <c r="I6" s="28"/>
      <c r="J6" s="29"/>
      <c r="K6" s="2"/>
      <c r="L6" s="2"/>
      <c r="M6" s="2"/>
      <c r="N6" s="30"/>
      <c r="O6" s="28"/>
      <c r="P6" s="27"/>
      <c r="Q6" s="2"/>
      <c r="R6" s="27"/>
      <c r="S6" s="2"/>
      <c r="T6" s="2"/>
      <c r="U6" s="30"/>
      <c r="V6" s="31" t="str">
        <f t="shared" ref="V6:V48" si="0">IF(U6="","",U6)</f>
        <v/>
      </c>
      <c r="W6" s="32" t="str">
        <f>IF(G6="","",SUMIFS(EXPERIENCIA!$U$6:$U$1005,EXPERIENCIA!$A$6:$A$1005,A6))</f>
        <v/>
      </c>
      <c r="X6" s="33" t="str">
        <f>IF(G6="","",COUNTIF(EXPERIENCIA!$A$6:$A$1005,A6))</f>
        <v/>
      </c>
      <c r="Y6" s="34" t="str">
        <f>IF(W6="","",W6/INSTRUCCIONES!$C$9)</f>
        <v/>
      </c>
      <c r="Z6" s="33">
        <f>INDEX(REQUISITOS!$H$5:$H$17,MATCH(B6,REQUISITOS!$A$5:$A$17,0))</f>
        <v>4</v>
      </c>
      <c r="AA6" s="35" t="str">
        <f t="shared" ref="AA6:AA37" si="1">IF(G6="","SIN DILIGENCIAR",IF(V6="","FALTA FECHA BASE",IF(Y6&gt;=Z6,"CUMPLE","NO CUMPLE")))</f>
        <v>SIN DILIGENCIAR</v>
      </c>
      <c r="AB6" s="27"/>
      <c r="AC6" s="27"/>
      <c r="AD6" s="27"/>
      <c r="AE6" s="27"/>
      <c r="AF6" s="27"/>
      <c r="AG6" s="2"/>
      <c r="AH6" s="27"/>
      <c r="AI6" s="36" t="str">
        <f>IF(G6="","",TRIM(IF(AND(I6&lt;&gt;"",COUNTIF($I$6:$I$80,I6)&gt;1),"Documento repetido en otra fila (una persona = un perfil). ","")&amp;IF(I6="","Falta N° de documento. ","")&amp;IF(V6="","Falta fecha de acta base. ","")&amp;IF(P6&lt;&gt;"SI","Falta soporte ReTHUS (obligatorio para el perfil). ","")&amp;IF(COUNTIF(EXPERIENCIA!$A$6:$A$1005,A6)=0,"Sin certificaciones en EXPERIENCIA. ","")&amp;IF(COUNTIFS(EXPERIENCIA!$A$6:$A$1005,A6,EXPERIENCIA!$W$6:$W$1005,"REVISAR")&gt;0,"Certificaciones con observación en EXPERIENCIA. ","")&amp;IF(AA6="NO CUMPLE","Experiencia calculada inferior al mínimo. ","")&amp;IF(AB6&lt;&gt;"SI","No aporta carta de compromiso, exclusividad y autorización. ","")&amp;IF(COUNTIF(AC6:AF6,"NO")&gt;0,"Soportes incompletos. ","")&amp;IF(COUNTBLANK(AB6:AF6)&gt;0,"Soportes sin marcar (registre SI o NO). ","")&amp;IF(AH6&lt;&gt;"SI","El oferente no ha certificado el cumplimiento. ","")&amp;IF(AND(AH6="SI",AA6&lt;&gt;"CUMPLE"),"Certifica cumplimiento sin soporte de experiencia suficiente. ","")))</f>
        <v/>
      </c>
      <c r="AJ6" s="37"/>
      <c r="AK6" s="37"/>
      <c r="AL6" s="38" t="str">
        <f>IF(G6="","",SUMIFS(EXPERIENCIA!$Z$6:$Z$1005,EXPERIENCIA!$A$6:$A$1005,A6))</f>
        <v/>
      </c>
      <c r="AM6" s="39" t="str">
        <f>IF(AL6="","",AL6/INSTRUCCIONES!$C$9)</f>
        <v/>
      </c>
      <c r="AN6" s="40" t="str">
        <f t="shared" ref="AN6:AN37" si="2">IF(G6="","",IF(V6="","NO CUMPLE",IF(AM6&gt;=Z6,"CUMPLE","NO CUMPLE")))</f>
        <v/>
      </c>
      <c r="AO6" s="37"/>
      <c r="AP6" s="37"/>
      <c r="AQ6" s="40" t="str">
        <f t="shared" ref="AQ6:AQ37" si="3">IF(G6="","",IF(OR(AJ6="NO CUMPLE",AK6="NO CUMPLE",AN6="NO CUMPLE",AO6="NO CUMPLE"),"NO CUMPLE",IF(OR(AJ6="",AK6="",AO6=""),"PENDIENTE","CUMPLE")))</f>
        <v/>
      </c>
      <c r="AR6" s="41"/>
      <c r="AS6" s="26" t="s">
        <v>236</v>
      </c>
      <c r="AT6" s="26" t="s">
        <v>236</v>
      </c>
      <c r="AU6" s="33" t="str">
        <f>IF(G6="","",IF(AA6&lt;&gt;"CUMPLE",0,MIN(INDEX(REQUISITOS!$O$5:$O$17,MATCH($B6,REQUISITOS!$A$5:$A$17,0)),MAX(0,INT(ROUND(Y6-Z6,6))))*INDEX(REQUISITOS!$N$5:$N$17,MATCH($B6,REQUISITOS!$A$5:$A$17,0))+IF(AS6="SI",INDEX(REQUISITOS!$P$5:$P$17,MATCH($B6,REQUISITOS!$A$5:$A$17,0)),0)+MIN(INDEX(REQUISITOS!$R$5:$R$17,MATCH($B6,REQUISITOS!$A$5:$A$17,0)),IF(ISNUMBER(AT6),AT6,0))*INDEX(REQUISITOS!$Q$5:$Q$17,MATCH($B6,REQUISITOS!$A$5:$A$17,0))))</f>
        <v/>
      </c>
      <c r="AV6" s="12" t="s">
        <v>236</v>
      </c>
      <c r="AW6" s="12" t="s">
        <v>236</v>
      </c>
      <c r="AX6" s="42" t="str">
        <f>IF(G6="","",IF(AN6&lt;&gt;"CUMPLE",0,MIN(INDEX(REQUISITOS!$O$5:$O$17,MATCH($B6,REQUISITOS!$A$5:$A$17,0)),MAX(0,INT(ROUND(AM6-Z6,6))))))</f>
        <v/>
      </c>
      <c r="AY6" s="42" t="str">
        <f>IF(G6="","",AX6*INDEX(REQUISITOS!$N$5:$N$17,MATCH($B6,REQUISITOS!$A$5:$A$17,0)))</f>
        <v/>
      </c>
      <c r="AZ6" s="42" t="str">
        <f>IF(G6="","",IF(AV6="SI",INDEX(REQUISITOS!$P$5:$P$17,MATCH($B6,REQUISITOS!$A$5:$A$17,0)),0))</f>
        <v/>
      </c>
      <c r="BA6" s="42" t="str">
        <f>IF(G6="","",MIN(INDEX(REQUISITOS!$R$5:$R$17,MATCH($B6,REQUISITOS!$A$5:$A$17,0)),IF(ISNUMBER(AW6),AW6,0))*INDEX(REQUISITOS!$Q$5:$Q$17,MATCH($B6,REQUISITOS!$A$5:$A$17,0)))</f>
        <v/>
      </c>
      <c r="BB6" s="43" t="str">
        <f t="shared" ref="BB6:BB37" si="4">IF(G6="","",IF(OR(AQ6&lt;&gt;"CUMPLE",AP6="SI"),0,AY6+AZ6+BA6))</f>
        <v/>
      </c>
      <c r="BC6" s="42">
        <f>INDEX(REQUISITOS!$S$5:$S$17,MATCH($B6,REQUISITOS!$A$5:$A$17,0))</f>
        <v>10</v>
      </c>
      <c r="BD6" s="44" t="str">
        <f t="shared" ref="BD6:BD37" si="5">IF(G6="","",IF(AP6="SI","No suma: presentado con 3 o más oferentes (num. 1.3.3)",IF(AQ6="PENDIENTE","Pendiente: falta la verificación habilitante del comité",IF(AQ6&lt;&gt;"CUMPLE","No suma: no cumple los requisitos mínimos del perfil",IF(BB6=BC6,"Puntaje máximo del perfil","")))))</f>
        <v/>
      </c>
    </row>
    <row r="7" spans="1:56" ht="30" customHeight="1" x14ac:dyDescent="0.25">
      <c r="A7" s="20" t="s">
        <v>237</v>
      </c>
      <c r="B7" s="12" t="s">
        <v>109</v>
      </c>
      <c r="C7" s="26" t="s">
        <v>110</v>
      </c>
      <c r="D7" s="26" t="s">
        <v>234</v>
      </c>
      <c r="E7" s="26" t="s">
        <v>235</v>
      </c>
      <c r="F7" s="2"/>
      <c r="G7" s="2"/>
      <c r="H7" s="27"/>
      <c r="I7" s="28"/>
      <c r="J7" s="29"/>
      <c r="K7" s="2"/>
      <c r="L7" s="2"/>
      <c r="M7" s="2"/>
      <c r="N7" s="30"/>
      <c r="O7" s="28"/>
      <c r="P7" s="27"/>
      <c r="Q7" s="2"/>
      <c r="R7" s="27"/>
      <c r="S7" s="2"/>
      <c r="T7" s="2"/>
      <c r="U7" s="30"/>
      <c r="V7" s="31" t="str">
        <f t="shared" si="0"/>
        <v/>
      </c>
      <c r="W7" s="32" t="str">
        <f>IF(G7="","",SUMIFS(EXPERIENCIA!$U$6:$U$1005,EXPERIENCIA!$A$6:$A$1005,A7))</f>
        <v/>
      </c>
      <c r="X7" s="33" t="str">
        <f>IF(G7="","",COUNTIF(EXPERIENCIA!$A$6:$A$1005,A7))</f>
        <v/>
      </c>
      <c r="Y7" s="34" t="str">
        <f>IF(W7="","",W7/INSTRUCCIONES!$C$9)</f>
        <v/>
      </c>
      <c r="Z7" s="33">
        <f>INDEX(REQUISITOS!$H$5:$H$17,MATCH(B7,REQUISITOS!$A$5:$A$17,0))</f>
        <v>4</v>
      </c>
      <c r="AA7" s="35" t="str">
        <f t="shared" si="1"/>
        <v>SIN DILIGENCIAR</v>
      </c>
      <c r="AB7" s="27"/>
      <c r="AC7" s="27"/>
      <c r="AD7" s="27"/>
      <c r="AE7" s="27"/>
      <c r="AF7" s="27"/>
      <c r="AG7" s="2"/>
      <c r="AH7" s="27"/>
      <c r="AI7" s="36" t="str">
        <f>IF(G7="","",TRIM(IF(AND(I7&lt;&gt;"",COUNTIF($I$6:$I$80,I7)&gt;1),"Documento repetido en otra fila (una persona = un perfil). ","")&amp;IF(I7="","Falta N° de documento. ","")&amp;IF(V7="","Falta fecha de acta base. ","")&amp;IF(P7="","Indique SI o NO en ReTHUS (obligatorio si el título es del área de la salud). ","")&amp;IF(COUNTIF(EXPERIENCIA!$A$6:$A$1005,A7)=0,"Sin certificaciones en EXPERIENCIA. ","")&amp;IF(COUNTIFS(EXPERIENCIA!$A$6:$A$1005,A7,EXPERIENCIA!$W$6:$W$1005,"REVISAR")&gt;0,"Certificaciones con observación en EXPERIENCIA. ","")&amp;IF(AA7="NO CUMPLE","Experiencia calculada inferior al mínimo. ","")&amp;IF(AB7&lt;&gt;"SI","No aporta carta de compromiso, exclusividad y autorización. ","")&amp;IF(COUNTIF(AC7:AF7,"NO")&gt;0,"Soportes incompletos. ","")&amp;IF(COUNTBLANK(AB7:AF7)&gt;0,"Soportes sin marcar (registre SI o NO). ","")&amp;IF(AH7&lt;&gt;"SI","El oferente no ha certificado el cumplimiento. ","")&amp;IF(AND(AH7="SI",AA7&lt;&gt;"CUMPLE"),"Certifica cumplimiento sin soporte de experiencia suficiente. ","")))</f>
        <v/>
      </c>
      <c r="AJ7" s="37"/>
      <c r="AK7" s="37"/>
      <c r="AL7" s="38" t="str">
        <f>IF(G7="","",SUMIFS(EXPERIENCIA!$Z$6:$Z$1005,EXPERIENCIA!$A$6:$A$1005,A7))</f>
        <v/>
      </c>
      <c r="AM7" s="39" t="str">
        <f>IF(AL7="","",AL7/INSTRUCCIONES!$C$9)</f>
        <v/>
      </c>
      <c r="AN7" s="40" t="str">
        <f t="shared" si="2"/>
        <v/>
      </c>
      <c r="AO7" s="37"/>
      <c r="AP7" s="37"/>
      <c r="AQ7" s="40" t="str">
        <f t="shared" si="3"/>
        <v/>
      </c>
      <c r="AR7" s="41"/>
      <c r="AS7" s="26" t="s">
        <v>236</v>
      </c>
      <c r="AT7" s="26" t="s">
        <v>236</v>
      </c>
      <c r="AU7" s="33" t="str">
        <f>IF(G7="","",IF(AA7&lt;&gt;"CUMPLE",0,MIN(INDEX(REQUISITOS!$O$5:$O$17,MATCH($B7,REQUISITOS!$A$5:$A$17,0)),MAX(0,INT(ROUND(Y7-Z7,6))))*INDEX(REQUISITOS!$N$5:$N$17,MATCH($B7,REQUISITOS!$A$5:$A$17,0))+IF(AS7="SI",INDEX(REQUISITOS!$P$5:$P$17,MATCH($B7,REQUISITOS!$A$5:$A$17,0)),0)+MIN(INDEX(REQUISITOS!$R$5:$R$17,MATCH($B7,REQUISITOS!$A$5:$A$17,0)),IF(ISNUMBER(AT7),AT7,0))*INDEX(REQUISITOS!$Q$5:$Q$17,MATCH($B7,REQUISITOS!$A$5:$A$17,0))))</f>
        <v/>
      </c>
      <c r="AV7" s="12" t="s">
        <v>236</v>
      </c>
      <c r="AW7" s="12" t="s">
        <v>236</v>
      </c>
      <c r="AX7" s="42" t="str">
        <f>IF(G7="","",IF(AN7&lt;&gt;"CUMPLE",0,MIN(INDEX(REQUISITOS!$O$5:$O$17,MATCH($B7,REQUISITOS!$A$5:$A$17,0)),MAX(0,INT(ROUND(AM7-Z7,6))))))</f>
        <v/>
      </c>
      <c r="AY7" s="42" t="str">
        <f>IF(G7="","",AX7*INDEX(REQUISITOS!$N$5:$N$17,MATCH($B7,REQUISITOS!$A$5:$A$17,0)))</f>
        <v/>
      </c>
      <c r="AZ7" s="42" t="str">
        <f>IF(G7="","",IF(AV7="SI",INDEX(REQUISITOS!$P$5:$P$17,MATCH($B7,REQUISITOS!$A$5:$A$17,0)),0))</f>
        <v/>
      </c>
      <c r="BA7" s="42" t="str">
        <f>IF(G7="","",MIN(INDEX(REQUISITOS!$R$5:$R$17,MATCH($B7,REQUISITOS!$A$5:$A$17,0)),IF(ISNUMBER(AW7),AW7,0))*INDEX(REQUISITOS!$Q$5:$Q$17,MATCH($B7,REQUISITOS!$A$5:$A$17,0)))</f>
        <v/>
      </c>
      <c r="BB7" s="43" t="str">
        <f t="shared" si="4"/>
        <v/>
      </c>
      <c r="BC7" s="42">
        <f>INDEX(REQUISITOS!$S$5:$S$17,MATCH($B7,REQUISITOS!$A$5:$A$17,0))</f>
        <v>10</v>
      </c>
      <c r="BD7" s="44" t="str">
        <f t="shared" si="5"/>
        <v/>
      </c>
    </row>
    <row r="8" spans="1:56" ht="30" customHeight="1" x14ac:dyDescent="0.25">
      <c r="A8" s="20" t="s">
        <v>238</v>
      </c>
      <c r="B8" s="12" t="s">
        <v>113</v>
      </c>
      <c r="C8" s="26" t="s">
        <v>114</v>
      </c>
      <c r="D8" s="26" t="s">
        <v>234</v>
      </c>
      <c r="E8" s="26" t="s">
        <v>235</v>
      </c>
      <c r="F8" s="2"/>
      <c r="G8" s="2"/>
      <c r="H8" s="27"/>
      <c r="I8" s="28"/>
      <c r="J8" s="29"/>
      <c r="K8" s="2"/>
      <c r="L8" s="2"/>
      <c r="M8" s="2"/>
      <c r="N8" s="30"/>
      <c r="O8" s="28"/>
      <c r="P8" s="27"/>
      <c r="Q8" s="2"/>
      <c r="R8" s="27"/>
      <c r="S8" s="2"/>
      <c r="T8" s="2"/>
      <c r="U8" s="30"/>
      <c r="V8" s="31" t="str">
        <f t="shared" si="0"/>
        <v/>
      </c>
      <c r="W8" s="32" t="str">
        <f>IF(G8="","",SUMIFS(EXPERIENCIA!$U$6:$U$1005,EXPERIENCIA!$A$6:$A$1005,A8))</f>
        <v/>
      </c>
      <c r="X8" s="33" t="str">
        <f>IF(G8="","",COUNTIF(EXPERIENCIA!$A$6:$A$1005,A8))</f>
        <v/>
      </c>
      <c r="Y8" s="34" t="str">
        <f>IF(W8="","",W8/INSTRUCCIONES!$C$9)</f>
        <v/>
      </c>
      <c r="Z8" s="33">
        <f>INDEX(REQUISITOS!$H$5:$H$17,MATCH(B8,REQUISITOS!$A$5:$A$17,0))</f>
        <v>4</v>
      </c>
      <c r="AA8" s="35" t="str">
        <f t="shared" si="1"/>
        <v>SIN DILIGENCIAR</v>
      </c>
      <c r="AB8" s="27"/>
      <c r="AC8" s="27"/>
      <c r="AD8" s="27"/>
      <c r="AE8" s="27"/>
      <c r="AF8" s="27"/>
      <c r="AG8" s="2"/>
      <c r="AH8" s="27"/>
      <c r="AI8" s="36" t="str">
        <f>IF(G8="","",TRIM(IF(AND(I8&lt;&gt;"",COUNTIF($I$6:$I$80,I8)&gt;1),"Documento repetido en otra fila (una persona = un perfil). ","")&amp;IF(I8="","Falta N° de documento. ","")&amp;IF(V8="","Falta fecha de acta base. ","")&amp;IF(P8&lt;&gt;"SI","Falta soporte ReTHUS (obligatorio para el perfil). ","")&amp;IF(COUNTIF(EXPERIENCIA!$A$6:$A$1005,A8)=0,"Sin certificaciones en EXPERIENCIA. ","")&amp;IF(COUNTIFS(EXPERIENCIA!$A$6:$A$1005,A8,EXPERIENCIA!$W$6:$W$1005,"REVISAR")&gt;0,"Certificaciones con observación en EXPERIENCIA. ","")&amp;IF(AA8="NO CUMPLE","Experiencia calculada inferior al mínimo. ","")&amp;IF(AB8&lt;&gt;"SI","No aporta carta de compromiso, exclusividad y autorización. ","")&amp;IF(COUNTIF(AC8:AF8,"NO")&gt;0,"Soportes incompletos. ","")&amp;IF(COUNTBLANK(AB8:AF8)&gt;0,"Soportes sin marcar (registre SI o NO). ","")&amp;IF(AH8&lt;&gt;"SI","El oferente no ha certificado el cumplimiento. ","")&amp;IF(AND(AH8="SI",AA8&lt;&gt;"CUMPLE"),"Certifica cumplimiento sin soporte de experiencia suficiente. ","")))</f>
        <v/>
      </c>
      <c r="AJ8" s="37"/>
      <c r="AK8" s="37"/>
      <c r="AL8" s="38" t="str">
        <f>IF(G8="","",SUMIFS(EXPERIENCIA!$Z$6:$Z$1005,EXPERIENCIA!$A$6:$A$1005,A8))</f>
        <v/>
      </c>
      <c r="AM8" s="39" t="str">
        <f>IF(AL8="","",AL8/INSTRUCCIONES!$C$9)</f>
        <v/>
      </c>
      <c r="AN8" s="40" t="str">
        <f t="shared" si="2"/>
        <v/>
      </c>
      <c r="AO8" s="37"/>
      <c r="AP8" s="37"/>
      <c r="AQ8" s="40" t="str">
        <f t="shared" si="3"/>
        <v/>
      </c>
      <c r="AR8" s="41"/>
      <c r="AS8" s="26" t="s">
        <v>236</v>
      </c>
      <c r="AT8" s="26" t="s">
        <v>236</v>
      </c>
      <c r="AU8" s="33" t="str">
        <f>IF(G8="","",IF(AA8&lt;&gt;"CUMPLE",0,MIN(INDEX(REQUISITOS!$O$5:$O$17,MATCH($B8,REQUISITOS!$A$5:$A$17,0)),MAX(0,INT(ROUND(Y8-Z8,6))))*INDEX(REQUISITOS!$N$5:$N$17,MATCH($B8,REQUISITOS!$A$5:$A$17,0))+IF(AS8="SI",INDEX(REQUISITOS!$P$5:$P$17,MATCH($B8,REQUISITOS!$A$5:$A$17,0)),0)+MIN(INDEX(REQUISITOS!$R$5:$R$17,MATCH($B8,REQUISITOS!$A$5:$A$17,0)),IF(ISNUMBER(AT8),AT8,0))*INDEX(REQUISITOS!$Q$5:$Q$17,MATCH($B8,REQUISITOS!$A$5:$A$17,0))))</f>
        <v/>
      </c>
      <c r="AV8" s="12" t="s">
        <v>236</v>
      </c>
      <c r="AW8" s="12" t="s">
        <v>236</v>
      </c>
      <c r="AX8" s="42" t="str">
        <f>IF(G8="","",IF(AN8&lt;&gt;"CUMPLE",0,MIN(INDEX(REQUISITOS!$O$5:$O$17,MATCH($B8,REQUISITOS!$A$5:$A$17,0)),MAX(0,INT(ROUND(AM8-Z8,6))))))</f>
        <v/>
      </c>
      <c r="AY8" s="42" t="str">
        <f>IF(G8="","",AX8*INDEX(REQUISITOS!$N$5:$N$17,MATCH($B8,REQUISITOS!$A$5:$A$17,0)))</f>
        <v/>
      </c>
      <c r="AZ8" s="42" t="str">
        <f>IF(G8="","",IF(AV8="SI",INDEX(REQUISITOS!$P$5:$P$17,MATCH($B8,REQUISITOS!$A$5:$A$17,0)),0))</f>
        <v/>
      </c>
      <c r="BA8" s="42" t="str">
        <f>IF(G8="","",MIN(INDEX(REQUISITOS!$R$5:$R$17,MATCH($B8,REQUISITOS!$A$5:$A$17,0)),IF(ISNUMBER(AW8),AW8,0))*INDEX(REQUISITOS!$Q$5:$Q$17,MATCH($B8,REQUISITOS!$A$5:$A$17,0)))</f>
        <v/>
      </c>
      <c r="BB8" s="43" t="str">
        <f t="shared" si="4"/>
        <v/>
      </c>
      <c r="BC8" s="42">
        <f>INDEX(REQUISITOS!$S$5:$S$17,MATCH($B8,REQUISITOS!$A$5:$A$17,0))</f>
        <v>10</v>
      </c>
      <c r="BD8" s="44" t="str">
        <f t="shared" si="5"/>
        <v/>
      </c>
    </row>
    <row r="9" spans="1:56" ht="30" customHeight="1" x14ac:dyDescent="0.25">
      <c r="A9" s="20" t="s">
        <v>239</v>
      </c>
      <c r="B9" s="12" t="s">
        <v>119</v>
      </c>
      <c r="C9" s="26" t="s">
        <v>120</v>
      </c>
      <c r="D9" s="26" t="s">
        <v>234</v>
      </c>
      <c r="E9" s="26" t="s">
        <v>235</v>
      </c>
      <c r="F9" s="2"/>
      <c r="G9" s="2"/>
      <c r="H9" s="27"/>
      <c r="I9" s="28"/>
      <c r="J9" s="29"/>
      <c r="K9" s="2"/>
      <c r="L9" s="2"/>
      <c r="M9" s="2"/>
      <c r="N9" s="30"/>
      <c r="O9" s="28"/>
      <c r="P9" s="27"/>
      <c r="Q9" s="2"/>
      <c r="R9" s="27"/>
      <c r="S9" s="2"/>
      <c r="T9" s="2"/>
      <c r="U9" s="30"/>
      <c r="V9" s="31" t="str">
        <f t="shared" si="0"/>
        <v/>
      </c>
      <c r="W9" s="32" t="str">
        <f>IF(G9="","",SUMIFS(EXPERIENCIA!$U$6:$U$1005,EXPERIENCIA!$A$6:$A$1005,A9))</f>
        <v/>
      </c>
      <c r="X9" s="33" t="str">
        <f>IF(G9="","",COUNTIF(EXPERIENCIA!$A$6:$A$1005,A9))</f>
        <v/>
      </c>
      <c r="Y9" s="34" t="str">
        <f>IF(W9="","",W9/INSTRUCCIONES!$C$9)</f>
        <v/>
      </c>
      <c r="Z9" s="33">
        <f>INDEX(REQUISITOS!$H$5:$H$17,MATCH(B9,REQUISITOS!$A$5:$A$17,0))</f>
        <v>3</v>
      </c>
      <c r="AA9" s="35" t="str">
        <f t="shared" si="1"/>
        <v>SIN DILIGENCIAR</v>
      </c>
      <c r="AB9" s="27"/>
      <c r="AC9" s="27"/>
      <c r="AD9" s="27"/>
      <c r="AE9" s="27"/>
      <c r="AF9" s="27"/>
      <c r="AG9" s="2"/>
      <c r="AH9" s="27"/>
      <c r="AI9" s="36" t="str">
        <f>IF(G9="","",TRIM(IF(AND(I9&lt;&gt;"",COUNTIF($I$6:$I$80,I9)&gt;1),"Documento repetido en otra fila (una persona = un perfil). ","")&amp;IF(I9="","Falta N° de documento. ","")&amp;IF(V9="","Falta fecha de acta base. ","")&amp;IF(P9&lt;&gt;"SI","Falta soporte ReTHUS (obligatorio para el perfil). ","")&amp;IF(COUNTIF(EXPERIENCIA!$A$6:$A$1005,A9)=0,"Sin certificaciones en EXPERIENCIA. ","")&amp;IF(COUNTIFS(EXPERIENCIA!$A$6:$A$1005,A9,EXPERIENCIA!$W$6:$W$1005,"REVISAR")&gt;0,"Certificaciones con observación en EXPERIENCIA. ","")&amp;IF(AA9="NO CUMPLE","Experiencia calculada inferior al mínimo. ","")&amp;IF(AB9&lt;&gt;"SI","No aporta carta de compromiso, exclusividad y autorización. ","")&amp;IF(COUNTIF(AC9:AF9,"NO")&gt;0,"Soportes incompletos. ","")&amp;IF(COUNTBLANK(AB9:AF9)&gt;0,"Soportes sin marcar (registre SI o NO). ","")&amp;IF(AH9&lt;&gt;"SI","El oferente no ha certificado el cumplimiento. ","")&amp;IF(AND(AH9="SI",AA9&lt;&gt;"CUMPLE"),"Certifica cumplimiento sin soporte de experiencia suficiente. ","")))</f>
        <v/>
      </c>
      <c r="AJ9" s="37"/>
      <c r="AK9" s="37"/>
      <c r="AL9" s="38" t="str">
        <f>IF(G9="","",SUMIFS(EXPERIENCIA!$Z$6:$Z$1005,EXPERIENCIA!$A$6:$A$1005,A9))</f>
        <v/>
      </c>
      <c r="AM9" s="39" t="str">
        <f>IF(AL9="","",AL9/INSTRUCCIONES!$C$9)</f>
        <v/>
      </c>
      <c r="AN9" s="40" t="str">
        <f t="shared" si="2"/>
        <v/>
      </c>
      <c r="AO9" s="37"/>
      <c r="AP9" s="37"/>
      <c r="AQ9" s="40" t="str">
        <f t="shared" si="3"/>
        <v/>
      </c>
      <c r="AR9" s="41"/>
      <c r="AS9" s="2"/>
      <c r="AT9" s="26" t="s">
        <v>236</v>
      </c>
      <c r="AU9" s="33" t="str">
        <f>IF(G9="","",IF(AA9&lt;&gt;"CUMPLE",0,MIN(INDEX(REQUISITOS!$O$5:$O$17,MATCH($B9,REQUISITOS!$A$5:$A$17,0)),MAX(0,INT(ROUND(Y9-Z9,6))))*INDEX(REQUISITOS!$N$5:$N$17,MATCH($B9,REQUISITOS!$A$5:$A$17,0))+IF(AS9="SI",INDEX(REQUISITOS!$P$5:$P$17,MATCH($B9,REQUISITOS!$A$5:$A$17,0)),0)+MIN(INDEX(REQUISITOS!$R$5:$R$17,MATCH($B9,REQUISITOS!$A$5:$A$17,0)),IF(ISNUMBER(AT9),AT9,0))*INDEX(REQUISITOS!$Q$5:$Q$17,MATCH($B9,REQUISITOS!$A$5:$A$17,0))))</f>
        <v/>
      </c>
      <c r="AV9" s="37"/>
      <c r="AW9" s="12" t="s">
        <v>236</v>
      </c>
      <c r="AX9" s="42" t="str">
        <f>IF(G9="","",IF(AN9&lt;&gt;"CUMPLE",0,MIN(INDEX(REQUISITOS!$O$5:$O$17,MATCH($B9,REQUISITOS!$A$5:$A$17,0)),MAX(0,INT(ROUND(AM9-Z9,6))))))</f>
        <v/>
      </c>
      <c r="AY9" s="42" t="str">
        <f>IF(G9="","",AX9*INDEX(REQUISITOS!$N$5:$N$17,MATCH($B9,REQUISITOS!$A$5:$A$17,0)))</f>
        <v/>
      </c>
      <c r="AZ9" s="42" t="str">
        <f>IF(G9="","",IF(AV9="SI",INDEX(REQUISITOS!$P$5:$P$17,MATCH($B9,REQUISITOS!$A$5:$A$17,0)),0))</f>
        <v/>
      </c>
      <c r="BA9" s="42" t="str">
        <f>IF(G9="","",MIN(INDEX(REQUISITOS!$R$5:$R$17,MATCH($B9,REQUISITOS!$A$5:$A$17,0)),IF(ISNUMBER(AW9),AW9,0))*INDEX(REQUISITOS!$Q$5:$Q$17,MATCH($B9,REQUISITOS!$A$5:$A$17,0)))</f>
        <v/>
      </c>
      <c r="BB9" s="43" t="str">
        <f t="shared" si="4"/>
        <v/>
      </c>
      <c r="BC9" s="42">
        <f>INDEX(REQUISITOS!$S$5:$S$17,MATCH($B9,REQUISITOS!$A$5:$A$17,0))</f>
        <v>15</v>
      </c>
      <c r="BD9" s="44" t="str">
        <f t="shared" si="5"/>
        <v/>
      </c>
    </row>
    <row r="10" spans="1:56" ht="30" customHeight="1" x14ac:dyDescent="0.25">
      <c r="A10" s="20" t="s">
        <v>240</v>
      </c>
      <c r="B10" s="12" t="s">
        <v>119</v>
      </c>
      <c r="C10" s="26" t="s">
        <v>120</v>
      </c>
      <c r="D10" s="26" t="s">
        <v>234</v>
      </c>
      <c r="E10" s="26" t="s">
        <v>235</v>
      </c>
      <c r="F10" s="2"/>
      <c r="G10" s="2"/>
      <c r="H10" s="27"/>
      <c r="I10" s="28"/>
      <c r="J10" s="29"/>
      <c r="K10" s="2"/>
      <c r="L10" s="2"/>
      <c r="M10" s="2"/>
      <c r="N10" s="30"/>
      <c r="O10" s="28"/>
      <c r="P10" s="27"/>
      <c r="Q10" s="2"/>
      <c r="R10" s="27"/>
      <c r="S10" s="2"/>
      <c r="T10" s="2"/>
      <c r="U10" s="30"/>
      <c r="V10" s="31" t="str">
        <f t="shared" si="0"/>
        <v/>
      </c>
      <c r="W10" s="32" t="str">
        <f>IF(G10="","",SUMIFS(EXPERIENCIA!$U$6:$U$1005,EXPERIENCIA!$A$6:$A$1005,A10))</f>
        <v/>
      </c>
      <c r="X10" s="33" t="str">
        <f>IF(G10="","",COUNTIF(EXPERIENCIA!$A$6:$A$1005,A10))</f>
        <v/>
      </c>
      <c r="Y10" s="34" t="str">
        <f>IF(W10="","",W10/INSTRUCCIONES!$C$9)</f>
        <v/>
      </c>
      <c r="Z10" s="33">
        <f>INDEX(REQUISITOS!$H$5:$H$17,MATCH(B10,REQUISITOS!$A$5:$A$17,0))</f>
        <v>3</v>
      </c>
      <c r="AA10" s="35" t="str">
        <f t="shared" si="1"/>
        <v>SIN DILIGENCIAR</v>
      </c>
      <c r="AB10" s="27"/>
      <c r="AC10" s="27"/>
      <c r="AD10" s="27"/>
      <c r="AE10" s="27"/>
      <c r="AF10" s="27"/>
      <c r="AG10" s="2"/>
      <c r="AH10" s="27"/>
      <c r="AI10" s="36" t="str">
        <f>IF(G10="","",TRIM(IF(AND(I10&lt;&gt;"",COUNTIF($I$6:$I$80,I10)&gt;1),"Documento repetido en otra fila (una persona = un perfil). ","")&amp;IF(I10="","Falta N° de documento. ","")&amp;IF(V10="","Falta fecha de acta base. ","")&amp;IF(P10&lt;&gt;"SI","Falta soporte ReTHUS (obligatorio para el perfil). ","")&amp;IF(COUNTIF(EXPERIENCIA!$A$6:$A$1005,A10)=0,"Sin certificaciones en EXPERIENCIA. ","")&amp;IF(COUNTIFS(EXPERIENCIA!$A$6:$A$1005,A10,EXPERIENCIA!$W$6:$W$1005,"REVISAR")&gt;0,"Certificaciones con observación en EXPERIENCIA. ","")&amp;IF(AA10="NO CUMPLE","Experiencia calculada inferior al mínimo. ","")&amp;IF(AB10&lt;&gt;"SI","No aporta carta de compromiso, exclusividad y autorización. ","")&amp;IF(COUNTIF(AC10:AF10,"NO")&gt;0,"Soportes incompletos. ","")&amp;IF(COUNTBLANK(AB10:AF10)&gt;0,"Soportes sin marcar (registre SI o NO). ","")&amp;IF(AH10&lt;&gt;"SI","El oferente no ha certificado el cumplimiento. ","")&amp;IF(AND(AH10="SI",AA10&lt;&gt;"CUMPLE"),"Certifica cumplimiento sin soporte de experiencia suficiente. ","")))</f>
        <v/>
      </c>
      <c r="AJ10" s="37"/>
      <c r="AK10" s="37"/>
      <c r="AL10" s="38" t="str">
        <f>IF(G10="","",SUMIFS(EXPERIENCIA!$Z$6:$Z$1005,EXPERIENCIA!$A$6:$A$1005,A10))</f>
        <v/>
      </c>
      <c r="AM10" s="39" t="str">
        <f>IF(AL10="","",AL10/INSTRUCCIONES!$C$9)</f>
        <v/>
      </c>
      <c r="AN10" s="40" t="str">
        <f t="shared" si="2"/>
        <v/>
      </c>
      <c r="AO10" s="37"/>
      <c r="AP10" s="37"/>
      <c r="AQ10" s="40" t="str">
        <f t="shared" si="3"/>
        <v/>
      </c>
      <c r="AR10" s="41"/>
      <c r="AS10" s="2"/>
      <c r="AT10" s="26" t="s">
        <v>236</v>
      </c>
      <c r="AU10" s="33" t="str">
        <f>IF(G10="","",IF(AA10&lt;&gt;"CUMPLE",0,MIN(INDEX(REQUISITOS!$O$5:$O$17,MATCH($B10,REQUISITOS!$A$5:$A$17,0)),MAX(0,INT(ROUND(Y10-Z10,6))))*INDEX(REQUISITOS!$N$5:$N$17,MATCH($B10,REQUISITOS!$A$5:$A$17,0))+IF(AS10="SI",INDEX(REQUISITOS!$P$5:$P$17,MATCH($B10,REQUISITOS!$A$5:$A$17,0)),0)+MIN(INDEX(REQUISITOS!$R$5:$R$17,MATCH($B10,REQUISITOS!$A$5:$A$17,0)),IF(ISNUMBER(AT10),AT10,0))*INDEX(REQUISITOS!$Q$5:$Q$17,MATCH($B10,REQUISITOS!$A$5:$A$17,0))))</f>
        <v/>
      </c>
      <c r="AV10" s="37"/>
      <c r="AW10" s="12" t="s">
        <v>236</v>
      </c>
      <c r="AX10" s="42" t="str">
        <f>IF(G10="","",IF(AN10&lt;&gt;"CUMPLE",0,MIN(INDEX(REQUISITOS!$O$5:$O$17,MATCH($B10,REQUISITOS!$A$5:$A$17,0)),MAX(0,INT(ROUND(AM10-Z10,6))))))</f>
        <v/>
      </c>
      <c r="AY10" s="42" t="str">
        <f>IF(G10="","",AX10*INDEX(REQUISITOS!$N$5:$N$17,MATCH($B10,REQUISITOS!$A$5:$A$17,0)))</f>
        <v/>
      </c>
      <c r="AZ10" s="42" t="str">
        <f>IF(G10="","",IF(AV10="SI",INDEX(REQUISITOS!$P$5:$P$17,MATCH($B10,REQUISITOS!$A$5:$A$17,0)),0))</f>
        <v/>
      </c>
      <c r="BA10" s="42" t="str">
        <f>IF(G10="","",MIN(INDEX(REQUISITOS!$R$5:$R$17,MATCH($B10,REQUISITOS!$A$5:$A$17,0)),IF(ISNUMBER(AW10),AW10,0))*INDEX(REQUISITOS!$Q$5:$Q$17,MATCH($B10,REQUISITOS!$A$5:$A$17,0)))</f>
        <v/>
      </c>
      <c r="BB10" s="43" t="str">
        <f t="shared" si="4"/>
        <v/>
      </c>
      <c r="BC10" s="42">
        <f>INDEX(REQUISITOS!$S$5:$S$17,MATCH($B10,REQUISITOS!$A$5:$A$17,0))</f>
        <v>15</v>
      </c>
      <c r="BD10" s="44" t="str">
        <f t="shared" si="5"/>
        <v/>
      </c>
    </row>
    <row r="11" spans="1:56" ht="30" customHeight="1" x14ac:dyDescent="0.25">
      <c r="A11" s="20" t="s">
        <v>241</v>
      </c>
      <c r="B11" s="12" t="s">
        <v>119</v>
      </c>
      <c r="C11" s="26" t="s">
        <v>120</v>
      </c>
      <c r="D11" s="26" t="s">
        <v>234</v>
      </c>
      <c r="E11" s="26" t="s">
        <v>235</v>
      </c>
      <c r="F11" s="2"/>
      <c r="G11" s="2"/>
      <c r="H11" s="27"/>
      <c r="I11" s="28"/>
      <c r="J11" s="29"/>
      <c r="K11" s="2"/>
      <c r="L11" s="2"/>
      <c r="M11" s="2"/>
      <c r="N11" s="30"/>
      <c r="O11" s="28"/>
      <c r="P11" s="27"/>
      <c r="Q11" s="2"/>
      <c r="R11" s="27"/>
      <c r="S11" s="2"/>
      <c r="T11" s="2"/>
      <c r="U11" s="30"/>
      <c r="V11" s="31" t="str">
        <f t="shared" si="0"/>
        <v/>
      </c>
      <c r="W11" s="32" t="str">
        <f>IF(G11="","",SUMIFS(EXPERIENCIA!$U$6:$U$1005,EXPERIENCIA!$A$6:$A$1005,A11))</f>
        <v/>
      </c>
      <c r="X11" s="33" t="str">
        <f>IF(G11="","",COUNTIF(EXPERIENCIA!$A$6:$A$1005,A11))</f>
        <v/>
      </c>
      <c r="Y11" s="34" t="str">
        <f>IF(W11="","",W11/INSTRUCCIONES!$C$9)</f>
        <v/>
      </c>
      <c r="Z11" s="33">
        <f>INDEX(REQUISITOS!$H$5:$H$17,MATCH(B11,REQUISITOS!$A$5:$A$17,0))</f>
        <v>3</v>
      </c>
      <c r="AA11" s="35" t="str">
        <f t="shared" si="1"/>
        <v>SIN DILIGENCIAR</v>
      </c>
      <c r="AB11" s="27"/>
      <c r="AC11" s="27"/>
      <c r="AD11" s="27"/>
      <c r="AE11" s="27"/>
      <c r="AF11" s="27"/>
      <c r="AG11" s="2"/>
      <c r="AH11" s="27"/>
      <c r="AI11" s="36" t="str">
        <f>IF(G11="","",TRIM(IF(AND(I11&lt;&gt;"",COUNTIF($I$6:$I$80,I11)&gt;1),"Documento repetido en otra fila (una persona = un perfil). ","")&amp;IF(I11="","Falta N° de documento. ","")&amp;IF(V11="","Falta fecha de acta base. ","")&amp;IF(P11&lt;&gt;"SI","Falta soporte ReTHUS (obligatorio para el perfil). ","")&amp;IF(COUNTIF(EXPERIENCIA!$A$6:$A$1005,A11)=0,"Sin certificaciones en EXPERIENCIA. ","")&amp;IF(COUNTIFS(EXPERIENCIA!$A$6:$A$1005,A11,EXPERIENCIA!$W$6:$W$1005,"REVISAR")&gt;0,"Certificaciones con observación en EXPERIENCIA. ","")&amp;IF(AA11="NO CUMPLE","Experiencia calculada inferior al mínimo. ","")&amp;IF(AB11&lt;&gt;"SI","No aporta carta de compromiso, exclusividad y autorización. ","")&amp;IF(COUNTIF(AC11:AF11,"NO")&gt;0,"Soportes incompletos. ","")&amp;IF(COUNTBLANK(AB11:AF11)&gt;0,"Soportes sin marcar (registre SI o NO). ","")&amp;IF(AH11&lt;&gt;"SI","El oferente no ha certificado el cumplimiento. ","")&amp;IF(AND(AH11="SI",AA11&lt;&gt;"CUMPLE"),"Certifica cumplimiento sin soporte de experiencia suficiente. ","")))</f>
        <v/>
      </c>
      <c r="AJ11" s="37"/>
      <c r="AK11" s="37"/>
      <c r="AL11" s="38" t="str">
        <f>IF(G11="","",SUMIFS(EXPERIENCIA!$Z$6:$Z$1005,EXPERIENCIA!$A$6:$A$1005,A11))</f>
        <v/>
      </c>
      <c r="AM11" s="39" t="str">
        <f>IF(AL11="","",AL11/INSTRUCCIONES!$C$9)</f>
        <v/>
      </c>
      <c r="AN11" s="40" t="str">
        <f t="shared" si="2"/>
        <v/>
      </c>
      <c r="AO11" s="37"/>
      <c r="AP11" s="37"/>
      <c r="AQ11" s="40" t="str">
        <f t="shared" si="3"/>
        <v/>
      </c>
      <c r="AR11" s="41"/>
      <c r="AS11" s="2"/>
      <c r="AT11" s="26" t="s">
        <v>236</v>
      </c>
      <c r="AU11" s="33" t="str">
        <f>IF(G11="","",IF(AA11&lt;&gt;"CUMPLE",0,MIN(INDEX(REQUISITOS!$O$5:$O$17,MATCH($B11,REQUISITOS!$A$5:$A$17,0)),MAX(0,INT(ROUND(Y11-Z11,6))))*INDEX(REQUISITOS!$N$5:$N$17,MATCH($B11,REQUISITOS!$A$5:$A$17,0))+IF(AS11="SI",INDEX(REQUISITOS!$P$5:$P$17,MATCH($B11,REQUISITOS!$A$5:$A$17,0)),0)+MIN(INDEX(REQUISITOS!$R$5:$R$17,MATCH($B11,REQUISITOS!$A$5:$A$17,0)),IF(ISNUMBER(AT11),AT11,0))*INDEX(REQUISITOS!$Q$5:$Q$17,MATCH($B11,REQUISITOS!$A$5:$A$17,0))))</f>
        <v/>
      </c>
      <c r="AV11" s="37"/>
      <c r="AW11" s="12" t="s">
        <v>236</v>
      </c>
      <c r="AX11" s="42" t="str">
        <f>IF(G11="","",IF(AN11&lt;&gt;"CUMPLE",0,MIN(INDEX(REQUISITOS!$O$5:$O$17,MATCH($B11,REQUISITOS!$A$5:$A$17,0)),MAX(0,INT(ROUND(AM11-Z11,6))))))</f>
        <v/>
      </c>
      <c r="AY11" s="42" t="str">
        <f>IF(G11="","",AX11*INDEX(REQUISITOS!$N$5:$N$17,MATCH($B11,REQUISITOS!$A$5:$A$17,0)))</f>
        <v/>
      </c>
      <c r="AZ11" s="42" t="str">
        <f>IF(G11="","",IF(AV11="SI",INDEX(REQUISITOS!$P$5:$P$17,MATCH($B11,REQUISITOS!$A$5:$A$17,0)),0))</f>
        <v/>
      </c>
      <c r="BA11" s="42" t="str">
        <f>IF(G11="","",MIN(INDEX(REQUISITOS!$R$5:$R$17,MATCH($B11,REQUISITOS!$A$5:$A$17,0)),IF(ISNUMBER(AW11),AW11,0))*INDEX(REQUISITOS!$Q$5:$Q$17,MATCH($B11,REQUISITOS!$A$5:$A$17,0)))</f>
        <v/>
      </c>
      <c r="BB11" s="43" t="str">
        <f t="shared" si="4"/>
        <v/>
      </c>
      <c r="BC11" s="42">
        <f>INDEX(REQUISITOS!$S$5:$S$17,MATCH($B11,REQUISITOS!$A$5:$A$17,0))</f>
        <v>15</v>
      </c>
      <c r="BD11" s="44" t="str">
        <f t="shared" si="5"/>
        <v/>
      </c>
    </row>
    <row r="12" spans="1:56" ht="30" customHeight="1" x14ac:dyDescent="0.25">
      <c r="A12" s="20" t="s">
        <v>242</v>
      </c>
      <c r="B12" s="12" t="s">
        <v>119</v>
      </c>
      <c r="C12" s="26" t="s">
        <v>120</v>
      </c>
      <c r="D12" s="26" t="s">
        <v>234</v>
      </c>
      <c r="E12" s="26" t="s">
        <v>235</v>
      </c>
      <c r="F12" s="2"/>
      <c r="G12" s="2"/>
      <c r="H12" s="27"/>
      <c r="I12" s="28"/>
      <c r="J12" s="29"/>
      <c r="K12" s="2"/>
      <c r="L12" s="2"/>
      <c r="M12" s="2"/>
      <c r="N12" s="30"/>
      <c r="O12" s="28"/>
      <c r="P12" s="27"/>
      <c r="Q12" s="2"/>
      <c r="R12" s="27"/>
      <c r="S12" s="2"/>
      <c r="T12" s="2"/>
      <c r="U12" s="30"/>
      <c r="V12" s="31" t="str">
        <f t="shared" si="0"/>
        <v/>
      </c>
      <c r="W12" s="32" t="str">
        <f>IF(G12="","",SUMIFS(EXPERIENCIA!$U$6:$U$1005,EXPERIENCIA!$A$6:$A$1005,A12))</f>
        <v/>
      </c>
      <c r="X12" s="33" t="str">
        <f>IF(G12="","",COUNTIF(EXPERIENCIA!$A$6:$A$1005,A12))</f>
        <v/>
      </c>
      <c r="Y12" s="34" t="str">
        <f>IF(W12="","",W12/INSTRUCCIONES!$C$9)</f>
        <v/>
      </c>
      <c r="Z12" s="33">
        <f>INDEX(REQUISITOS!$H$5:$H$17,MATCH(B12,REQUISITOS!$A$5:$A$17,0))</f>
        <v>3</v>
      </c>
      <c r="AA12" s="35" t="str">
        <f t="shared" si="1"/>
        <v>SIN DILIGENCIAR</v>
      </c>
      <c r="AB12" s="27"/>
      <c r="AC12" s="27"/>
      <c r="AD12" s="27"/>
      <c r="AE12" s="27"/>
      <c r="AF12" s="27"/>
      <c r="AG12" s="2"/>
      <c r="AH12" s="27"/>
      <c r="AI12" s="36" t="str">
        <f>IF(G12="","",TRIM(IF(AND(I12&lt;&gt;"",COUNTIF($I$6:$I$80,I12)&gt;1),"Documento repetido en otra fila (una persona = un perfil). ","")&amp;IF(I12="","Falta N° de documento. ","")&amp;IF(V12="","Falta fecha de acta base. ","")&amp;IF(P12&lt;&gt;"SI","Falta soporte ReTHUS (obligatorio para el perfil). ","")&amp;IF(COUNTIF(EXPERIENCIA!$A$6:$A$1005,A12)=0,"Sin certificaciones en EXPERIENCIA. ","")&amp;IF(COUNTIFS(EXPERIENCIA!$A$6:$A$1005,A12,EXPERIENCIA!$W$6:$W$1005,"REVISAR")&gt;0,"Certificaciones con observación en EXPERIENCIA. ","")&amp;IF(AA12="NO CUMPLE","Experiencia calculada inferior al mínimo. ","")&amp;IF(AB12&lt;&gt;"SI","No aporta carta de compromiso, exclusividad y autorización. ","")&amp;IF(COUNTIF(AC12:AF12,"NO")&gt;0,"Soportes incompletos. ","")&amp;IF(COUNTBLANK(AB12:AF12)&gt;0,"Soportes sin marcar (registre SI o NO). ","")&amp;IF(AH12&lt;&gt;"SI","El oferente no ha certificado el cumplimiento. ","")&amp;IF(AND(AH12="SI",AA12&lt;&gt;"CUMPLE"),"Certifica cumplimiento sin soporte de experiencia suficiente. ","")))</f>
        <v/>
      </c>
      <c r="AJ12" s="37"/>
      <c r="AK12" s="37"/>
      <c r="AL12" s="38" t="str">
        <f>IF(G12="","",SUMIFS(EXPERIENCIA!$Z$6:$Z$1005,EXPERIENCIA!$A$6:$A$1005,A12))</f>
        <v/>
      </c>
      <c r="AM12" s="39" t="str">
        <f>IF(AL12="","",AL12/INSTRUCCIONES!$C$9)</f>
        <v/>
      </c>
      <c r="AN12" s="40" t="str">
        <f t="shared" si="2"/>
        <v/>
      </c>
      <c r="AO12" s="37"/>
      <c r="AP12" s="37"/>
      <c r="AQ12" s="40" t="str">
        <f t="shared" si="3"/>
        <v/>
      </c>
      <c r="AR12" s="41"/>
      <c r="AS12" s="2"/>
      <c r="AT12" s="26" t="s">
        <v>236</v>
      </c>
      <c r="AU12" s="33" t="str">
        <f>IF(G12="","",IF(AA12&lt;&gt;"CUMPLE",0,MIN(INDEX(REQUISITOS!$O$5:$O$17,MATCH($B12,REQUISITOS!$A$5:$A$17,0)),MAX(0,INT(ROUND(Y12-Z12,6))))*INDEX(REQUISITOS!$N$5:$N$17,MATCH($B12,REQUISITOS!$A$5:$A$17,0))+IF(AS12="SI",INDEX(REQUISITOS!$P$5:$P$17,MATCH($B12,REQUISITOS!$A$5:$A$17,0)),0)+MIN(INDEX(REQUISITOS!$R$5:$R$17,MATCH($B12,REQUISITOS!$A$5:$A$17,0)),IF(ISNUMBER(AT12),AT12,0))*INDEX(REQUISITOS!$Q$5:$Q$17,MATCH($B12,REQUISITOS!$A$5:$A$17,0))))</f>
        <v/>
      </c>
      <c r="AV12" s="37"/>
      <c r="AW12" s="12" t="s">
        <v>236</v>
      </c>
      <c r="AX12" s="42" t="str">
        <f>IF(G12="","",IF(AN12&lt;&gt;"CUMPLE",0,MIN(INDEX(REQUISITOS!$O$5:$O$17,MATCH($B12,REQUISITOS!$A$5:$A$17,0)),MAX(0,INT(ROUND(AM12-Z12,6))))))</f>
        <v/>
      </c>
      <c r="AY12" s="42" t="str">
        <f>IF(G12="","",AX12*INDEX(REQUISITOS!$N$5:$N$17,MATCH($B12,REQUISITOS!$A$5:$A$17,0)))</f>
        <v/>
      </c>
      <c r="AZ12" s="42" t="str">
        <f>IF(G12="","",IF(AV12="SI",INDEX(REQUISITOS!$P$5:$P$17,MATCH($B12,REQUISITOS!$A$5:$A$17,0)),0))</f>
        <v/>
      </c>
      <c r="BA12" s="42" t="str">
        <f>IF(G12="","",MIN(INDEX(REQUISITOS!$R$5:$R$17,MATCH($B12,REQUISITOS!$A$5:$A$17,0)),IF(ISNUMBER(AW12),AW12,0))*INDEX(REQUISITOS!$Q$5:$Q$17,MATCH($B12,REQUISITOS!$A$5:$A$17,0)))</f>
        <v/>
      </c>
      <c r="BB12" s="43" t="str">
        <f t="shared" si="4"/>
        <v/>
      </c>
      <c r="BC12" s="42">
        <f>INDEX(REQUISITOS!$S$5:$S$17,MATCH($B12,REQUISITOS!$A$5:$A$17,0))</f>
        <v>15</v>
      </c>
      <c r="BD12" s="44" t="str">
        <f t="shared" si="5"/>
        <v/>
      </c>
    </row>
    <row r="13" spans="1:56" ht="30" customHeight="1" x14ac:dyDescent="0.25">
      <c r="A13" s="20" t="s">
        <v>243</v>
      </c>
      <c r="B13" s="12" t="s">
        <v>119</v>
      </c>
      <c r="C13" s="26" t="s">
        <v>120</v>
      </c>
      <c r="D13" s="26" t="s">
        <v>234</v>
      </c>
      <c r="E13" s="26" t="s">
        <v>235</v>
      </c>
      <c r="F13" s="2"/>
      <c r="G13" s="2"/>
      <c r="H13" s="27"/>
      <c r="I13" s="28"/>
      <c r="J13" s="29"/>
      <c r="K13" s="2"/>
      <c r="L13" s="2"/>
      <c r="M13" s="2"/>
      <c r="N13" s="30"/>
      <c r="O13" s="28"/>
      <c r="P13" s="27"/>
      <c r="Q13" s="2"/>
      <c r="R13" s="27"/>
      <c r="S13" s="2"/>
      <c r="T13" s="2"/>
      <c r="U13" s="30"/>
      <c r="V13" s="31" t="str">
        <f t="shared" si="0"/>
        <v/>
      </c>
      <c r="W13" s="32" t="str">
        <f>IF(G13="","",SUMIFS(EXPERIENCIA!$U$6:$U$1005,EXPERIENCIA!$A$6:$A$1005,A13))</f>
        <v/>
      </c>
      <c r="X13" s="33" t="str">
        <f>IF(G13="","",COUNTIF(EXPERIENCIA!$A$6:$A$1005,A13))</f>
        <v/>
      </c>
      <c r="Y13" s="34" t="str">
        <f>IF(W13="","",W13/INSTRUCCIONES!$C$9)</f>
        <v/>
      </c>
      <c r="Z13" s="33">
        <f>INDEX(REQUISITOS!$H$5:$H$17,MATCH(B13,REQUISITOS!$A$5:$A$17,0))</f>
        <v>3</v>
      </c>
      <c r="AA13" s="35" t="str">
        <f t="shared" si="1"/>
        <v>SIN DILIGENCIAR</v>
      </c>
      <c r="AB13" s="27"/>
      <c r="AC13" s="27"/>
      <c r="AD13" s="27"/>
      <c r="AE13" s="27"/>
      <c r="AF13" s="27"/>
      <c r="AG13" s="2"/>
      <c r="AH13" s="27"/>
      <c r="AI13" s="36" t="str">
        <f>IF(G13="","",TRIM(IF(AND(I13&lt;&gt;"",COUNTIF($I$6:$I$80,I13)&gt;1),"Documento repetido en otra fila (una persona = un perfil). ","")&amp;IF(I13="","Falta N° de documento. ","")&amp;IF(V13="","Falta fecha de acta base. ","")&amp;IF(P13&lt;&gt;"SI","Falta soporte ReTHUS (obligatorio para el perfil). ","")&amp;IF(COUNTIF(EXPERIENCIA!$A$6:$A$1005,A13)=0,"Sin certificaciones en EXPERIENCIA. ","")&amp;IF(COUNTIFS(EXPERIENCIA!$A$6:$A$1005,A13,EXPERIENCIA!$W$6:$W$1005,"REVISAR")&gt;0,"Certificaciones con observación en EXPERIENCIA. ","")&amp;IF(AA13="NO CUMPLE","Experiencia calculada inferior al mínimo. ","")&amp;IF(AB13&lt;&gt;"SI","No aporta carta de compromiso, exclusividad y autorización. ","")&amp;IF(COUNTIF(AC13:AF13,"NO")&gt;0,"Soportes incompletos. ","")&amp;IF(COUNTBLANK(AB13:AF13)&gt;0,"Soportes sin marcar (registre SI o NO). ","")&amp;IF(AH13&lt;&gt;"SI","El oferente no ha certificado el cumplimiento. ","")&amp;IF(AND(AH13="SI",AA13&lt;&gt;"CUMPLE"),"Certifica cumplimiento sin soporte de experiencia suficiente. ","")))</f>
        <v/>
      </c>
      <c r="AJ13" s="37"/>
      <c r="AK13" s="37"/>
      <c r="AL13" s="38" t="str">
        <f>IF(G13="","",SUMIFS(EXPERIENCIA!$Z$6:$Z$1005,EXPERIENCIA!$A$6:$A$1005,A13))</f>
        <v/>
      </c>
      <c r="AM13" s="39" t="str">
        <f>IF(AL13="","",AL13/INSTRUCCIONES!$C$9)</f>
        <v/>
      </c>
      <c r="AN13" s="40" t="str">
        <f t="shared" si="2"/>
        <v/>
      </c>
      <c r="AO13" s="37"/>
      <c r="AP13" s="37"/>
      <c r="AQ13" s="40" t="str">
        <f t="shared" si="3"/>
        <v/>
      </c>
      <c r="AR13" s="41"/>
      <c r="AS13" s="2"/>
      <c r="AT13" s="26" t="s">
        <v>236</v>
      </c>
      <c r="AU13" s="33" t="str">
        <f>IF(G13="","",IF(AA13&lt;&gt;"CUMPLE",0,MIN(INDEX(REQUISITOS!$O$5:$O$17,MATCH($B13,REQUISITOS!$A$5:$A$17,0)),MAX(0,INT(ROUND(Y13-Z13,6))))*INDEX(REQUISITOS!$N$5:$N$17,MATCH($B13,REQUISITOS!$A$5:$A$17,0))+IF(AS13="SI",INDEX(REQUISITOS!$P$5:$P$17,MATCH($B13,REQUISITOS!$A$5:$A$17,0)),0)+MIN(INDEX(REQUISITOS!$R$5:$R$17,MATCH($B13,REQUISITOS!$A$5:$A$17,0)),IF(ISNUMBER(AT13),AT13,0))*INDEX(REQUISITOS!$Q$5:$Q$17,MATCH($B13,REQUISITOS!$A$5:$A$17,0))))</f>
        <v/>
      </c>
      <c r="AV13" s="37"/>
      <c r="AW13" s="12" t="s">
        <v>236</v>
      </c>
      <c r="AX13" s="42" t="str">
        <f>IF(G13="","",IF(AN13&lt;&gt;"CUMPLE",0,MIN(INDEX(REQUISITOS!$O$5:$O$17,MATCH($B13,REQUISITOS!$A$5:$A$17,0)),MAX(0,INT(ROUND(AM13-Z13,6))))))</f>
        <v/>
      </c>
      <c r="AY13" s="42" t="str">
        <f>IF(G13="","",AX13*INDEX(REQUISITOS!$N$5:$N$17,MATCH($B13,REQUISITOS!$A$5:$A$17,0)))</f>
        <v/>
      </c>
      <c r="AZ13" s="42" t="str">
        <f>IF(G13="","",IF(AV13="SI",INDEX(REQUISITOS!$P$5:$P$17,MATCH($B13,REQUISITOS!$A$5:$A$17,0)),0))</f>
        <v/>
      </c>
      <c r="BA13" s="42" t="str">
        <f>IF(G13="","",MIN(INDEX(REQUISITOS!$R$5:$R$17,MATCH($B13,REQUISITOS!$A$5:$A$17,0)),IF(ISNUMBER(AW13),AW13,0))*INDEX(REQUISITOS!$Q$5:$Q$17,MATCH($B13,REQUISITOS!$A$5:$A$17,0)))</f>
        <v/>
      </c>
      <c r="BB13" s="43" t="str">
        <f t="shared" si="4"/>
        <v/>
      </c>
      <c r="BC13" s="42">
        <f>INDEX(REQUISITOS!$S$5:$S$17,MATCH($B13,REQUISITOS!$A$5:$A$17,0))</f>
        <v>15</v>
      </c>
      <c r="BD13" s="44" t="str">
        <f t="shared" si="5"/>
        <v/>
      </c>
    </row>
    <row r="14" spans="1:56" ht="30" customHeight="1" x14ac:dyDescent="0.25">
      <c r="A14" s="20" t="s">
        <v>244</v>
      </c>
      <c r="B14" s="12" t="s">
        <v>119</v>
      </c>
      <c r="C14" s="26" t="s">
        <v>120</v>
      </c>
      <c r="D14" s="26" t="s">
        <v>234</v>
      </c>
      <c r="E14" s="26" t="s">
        <v>235</v>
      </c>
      <c r="F14" s="2"/>
      <c r="G14" s="2"/>
      <c r="H14" s="27"/>
      <c r="I14" s="28"/>
      <c r="J14" s="29"/>
      <c r="K14" s="2"/>
      <c r="L14" s="2"/>
      <c r="M14" s="2"/>
      <c r="N14" s="30"/>
      <c r="O14" s="28"/>
      <c r="P14" s="27"/>
      <c r="Q14" s="2"/>
      <c r="R14" s="27"/>
      <c r="S14" s="2"/>
      <c r="T14" s="2"/>
      <c r="U14" s="30"/>
      <c r="V14" s="31" t="str">
        <f t="shared" si="0"/>
        <v/>
      </c>
      <c r="W14" s="32" t="str">
        <f>IF(G14="","",SUMIFS(EXPERIENCIA!$U$6:$U$1005,EXPERIENCIA!$A$6:$A$1005,A14))</f>
        <v/>
      </c>
      <c r="X14" s="33" t="str">
        <f>IF(G14="","",COUNTIF(EXPERIENCIA!$A$6:$A$1005,A14))</f>
        <v/>
      </c>
      <c r="Y14" s="34" t="str">
        <f>IF(W14="","",W14/INSTRUCCIONES!$C$9)</f>
        <v/>
      </c>
      <c r="Z14" s="33">
        <f>INDEX(REQUISITOS!$H$5:$H$17,MATCH(B14,REQUISITOS!$A$5:$A$17,0))</f>
        <v>3</v>
      </c>
      <c r="AA14" s="35" t="str">
        <f t="shared" si="1"/>
        <v>SIN DILIGENCIAR</v>
      </c>
      <c r="AB14" s="27"/>
      <c r="AC14" s="27"/>
      <c r="AD14" s="27"/>
      <c r="AE14" s="27"/>
      <c r="AF14" s="27"/>
      <c r="AG14" s="2"/>
      <c r="AH14" s="27"/>
      <c r="AI14" s="36" t="str">
        <f>IF(G14="","",TRIM(IF(AND(I14&lt;&gt;"",COUNTIF($I$6:$I$80,I14)&gt;1),"Documento repetido en otra fila (una persona = un perfil). ","")&amp;IF(I14="","Falta N° de documento. ","")&amp;IF(V14="","Falta fecha de acta base. ","")&amp;IF(P14&lt;&gt;"SI","Falta soporte ReTHUS (obligatorio para el perfil). ","")&amp;IF(COUNTIF(EXPERIENCIA!$A$6:$A$1005,A14)=0,"Sin certificaciones en EXPERIENCIA. ","")&amp;IF(COUNTIFS(EXPERIENCIA!$A$6:$A$1005,A14,EXPERIENCIA!$W$6:$W$1005,"REVISAR")&gt;0,"Certificaciones con observación en EXPERIENCIA. ","")&amp;IF(AA14="NO CUMPLE","Experiencia calculada inferior al mínimo. ","")&amp;IF(AB14&lt;&gt;"SI","No aporta carta de compromiso, exclusividad y autorización. ","")&amp;IF(COUNTIF(AC14:AF14,"NO")&gt;0,"Soportes incompletos. ","")&amp;IF(COUNTBLANK(AB14:AF14)&gt;0,"Soportes sin marcar (registre SI o NO). ","")&amp;IF(AH14&lt;&gt;"SI","El oferente no ha certificado el cumplimiento. ","")&amp;IF(AND(AH14="SI",AA14&lt;&gt;"CUMPLE"),"Certifica cumplimiento sin soporte de experiencia suficiente. ","")))</f>
        <v/>
      </c>
      <c r="AJ14" s="37"/>
      <c r="AK14" s="37"/>
      <c r="AL14" s="38" t="str">
        <f>IF(G14="","",SUMIFS(EXPERIENCIA!$Z$6:$Z$1005,EXPERIENCIA!$A$6:$A$1005,A14))</f>
        <v/>
      </c>
      <c r="AM14" s="39" t="str">
        <f>IF(AL14="","",AL14/INSTRUCCIONES!$C$9)</f>
        <v/>
      </c>
      <c r="AN14" s="40" t="str">
        <f t="shared" si="2"/>
        <v/>
      </c>
      <c r="AO14" s="37"/>
      <c r="AP14" s="37"/>
      <c r="AQ14" s="40" t="str">
        <f t="shared" si="3"/>
        <v/>
      </c>
      <c r="AR14" s="41"/>
      <c r="AS14" s="2"/>
      <c r="AT14" s="26" t="s">
        <v>236</v>
      </c>
      <c r="AU14" s="33" t="str">
        <f>IF(G14="","",IF(AA14&lt;&gt;"CUMPLE",0,MIN(INDEX(REQUISITOS!$O$5:$O$17,MATCH($B14,REQUISITOS!$A$5:$A$17,0)),MAX(0,INT(ROUND(Y14-Z14,6))))*INDEX(REQUISITOS!$N$5:$N$17,MATCH($B14,REQUISITOS!$A$5:$A$17,0))+IF(AS14="SI",INDEX(REQUISITOS!$P$5:$P$17,MATCH($B14,REQUISITOS!$A$5:$A$17,0)),0)+MIN(INDEX(REQUISITOS!$R$5:$R$17,MATCH($B14,REQUISITOS!$A$5:$A$17,0)),IF(ISNUMBER(AT14),AT14,0))*INDEX(REQUISITOS!$Q$5:$Q$17,MATCH($B14,REQUISITOS!$A$5:$A$17,0))))</f>
        <v/>
      </c>
      <c r="AV14" s="37"/>
      <c r="AW14" s="12" t="s">
        <v>236</v>
      </c>
      <c r="AX14" s="42" t="str">
        <f>IF(G14="","",IF(AN14&lt;&gt;"CUMPLE",0,MIN(INDEX(REQUISITOS!$O$5:$O$17,MATCH($B14,REQUISITOS!$A$5:$A$17,0)),MAX(0,INT(ROUND(AM14-Z14,6))))))</f>
        <v/>
      </c>
      <c r="AY14" s="42" t="str">
        <f>IF(G14="","",AX14*INDEX(REQUISITOS!$N$5:$N$17,MATCH($B14,REQUISITOS!$A$5:$A$17,0)))</f>
        <v/>
      </c>
      <c r="AZ14" s="42" t="str">
        <f>IF(G14="","",IF(AV14="SI",INDEX(REQUISITOS!$P$5:$P$17,MATCH($B14,REQUISITOS!$A$5:$A$17,0)),0))</f>
        <v/>
      </c>
      <c r="BA14" s="42" t="str">
        <f>IF(G14="","",MIN(INDEX(REQUISITOS!$R$5:$R$17,MATCH($B14,REQUISITOS!$A$5:$A$17,0)),IF(ISNUMBER(AW14),AW14,0))*INDEX(REQUISITOS!$Q$5:$Q$17,MATCH($B14,REQUISITOS!$A$5:$A$17,0)))</f>
        <v/>
      </c>
      <c r="BB14" s="43" t="str">
        <f t="shared" si="4"/>
        <v/>
      </c>
      <c r="BC14" s="42">
        <f>INDEX(REQUISITOS!$S$5:$S$17,MATCH($B14,REQUISITOS!$A$5:$A$17,0))</f>
        <v>15</v>
      </c>
      <c r="BD14" s="44" t="str">
        <f t="shared" si="5"/>
        <v/>
      </c>
    </row>
    <row r="15" spans="1:56" ht="30" customHeight="1" x14ac:dyDescent="0.25">
      <c r="A15" s="20" t="s">
        <v>245</v>
      </c>
      <c r="B15" s="12" t="s">
        <v>119</v>
      </c>
      <c r="C15" s="26" t="s">
        <v>120</v>
      </c>
      <c r="D15" s="26" t="s">
        <v>234</v>
      </c>
      <c r="E15" s="26" t="s">
        <v>235</v>
      </c>
      <c r="F15" s="2"/>
      <c r="G15" s="2"/>
      <c r="H15" s="27"/>
      <c r="I15" s="28"/>
      <c r="J15" s="29"/>
      <c r="K15" s="2"/>
      <c r="L15" s="2"/>
      <c r="M15" s="2"/>
      <c r="N15" s="30"/>
      <c r="O15" s="28"/>
      <c r="P15" s="27"/>
      <c r="Q15" s="2"/>
      <c r="R15" s="27"/>
      <c r="S15" s="2"/>
      <c r="T15" s="2"/>
      <c r="U15" s="30"/>
      <c r="V15" s="31" t="str">
        <f t="shared" si="0"/>
        <v/>
      </c>
      <c r="W15" s="32" t="str">
        <f>IF(G15="","",SUMIFS(EXPERIENCIA!$U$6:$U$1005,EXPERIENCIA!$A$6:$A$1005,A15))</f>
        <v/>
      </c>
      <c r="X15" s="33" t="str">
        <f>IF(G15="","",COUNTIF(EXPERIENCIA!$A$6:$A$1005,A15))</f>
        <v/>
      </c>
      <c r="Y15" s="34" t="str">
        <f>IF(W15="","",W15/INSTRUCCIONES!$C$9)</f>
        <v/>
      </c>
      <c r="Z15" s="33">
        <f>INDEX(REQUISITOS!$H$5:$H$17,MATCH(B15,REQUISITOS!$A$5:$A$17,0))</f>
        <v>3</v>
      </c>
      <c r="AA15" s="35" t="str">
        <f t="shared" si="1"/>
        <v>SIN DILIGENCIAR</v>
      </c>
      <c r="AB15" s="27"/>
      <c r="AC15" s="27"/>
      <c r="AD15" s="27"/>
      <c r="AE15" s="27"/>
      <c r="AF15" s="27"/>
      <c r="AG15" s="2"/>
      <c r="AH15" s="27"/>
      <c r="AI15" s="36" t="str">
        <f>IF(G15="","",TRIM(IF(AND(I15&lt;&gt;"",COUNTIF($I$6:$I$80,I15)&gt;1),"Documento repetido en otra fila (una persona = un perfil). ","")&amp;IF(I15="","Falta N° de documento. ","")&amp;IF(V15="","Falta fecha de acta base. ","")&amp;IF(P15&lt;&gt;"SI","Falta soporte ReTHUS (obligatorio para el perfil). ","")&amp;IF(COUNTIF(EXPERIENCIA!$A$6:$A$1005,A15)=0,"Sin certificaciones en EXPERIENCIA. ","")&amp;IF(COUNTIFS(EXPERIENCIA!$A$6:$A$1005,A15,EXPERIENCIA!$W$6:$W$1005,"REVISAR")&gt;0,"Certificaciones con observación en EXPERIENCIA. ","")&amp;IF(AA15="NO CUMPLE","Experiencia calculada inferior al mínimo. ","")&amp;IF(AB15&lt;&gt;"SI","No aporta carta de compromiso, exclusividad y autorización. ","")&amp;IF(COUNTIF(AC15:AF15,"NO")&gt;0,"Soportes incompletos. ","")&amp;IF(COUNTBLANK(AB15:AF15)&gt;0,"Soportes sin marcar (registre SI o NO). ","")&amp;IF(AH15&lt;&gt;"SI","El oferente no ha certificado el cumplimiento. ","")&amp;IF(AND(AH15="SI",AA15&lt;&gt;"CUMPLE"),"Certifica cumplimiento sin soporte de experiencia suficiente. ","")))</f>
        <v/>
      </c>
      <c r="AJ15" s="37"/>
      <c r="AK15" s="37"/>
      <c r="AL15" s="38" t="str">
        <f>IF(G15="","",SUMIFS(EXPERIENCIA!$Z$6:$Z$1005,EXPERIENCIA!$A$6:$A$1005,A15))</f>
        <v/>
      </c>
      <c r="AM15" s="39" t="str">
        <f>IF(AL15="","",AL15/INSTRUCCIONES!$C$9)</f>
        <v/>
      </c>
      <c r="AN15" s="40" t="str">
        <f t="shared" si="2"/>
        <v/>
      </c>
      <c r="AO15" s="37"/>
      <c r="AP15" s="37"/>
      <c r="AQ15" s="40" t="str">
        <f t="shared" si="3"/>
        <v/>
      </c>
      <c r="AR15" s="41"/>
      <c r="AS15" s="2"/>
      <c r="AT15" s="26" t="s">
        <v>236</v>
      </c>
      <c r="AU15" s="33" t="str">
        <f>IF(G15="","",IF(AA15&lt;&gt;"CUMPLE",0,MIN(INDEX(REQUISITOS!$O$5:$O$17,MATCH($B15,REQUISITOS!$A$5:$A$17,0)),MAX(0,INT(ROUND(Y15-Z15,6))))*INDEX(REQUISITOS!$N$5:$N$17,MATCH($B15,REQUISITOS!$A$5:$A$17,0))+IF(AS15="SI",INDEX(REQUISITOS!$P$5:$P$17,MATCH($B15,REQUISITOS!$A$5:$A$17,0)),0)+MIN(INDEX(REQUISITOS!$R$5:$R$17,MATCH($B15,REQUISITOS!$A$5:$A$17,0)),IF(ISNUMBER(AT15),AT15,0))*INDEX(REQUISITOS!$Q$5:$Q$17,MATCH($B15,REQUISITOS!$A$5:$A$17,0))))</f>
        <v/>
      </c>
      <c r="AV15" s="37"/>
      <c r="AW15" s="12" t="s">
        <v>236</v>
      </c>
      <c r="AX15" s="42" t="str">
        <f>IF(G15="","",IF(AN15&lt;&gt;"CUMPLE",0,MIN(INDEX(REQUISITOS!$O$5:$O$17,MATCH($B15,REQUISITOS!$A$5:$A$17,0)),MAX(0,INT(ROUND(AM15-Z15,6))))))</f>
        <v/>
      </c>
      <c r="AY15" s="42" t="str">
        <f>IF(G15="","",AX15*INDEX(REQUISITOS!$N$5:$N$17,MATCH($B15,REQUISITOS!$A$5:$A$17,0)))</f>
        <v/>
      </c>
      <c r="AZ15" s="42" t="str">
        <f>IF(G15="","",IF(AV15="SI",INDEX(REQUISITOS!$P$5:$P$17,MATCH($B15,REQUISITOS!$A$5:$A$17,0)),0))</f>
        <v/>
      </c>
      <c r="BA15" s="42" t="str">
        <f>IF(G15="","",MIN(INDEX(REQUISITOS!$R$5:$R$17,MATCH($B15,REQUISITOS!$A$5:$A$17,0)),IF(ISNUMBER(AW15),AW15,0))*INDEX(REQUISITOS!$Q$5:$Q$17,MATCH($B15,REQUISITOS!$A$5:$A$17,0)))</f>
        <v/>
      </c>
      <c r="BB15" s="43" t="str">
        <f t="shared" si="4"/>
        <v/>
      </c>
      <c r="BC15" s="42">
        <f>INDEX(REQUISITOS!$S$5:$S$17,MATCH($B15,REQUISITOS!$A$5:$A$17,0))</f>
        <v>15</v>
      </c>
      <c r="BD15" s="44" t="str">
        <f t="shared" si="5"/>
        <v/>
      </c>
    </row>
    <row r="16" spans="1:56" ht="30" customHeight="1" x14ac:dyDescent="0.25">
      <c r="A16" s="20" t="s">
        <v>246</v>
      </c>
      <c r="B16" s="12" t="s">
        <v>119</v>
      </c>
      <c r="C16" s="26" t="s">
        <v>120</v>
      </c>
      <c r="D16" s="26" t="s">
        <v>234</v>
      </c>
      <c r="E16" s="26" t="s">
        <v>235</v>
      </c>
      <c r="F16" s="2"/>
      <c r="G16" s="2"/>
      <c r="H16" s="27"/>
      <c r="I16" s="28"/>
      <c r="J16" s="29"/>
      <c r="K16" s="2"/>
      <c r="L16" s="2"/>
      <c r="M16" s="2"/>
      <c r="N16" s="30"/>
      <c r="O16" s="28"/>
      <c r="P16" s="27"/>
      <c r="Q16" s="2"/>
      <c r="R16" s="27"/>
      <c r="S16" s="2"/>
      <c r="T16" s="2"/>
      <c r="U16" s="30"/>
      <c r="V16" s="31" t="str">
        <f t="shared" si="0"/>
        <v/>
      </c>
      <c r="W16" s="32" t="str">
        <f>IF(G16="","",SUMIFS(EXPERIENCIA!$U$6:$U$1005,EXPERIENCIA!$A$6:$A$1005,A16))</f>
        <v/>
      </c>
      <c r="X16" s="33" t="str">
        <f>IF(G16="","",COUNTIF(EXPERIENCIA!$A$6:$A$1005,A16))</f>
        <v/>
      </c>
      <c r="Y16" s="34" t="str">
        <f>IF(W16="","",W16/INSTRUCCIONES!$C$9)</f>
        <v/>
      </c>
      <c r="Z16" s="33">
        <f>INDEX(REQUISITOS!$H$5:$H$17,MATCH(B16,REQUISITOS!$A$5:$A$17,0))</f>
        <v>3</v>
      </c>
      <c r="AA16" s="35" t="str">
        <f t="shared" si="1"/>
        <v>SIN DILIGENCIAR</v>
      </c>
      <c r="AB16" s="27"/>
      <c r="AC16" s="27"/>
      <c r="AD16" s="27"/>
      <c r="AE16" s="27"/>
      <c r="AF16" s="27"/>
      <c r="AG16" s="2"/>
      <c r="AH16" s="27"/>
      <c r="AI16" s="36" t="str">
        <f>IF(G16="","",TRIM(IF(AND(I16&lt;&gt;"",COUNTIF($I$6:$I$80,I16)&gt;1),"Documento repetido en otra fila (una persona = un perfil). ","")&amp;IF(I16="","Falta N° de documento. ","")&amp;IF(V16="","Falta fecha de acta base. ","")&amp;IF(P16&lt;&gt;"SI","Falta soporte ReTHUS (obligatorio para el perfil). ","")&amp;IF(COUNTIF(EXPERIENCIA!$A$6:$A$1005,A16)=0,"Sin certificaciones en EXPERIENCIA. ","")&amp;IF(COUNTIFS(EXPERIENCIA!$A$6:$A$1005,A16,EXPERIENCIA!$W$6:$W$1005,"REVISAR")&gt;0,"Certificaciones con observación en EXPERIENCIA. ","")&amp;IF(AA16="NO CUMPLE","Experiencia calculada inferior al mínimo. ","")&amp;IF(AB16&lt;&gt;"SI","No aporta carta de compromiso, exclusividad y autorización. ","")&amp;IF(COUNTIF(AC16:AF16,"NO")&gt;0,"Soportes incompletos. ","")&amp;IF(COUNTBLANK(AB16:AF16)&gt;0,"Soportes sin marcar (registre SI o NO). ","")&amp;IF(AH16&lt;&gt;"SI","El oferente no ha certificado el cumplimiento. ","")&amp;IF(AND(AH16="SI",AA16&lt;&gt;"CUMPLE"),"Certifica cumplimiento sin soporte de experiencia suficiente. ","")))</f>
        <v/>
      </c>
      <c r="AJ16" s="37"/>
      <c r="AK16" s="37"/>
      <c r="AL16" s="38" t="str">
        <f>IF(G16="","",SUMIFS(EXPERIENCIA!$Z$6:$Z$1005,EXPERIENCIA!$A$6:$A$1005,A16))</f>
        <v/>
      </c>
      <c r="AM16" s="39" t="str">
        <f>IF(AL16="","",AL16/INSTRUCCIONES!$C$9)</f>
        <v/>
      </c>
      <c r="AN16" s="40" t="str">
        <f t="shared" si="2"/>
        <v/>
      </c>
      <c r="AO16" s="37"/>
      <c r="AP16" s="37"/>
      <c r="AQ16" s="40" t="str">
        <f t="shared" si="3"/>
        <v/>
      </c>
      <c r="AR16" s="41"/>
      <c r="AS16" s="2"/>
      <c r="AT16" s="26" t="s">
        <v>236</v>
      </c>
      <c r="AU16" s="33" t="str">
        <f>IF(G16="","",IF(AA16&lt;&gt;"CUMPLE",0,MIN(INDEX(REQUISITOS!$O$5:$O$17,MATCH($B16,REQUISITOS!$A$5:$A$17,0)),MAX(0,INT(ROUND(Y16-Z16,6))))*INDEX(REQUISITOS!$N$5:$N$17,MATCH($B16,REQUISITOS!$A$5:$A$17,0))+IF(AS16="SI",INDEX(REQUISITOS!$P$5:$P$17,MATCH($B16,REQUISITOS!$A$5:$A$17,0)),0)+MIN(INDEX(REQUISITOS!$R$5:$R$17,MATCH($B16,REQUISITOS!$A$5:$A$17,0)),IF(ISNUMBER(AT16),AT16,0))*INDEX(REQUISITOS!$Q$5:$Q$17,MATCH($B16,REQUISITOS!$A$5:$A$17,0))))</f>
        <v/>
      </c>
      <c r="AV16" s="37"/>
      <c r="AW16" s="12" t="s">
        <v>236</v>
      </c>
      <c r="AX16" s="42" t="str">
        <f>IF(G16="","",IF(AN16&lt;&gt;"CUMPLE",0,MIN(INDEX(REQUISITOS!$O$5:$O$17,MATCH($B16,REQUISITOS!$A$5:$A$17,0)),MAX(0,INT(ROUND(AM16-Z16,6))))))</f>
        <v/>
      </c>
      <c r="AY16" s="42" t="str">
        <f>IF(G16="","",AX16*INDEX(REQUISITOS!$N$5:$N$17,MATCH($B16,REQUISITOS!$A$5:$A$17,0)))</f>
        <v/>
      </c>
      <c r="AZ16" s="42" t="str">
        <f>IF(G16="","",IF(AV16="SI",INDEX(REQUISITOS!$P$5:$P$17,MATCH($B16,REQUISITOS!$A$5:$A$17,0)),0))</f>
        <v/>
      </c>
      <c r="BA16" s="42" t="str">
        <f>IF(G16="","",MIN(INDEX(REQUISITOS!$R$5:$R$17,MATCH($B16,REQUISITOS!$A$5:$A$17,0)),IF(ISNUMBER(AW16),AW16,0))*INDEX(REQUISITOS!$Q$5:$Q$17,MATCH($B16,REQUISITOS!$A$5:$A$17,0)))</f>
        <v/>
      </c>
      <c r="BB16" s="43" t="str">
        <f t="shared" si="4"/>
        <v/>
      </c>
      <c r="BC16" s="42">
        <f>INDEX(REQUISITOS!$S$5:$S$17,MATCH($B16,REQUISITOS!$A$5:$A$17,0))</f>
        <v>15</v>
      </c>
      <c r="BD16" s="44" t="str">
        <f t="shared" si="5"/>
        <v/>
      </c>
    </row>
    <row r="17" spans="1:56" ht="30" customHeight="1" x14ac:dyDescent="0.25">
      <c r="A17" s="20" t="s">
        <v>247</v>
      </c>
      <c r="B17" s="12" t="s">
        <v>119</v>
      </c>
      <c r="C17" s="26" t="s">
        <v>120</v>
      </c>
      <c r="D17" s="26" t="s">
        <v>234</v>
      </c>
      <c r="E17" s="26" t="s">
        <v>235</v>
      </c>
      <c r="F17" s="2"/>
      <c r="G17" s="2"/>
      <c r="H17" s="27"/>
      <c r="I17" s="28"/>
      <c r="J17" s="29"/>
      <c r="K17" s="2"/>
      <c r="L17" s="2"/>
      <c r="M17" s="2"/>
      <c r="N17" s="30"/>
      <c r="O17" s="28"/>
      <c r="P17" s="27"/>
      <c r="Q17" s="2"/>
      <c r="R17" s="27"/>
      <c r="S17" s="2"/>
      <c r="T17" s="2"/>
      <c r="U17" s="30"/>
      <c r="V17" s="31" t="str">
        <f t="shared" si="0"/>
        <v/>
      </c>
      <c r="W17" s="32" t="str">
        <f>IF(G17="","",SUMIFS(EXPERIENCIA!$U$6:$U$1005,EXPERIENCIA!$A$6:$A$1005,A17))</f>
        <v/>
      </c>
      <c r="X17" s="33" t="str">
        <f>IF(G17="","",COUNTIF(EXPERIENCIA!$A$6:$A$1005,A17))</f>
        <v/>
      </c>
      <c r="Y17" s="34" t="str">
        <f>IF(W17="","",W17/INSTRUCCIONES!$C$9)</f>
        <v/>
      </c>
      <c r="Z17" s="33">
        <f>INDEX(REQUISITOS!$H$5:$H$17,MATCH(B17,REQUISITOS!$A$5:$A$17,0))</f>
        <v>3</v>
      </c>
      <c r="AA17" s="35" t="str">
        <f t="shared" si="1"/>
        <v>SIN DILIGENCIAR</v>
      </c>
      <c r="AB17" s="27"/>
      <c r="AC17" s="27"/>
      <c r="AD17" s="27"/>
      <c r="AE17" s="27"/>
      <c r="AF17" s="27"/>
      <c r="AG17" s="2"/>
      <c r="AH17" s="27"/>
      <c r="AI17" s="36" t="str">
        <f>IF(G17="","",TRIM(IF(AND(I17&lt;&gt;"",COUNTIF($I$6:$I$80,I17)&gt;1),"Documento repetido en otra fila (una persona = un perfil). ","")&amp;IF(I17="","Falta N° de documento. ","")&amp;IF(V17="","Falta fecha de acta base. ","")&amp;IF(P17&lt;&gt;"SI","Falta soporte ReTHUS (obligatorio para el perfil). ","")&amp;IF(COUNTIF(EXPERIENCIA!$A$6:$A$1005,A17)=0,"Sin certificaciones en EXPERIENCIA. ","")&amp;IF(COUNTIFS(EXPERIENCIA!$A$6:$A$1005,A17,EXPERIENCIA!$W$6:$W$1005,"REVISAR")&gt;0,"Certificaciones con observación en EXPERIENCIA. ","")&amp;IF(AA17="NO CUMPLE","Experiencia calculada inferior al mínimo. ","")&amp;IF(AB17&lt;&gt;"SI","No aporta carta de compromiso, exclusividad y autorización. ","")&amp;IF(COUNTIF(AC17:AF17,"NO")&gt;0,"Soportes incompletos. ","")&amp;IF(COUNTBLANK(AB17:AF17)&gt;0,"Soportes sin marcar (registre SI o NO). ","")&amp;IF(AH17&lt;&gt;"SI","El oferente no ha certificado el cumplimiento. ","")&amp;IF(AND(AH17="SI",AA17&lt;&gt;"CUMPLE"),"Certifica cumplimiento sin soporte de experiencia suficiente. ","")))</f>
        <v/>
      </c>
      <c r="AJ17" s="37"/>
      <c r="AK17" s="37"/>
      <c r="AL17" s="38" t="str">
        <f>IF(G17="","",SUMIFS(EXPERIENCIA!$Z$6:$Z$1005,EXPERIENCIA!$A$6:$A$1005,A17))</f>
        <v/>
      </c>
      <c r="AM17" s="39" t="str">
        <f>IF(AL17="","",AL17/INSTRUCCIONES!$C$9)</f>
        <v/>
      </c>
      <c r="AN17" s="40" t="str">
        <f t="shared" si="2"/>
        <v/>
      </c>
      <c r="AO17" s="37"/>
      <c r="AP17" s="37"/>
      <c r="AQ17" s="40" t="str">
        <f t="shared" si="3"/>
        <v/>
      </c>
      <c r="AR17" s="41"/>
      <c r="AS17" s="2"/>
      <c r="AT17" s="26" t="s">
        <v>236</v>
      </c>
      <c r="AU17" s="33" t="str">
        <f>IF(G17="","",IF(AA17&lt;&gt;"CUMPLE",0,MIN(INDEX(REQUISITOS!$O$5:$O$17,MATCH($B17,REQUISITOS!$A$5:$A$17,0)),MAX(0,INT(ROUND(Y17-Z17,6))))*INDEX(REQUISITOS!$N$5:$N$17,MATCH($B17,REQUISITOS!$A$5:$A$17,0))+IF(AS17="SI",INDEX(REQUISITOS!$P$5:$P$17,MATCH($B17,REQUISITOS!$A$5:$A$17,0)),0)+MIN(INDEX(REQUISITOS!$R$5:$R$17,MATCH($B17,REQUISITOS!$A$5:$A$17,0)),IF(ISNUMBER(AT17),AT17,0))*INDEX(REQUISITOS!$Q$5:$Q$17,MATCH($B17,REQUISITOS!$A$5:$A$17,0))))</f>
        <v/>
      </c>
      <c r="AV17" s="37"/>
      <c r="AW17" s="12" t="s">
        <v>236</v>
      </c>
      <c r="AX17" s="42" t="str">
        <f>IF(G17="","",IF(AN17&lt;&gt;"CUMPLE",0,MIN(INDEX(REQUISITOS!$O$5:$O$17,MATCH($B17,REQUISITOS!$A$5:$A$17,0)),MAX(0,INT(ROUND(AM17-Z17,6))))))</f>
        <v/>
      </c>
      <c r="AY17" s="42" t="str">
        <f>IF(G17="","",AX17*INDEX(REQUISITOS!$N$5:$N$17,MATCH($B17,REQUISITOS!$A$5:$A$17,0)))</f>
        <v/>
      </c>
      <c r="AZ17" s="42" t="str">
        <f>IF(G17="","",IF(AV17="SI",INDEX(REQUISITOS!$P$5:$P$17,MATCH($B17,REQUISITOS!$A$5:$A$17,0)),0))</f>
        <v/>
      </c>
      <c r="BA17" s="42" t="str">
        <f>IF(G17="","",MIN(INDEX(REQUISITOS!$R$5:$R$17,MATCH($B17,REQUISITOS!$A$5:$A$17,0)),IF(ISNUMBER(AW17),AW17,0))*INDEX(REQUISITOS!$Q$5:$Q$17,MATCH($B17,REQUISITOS!$A$5:$A$17,0)))</f>
        <v/>
      </c>
      <c r="BB17" s="43" t="str">
        <f t="shared" si="4"/>
        <v/>
      </c>
      <c r="BC17" s="42">
        <f>INDEX(REQUISITOS!$S$5:$S$17,MATCH($B17,REQUISITOS!$A$5:$A$17,0))</f>
        <v>15</v>
      </c>
      <c r="BD17" s="44" t="str">
        <f t="shared" si="5"/>
        <v/>
      </c>
    </row>
    <row r="18" spans="1:56" ht="30" customHeight="1" x14ac:dyDescent="0.25">
      <c r="A18" s="20" t="s">
        <v>248</v>
      </c>
      <c r="B18" s="12" t="s">
        <v>119</v>
      </c>
      <c r="C18" s="26" t="s">
        <v>120</v>
      </c>
      <c r="D18" s="26" t="s">
        <v>234</v>
      </c>
      <c r="E18" s="26" t="s">
        <v>235</v>
      </c>
      <c r="F18" s="2"/>
      <c r="G18" s="2"/>
      <c r="H18" s="27"/>
      <c r="I18" s="28"/>
      <c r="J18" s="29"/>
      <c r="K18" s="2"/>
      <c r="L18" s="2"/>
      <c r="M18" s="2"/>
      <c r="N18" s="30"/>
      <c r="O18" s="28"/>
      <c r="P18" s="27"/>
      <c r="Q18" s="2"/>
      <c r="R18" s="27"/>
      <c r="S18" s="2"/>
      <c r="T18" s="2"/>
      <c r="U18" s="30"/>
      <c r="V18" s="31" t="str">
        <f t="shared" si="0"/>
        <v/>
      </c>
      <c r="W18" s="32" t="str">
        <f>IF(G18="","",SUMIFS(EXPERIENCIA!$U$6:$U$1005,EXPERIENCIA!$A$6:$A$1005,A18))</f>
        <v/>
      </c>
      <c r="X18" s="33" t="str">
        <f>IF(G18="","",COUNTIF(EXPERIENCIA!$A$6:$A$1005,A18))</f>
        <v/>
      </c>
      <c r="Y18" s="34" t="str">
        <f>IF(W18="","",W18/INSTRUCCIONES!$C$9)</f>
        <v/>
      </c>
      <c r="Z18" s="33">
        <f>INDEX(REQUISITOS!$H$5:$H$17,MATCH(B18,REQUISITOS!$A$5:$A$17,0))</f>
        <v>3</v>
      </c>
      <c r="AA18" s="35" t="str">
        <f t="shared" si="1"/>
        <v>SIN DILIGENCIAR</v>
      </c>
      <c r="AB18" s="27"/>
      <c r="AC18" s="27"/>
      <c r="AD18" s="27"/>
      <c r="AE18" s="27"/>
      <c r="AF18" s="27"/>
      <c r="AG18" s="2"/>
      <c r="AH18" s="27"/>
      <c r="AI18" s="36" t="str">
        <f>IF(G18="","",TRIM(IF(AND(I18&lt;&gt;"",COUNTIF($I$6:$I$80,I18)&gt;1),"Documento repetido en otra fila (una persona = un perfil). ","")&amp;IF(I18="","Falta N° de documento. ","")&amp;IF(V18="","Falta fecha de acta base. ","")&amp;IF(P18&lt;&gt;"SI","Falta soporte ReTHUS (obligatorio para el perfil). ","")&amp;IF(COUNTIF(EXPERIENCIA!$A$6:$A$1005,A18)=0,"Sin certificaciones en EXPERIENCIA. ","")&amp;IF(COUNTIFS(EXPERIENCIA!$A$6:$A$1005,A18,EXPERIENCIA!$W$6:$W$1005,"REVISAR")&gt;0,"Certificaciones con observación en EXPERIENCIA. ","")&amp;IF(AA18="NO CUMPLE","Experiencia calculada inferior al mínimo. ","")&amp;IF(AB18&lt;&gt;"SI","No aporta carta de compromiso, exclusividad y autorización. ","")&amp;IF(COUNTIF(AC18:AF18,"NO")&gt;0,"Soportes incompletos. ","")&amp;IF(COUNTBLANK(AB18:AF18)&gt;0,"Soportes sin marcar (registre SI o NO). ","")&amp;IF(AH18&lt;&gt;"SI","El oferente no ha certificado el cumplimiento. ","")&amp;IF(AND(AH18="SI",AA18&lt;&gt;"CUMPLE"),"Certifica cumplimiento sin soporte de experiencia suficiente. ","")))</f>
        <v/>
      </c>
      <c r="AJ18" s="37"/>
      <c r="AK18" s="37"/>
      <c r="AL18" s="38" t="str">
        <f>IF(G18="","",SUMIFS(EXPERIENCIA!$Z$6:$Z$1005,EXPERIENCIA!$A$6:$A$1005,A18))</f>
        <v/>
      </c>
      <c r="AM18" s="39" t="str">
        <f>IF(AL18="","",AL18/INSTRUCCIONES!$C$9)</f>
        <v/>
      </c>
      <c r="AN18" s="40" t="str">
        <f t="shared" si="2"/>
        <v/>
      </c>
      <c r="AO18" s="37"/>
      <c r="AP18" s="37"/>
      <c r="AQ18" s="40" t="str">
        <f t="shared" si="3"/>
        <v/>
      </c>
      <c r="AR18" s="41"/>
      <c r="AS18" s="2"/>
      <c r="AT18" s="26" t="s">
        <v>236</v>
      </c>
      <c r="AU18" s="33" t="str">
        <f>IF(G18="","",IF(AA18&lt;&gt;"CUMPLE",0,MIN(INDEX(REQUISITOS!$O$5:$O$17,MATCH($B18,REQUISITOS!$A$5:$A$17,0)),MAX(0,INT(ROUND(Y18-Z18,6))))*INDEX(REQUISITOS!$N$5:$N$17,MATCH($B18,REQUISITOS!$A$5:$A$17,0))+IF(AS18="SI",INDEX(REQUISITOS!$P$5:$P$17,MATCH($B18,REQUISITOS!$A$5:$A$17,0)),0)+MIN(INDEX(REQUISITOS!$R$5:$R$17,MATCH($B18,REQUISITOS!$A$5:$A$17,0)),IF(ISNUMBER(AT18),AT18,0))*INDEX(REQUISITOS!$Q$5:$Q$17,MATCH($B18,REQUISITOS!$A$5:$A$17,0))))</f>
        <v/>
      </c>
      <c r="AV18" s="37"/>
      <c r="AW18" s="12" t="s">
        <v>236</v>
      </c>
      <c r="AX18" s="42" t="str">
        <f>IF(G18="","",IF(AN18&lt;&gt;"CUMPLE",0,MIN(INDEX(REQUISITOS!$O$5:$O$17,MATCH($B18,REQUISITOS!$A$5:$A$17,0)),MAX(0,INT(ROUND(AM18-Z18,6))))))</f>
        <v/>
      </c>
      <c r="AY18" s="42" t="str">
        <f>IF(G18="","",AX18*INDEX(REQUISITOS!$N$5:$N$17,MATCH($B18,REQUISITOS!$A$5:$A$17,0)))</f>
        <v/>
      </c>
      <c r="AZ18" s="42" t="str">
        <f>IF(G18="","",IF(AV18="SI",INDEX(REQUISITOS!$P$5:$P$17,MATCH($B18,REQUISITOS!$A$5:$A$17,0)),0))</f>
        <v/>
      </c>
      <c r="BA18" s="42" t="str">
        <f>IF(G18="","",MIN(INDEX(REQUISITOS!$R$5:$R$17,MATCH($B18,REQUISITOS!$A$5:$A$17,0)),IF(ISNUMBER(AW18),AW18,0))*INDEX(REQUISITOS!$Q$5:$Q$17,MATCH($B18,REQUISITOS!$A$5:$A$17,0)))</f>
        <v/>
      </c>
      <c r="BB18" s="43" t="str">
        <f t="shared" si="4"/>
        <v/>
      </c>
      <c r="BC18" s="42">
        <f>INDEX(REQUISITOS!$S$5:$S$17,MATCH($B18,REQUISITOS!$A$5:$A$17,0))</f>
        <v>15</v>
      </c>
      <c r="BD18" s="44" t="str">
        <f t="shared" si="5"/>
        <v/>
      </c>
    </row>
    <row r="19" spans="1:56" ht="30" customHeight="1" x14ac:dyDescent="0.25">
      <c r="A19" s="20" t="s">
        <v>249</v>
      </c>
      <c r="B19" s="12" t="s">
        <v>119</v>
      </c>
      <c r="C19" s="26" t="s">
        <v>120</v>
      </c>
      <c r="D19" s="26" t="s">
        <v>234</v>
      </c>
      <c r="E19" s="26" t="s">
        <v>235</v>
      </c>
      <c r="F19" s="2"/>
      <c r="G19" s="2"/>
      <c r="H19" s="27"/>
      <c r="I19" s="28"/>
      <c r="J19" s="29"/>
      <c r="K19" s="2"/>
      <c r="L19" s="2"/>
      <c r="M19" s="2"/>
      <c r="N19" s="30"/>
      <c r="O19" s="28"/>
      <c r="P19" s="27"/>
      <c r="Q19" s="2"/>
      <c r="R19" s="27"/>
      <c r="S19" s="2"/>
      <c r="T19" s="2"/>
      <c r="U19" s="30"/>
      <c r="V19" s="31" t="str">
        <f t="shared" si="0"/>
        <v/>
      </c>
      <c r="W19" s="32" t="str">
        <f>IF(G19="","",SUMIFS(EXPERIENCIA!$U$6:$U$1005,EXPERIENCIA!$A$6:$A$1005,A19))</f>
        <v/>
      </c>
      <c r="X19" s="33" t="str">
        <f>IF(G19="","",COUNTIF(EXPERIENCIA!$A$6:$A$1005,A19))</f>
        <v/>
      </c>
      <c r="Y19" s="34" t="str">
        <f>IF(W19="","",W19/INSTRUCCIONES!$C$9)</f>
        <v/>
      </c>
      <c r="Z19" s="33">
        <f>INDEX(REQUISITOS!$H$5:$H$17,MATCH(B19,REQUISITOS!$A$5:$A$17,0))</f>
        <v>3</v>
      </c>
      <c r="AA19" s="35" t="str">
        <f t="shared" si="1"/>
        <v>SIN DILIGENCIAR</v>
      </c>
      <c r="AB19" s="27"/>
      <c r="AC19" s="27"/>
      <c r="AD19" s="27"/>
      <c r="AE19" s="27"/>
      <c r="AF19" s="27"/>
      <c r="AG19" s="2"/>
      <c r="AH19" s="27"/>
      <c r="AI19" s="36" t="str">
        <f>IF(G19="","",TRIM(IF(AND(I19&lt;&gt;"",COUNTIF($I$6:$I$80,I19)&gt;1),"Documento repetido en otra fila (una persona = un perfil). ","")&amp;IF(I19="","Falta N° de documento. ","")&amp;IF(V19="","Falta fecha de acta base. ","")&amp;IF(P19&lt;&gt;"SI","Falta soporte ReTHUS (obligatorio para el perfil). ","")&amp;IF(COUNTIF(EXPERIENCIA!$A$6:$A$1005,A19)=0,"Sin certificaciones en EXPERIENCIA. ","")&amp;IF(COUNTIFS(EXPERIENCIA!$A$6:$A$1005,A19,EXPERIENCIA!$W$6:$W$1005,"REVISAR")&gt;0,"Certificaciones con observación en EXPERIENCIA. ","")&amp;IF(AA19="NO CUMPLE","Experiencia calculada inferior al mínimo. ","")&amp;IF(AB19&lt;&gt;"SI","No aporta carta de compromiso, exclusividad y autorización. ","")&amp;IF(COUNTIF(AC19:AF19,"NO")&gt;0,"Soportes incompletos. ","")&amp;IF(COUNTBLANK(AB19:AF19)&gt;0,"Soportes sin marcar (registre SI o NO). ","")&amp;IF(AH19&lt;&gt;"SI","El oferente no ha certificado el cumplimiento. ","")&amp;IF(AND(AH19="SI",AA19&lt;&gt;"CUMPLE"),"Certifica cumplimiento sin soporte de experiencia suficiente. ","")))</f>
        <v/>
      </c>
      <c r="AJ19" s="37"/>
      <c r="AK19" s="37"/>
      <c r="AL19" s="38" t="str">
        <f>IF(G19="","",SUMIFS(EXPERIENCIA!$Z$6:$Z$1005,EXPERIENCIA!$A$6:$A$1005,A19))</f>
        <v/>
      </c>
      <c r="AM19" s="39" t="str">
        <f>IF(AL19="","",AL19/INSTRUCCIONES!$C$9)</f>
        <v/>
      </c>
      <c r="AN19" s="40" t="str">
        <f t="shared" si="2"/>
        <v/>
      </c>
      <c r="AO19" s="37"/>
      <c r="AP19" s="37"/>
      <c r="AQ19" s="40" t="str">
        <f t="shared" si="3"/>
        <v/>
      </c>
      <c r="AR19" s="41"/>
      <c r="AS19" s="2"/>
      <c r="AT19" s="26" t="s">
        <v>236</v>
      </c>
      <c r="AU19" s="33" t="str">
        <f>IF(G19="","",IF(AA19&lt;&gt;"CUMPLE",0,MIN(INDEX(REQUISITOS!$O$5:$O$17,MATCH($B19,REQUISITOS!$A$5:$A$17,0)),MAX(0,INT(ROUND(Y19-Z19,6))))*INDEX(REQUISITOS!$N$5:$N$17,MATCH($B19,REQUISITOS!$A$5:$A$17,0))+IF(AS19="SI",INDEX(REQUISITOS!$P$5:$P$17,MATCH($B19,REQUISITOS!$A$5:$A$17,0)),0)+MIN(INDEX(REQUISITOS!$R$5:$R$17,MATCH($B19,REQUISITOS!$A$5:$A$17,0)),IF(ISNUMBER(AT19),AT19,0))*INDEX(REQUISITOS!$Q$5:$Q$17,MATCH($B19,REQUISITOS!$A$5:$A$17,0))))</f>
        <v/>
      </c>
      <c r="AV19" s="37"/>
      <c r="AW19" s="12" t="s">
        <v>236</v>
      </c>
      <c r="AX19" s="42" t="str">
        <f>IF(G19="","",IF(AN19&lt;&gt;"CUMPLE",0,MIN(INDEX(REQUISITOS!$O$5:$O$17,MATCH($B19,REQUISITOS!$A$5:$A$17,0)),MAX(0,INT(ROUND(AM19-Z19,6))))))</f>
        <v/>
      </c>
      <c r="AY19" s="42" t="str">
        <f>IF(G19="","",AX19*INDEX(REQUISITOS!$N$5:$N$17,MATCH($B19,REQUISITOS!$A$5:$A$17,0)))</f>
        <v/>
      </c>
      <c r="AZ19" s="42" t="str">
        <f>IF(G19="","",IF(AV19="SI",INDEX(REQUISITOS!$P$5:$P$17,MATCH($B19,REQUISITOS!$A$5:$A$17,0)),0))</f>
        <v/>
      </c>
      <c r="BA19" s="42" t="str">
        <f>IF(G19="","",MIN(INDEX(REQUISITOS!$R$5:$R$17,MATCH($B19,REQUISITOS!$A$5:$A$17,0)),IF(ISNUMBER(AW19),AW19,0))*INDEX(REQUISITOS!$Q$5:$Q$17,MATCH($B19,REQUISITOS!$A$5:$A$17,0)))</f>
        <v/>
      </c>
      <c r="BB19" s="43" t="str">
        <f t="shared" si="4"/>
        <v/>
      </c>
      <c r="BC19" s="42">
        <f>INDEX(REQUISITOS!$S$5:$S$17,MATCH($B19,REQUISITOS!$A$5:$A$17,0))</f>
        <v>15</v>
      </c>
      <c r="BD19" s="44" t="str">
        <f t="shared" si="5"/>
        <v/>
      </c>
    </row>
    <row r="20" spans="1:56" ht="30" customHeight="1" x14ac:dyDescent="0.25">
      <c r="A20" s="20" t="s">
        <v>250</v>
      </c>
      <c r="B20" s="12" t="s">
        <v>119</v>
      </c>
      <c r="C20" s="26" t="s">
        <v>120</v>
      </c>
      <c r="D20" s="26" t="s">
        <v>234</v>
      </c>
      <c r="E20" s="26" t="s">
        <v>235</v>
      </c>
      <c r="F20" s="2"/>
      <c r="G20" s="2"/>
      <c r="H20" s="27"/>
      <c r="I20" s="28"/>
      <c r="J20" s="29"/>
      <c r="K20" s="2"/>
      <c r="L20" s="2"/>
      <c r="M20" s="2"/>
      <c r="N20" s="30"/>
      <c r="O20" s="28"/>
      <c r="P20" s="27"/>
      <c r="Q20" s="2"/>
      <c r="R20" s="27"/>
      <c r="S20" s="2"/>
      <c r="T20" s="2"/>
      <c r="U20" s="30"/>
      <c r="V20" s="31" t="str">
        <f t="shared" si="0"/>
        <v/>
      </c>
      <c r="W20" s="32" t="str">
        <f>IF(G20="","",SUMIFS(EXPERIENCIA!$U$6:$U$1005,EXPERIENCIA!$A$6:$A$1005,A20))</f>
        <v/>
      </c>
      <c r="X20" s="33" t="str">
        <f>IF(G20="","",COUNTIF(EXPERIENCIA!$A$6:$A$1005,A20))</f>
        <v/>
      </c>
      <c r="Y20" s="34" t="str">
        <f>IF(W20="","",W20/INSTRUCCIONES!$C$9)</f>
        <v/>
      </c>
      <c r="Z20" s="33">
        <f>INDEX(REQUISITOS!$H$5:$H$17,MATCH(B20,REQUISITOS!$A$5:$A$17,0))</f>
        <v>3</v>
      </c>
      <c r="AA20" s="35" t="str">
        <f t="shared" si="1"/>
        <v>SIN DILIGENCIAR</v>
      </c>
      <c r="AB20" s="27"/>
      <c r="AC20" s="27"/>
      <c r="AD20" s="27"/>
      <c r="AE20" s="27"/>
      <c r="AF20" s="27"/>
      <c r="AG20" s="2"/>
      <c r="AH20" s="27"/>
      <c r="AI20" s="36" t="str">
        <f>IF(G20="","",TRIM(IF(AND(I20&lt;&gt;"",COUNTIF($I$6:$I$80,I20)&gt;1),"Documento repetido en otra fila (una persona = un perfil). ","")&amp;IF(I20="","Falta N° de documento. ","")&amp;IF(V20="","Falta fecha de acta base. ","")&amp;IF(P20&lt;&gt;"SI","Falta soporte ReTHUS (obligatorio para el perfil). ","")&amp;IF(COUNTIF(EXPERIENCIA!$A$6:$A$1005,A20)=0,"Sin certificaciones en EXPERIENCIA. ","")&amp;IF(COUNTIFS(EXPERIENCIA!$A$6:$A$1005,A20,EXPERIENCIA!$W$6:$W$1005,"REVISAR")&gt;0,"Certificaciones con observación en EXPERIENCIA. ","")&amp;IF(AA20="NO CUMPLE","Experiencia calculada inferior al mínimo. ","")&amp;IF(AB20&lt;&gt;"SI","No aporta carta de compromiso, exclusividad y autorización. ","")&amp;IF(COUNTIF(AC20:AF20,"NO")&gt;0,"Soportes incompletos. ","")&amp;IF(COUNTBLANK(AB20:AF20)&gt;0,"Soportes sin marcar (registre SI o NO). ","")&amp;IF(AH20&lt;&gt;"SI","El oferente no ha certificado el cumplimiento. ","")&amp;IF(AND(AH20="SI",AA20&lt;&gt;"CUMPLE"),"Certifica cumplimiento sin soporte de experiencia suficiente. ","")))</f>
        <v/>
      </c>
      <c r="AJ20" s="37"/>
      <c r="AK20" s="37"/>
      <c r="AL20" s="38" t="str">
        <f>IF(G20="","",SUMIFS(EXPERIENCIA!$Z$6:$Z$1005,EXPERIENCIA!$A$6:$A$1005,A20))</f>
        <v/>
      </c>
      <c r="AM20" s="39" t="str">
        <f>IF(AL20="","",AL20/INSTRUCCIONES!$C$9)</f>
        <v/>
      </c>
      <c r="AN20" s="40" t="str">
        <f t="shared" si="2"/>
        <v/>
      </c>
      <c r="AO20" s="37"/>
      <c r="AP20" s="37"/>
      <c r="AQ20" s="40" t="str">
        <f t="shared" si="3"/>
        <v/>
      </c>
      <c r="AR20" s="41"/>
      <c r="AS20" s="2"/>
      <c r="AT20" s="26" t="s">
        <v>236</v>
      </c>
      <c r="AU20" s="33" t="str">
        <f>IF(G20="","",IF(AA20&lt;&gt;"CUMPLE",0,MIN(INDEX(REQUISITOS!$O$5:$O$17,MATCH($B20,REQUISITOS!$A$5:$A$17,0)),MAX(0,INT(ROUND(Y20-Z20,6))))*INDEX(REQUISITOS!$N$5:$N$17,MATCH($B20,REQUISITOS!$A$5:$A$17,0))+IF(AS20="SI",INDEX(REQUISITOS!$P$5:$P$17,MATCH($B20,REQUISITOS!$A$5:$A$17,0)),0)+MIN(INDEX(REQUISITOS!$R$5:$R$17,MATCH($B20,REQUISITOS!$A$5:$A$17,0)),IF(ISNUMBER(AT20),AT20,0))*INDEX(REQUISITOS!$Q$5:$Q$17,MATCH($B20,REQUISITOS!$A$5:$A$17,0))))</f>
        <v/>
      </c>
      <c r="AV20" s="37"/>
      <c r="AW20" s="12" t="s">
        <v>236</v>
      </c>
      <c r="AX20" s="42" t="str">
        <f>IF(G20="","",IF(AN20&lt;&gt;"CUMPLE",0,MIN(INDEX(REQUISITOS!$O$5:$O$17,MATCH($B20,REQUISITOS!$A$5:$A$17,0)),MAX(0,INT(ROUND(AM20-Z20,6))))))</f>
        <v/>
      </c>
      <c r="AY20" s="42" t="str">
        <f>IF(G20="","",AX20*INDEX(REQUISITOS!$N$5:$N$17,MATCH($B20,REQUISITOS!$A$5:$A$17,0)))</f>
        <v/>
      </c>
      <c r="AZ20" s="42" t="str">
        <f>IF(G20="","",IF(AV20="SI",INDEX(REQUISITOS!$P$5:$P$17,MATCH($B20,REQUISITOS!$A$5:$A$17,0)),0))</f>
        <v/>
      </c>
      <c r="BA20" s="42" t="str">
        <f>IF(G20="","",MIN(INDEX(REQUISITOS!$R$5:$R$17,MATCH($B20,REQUISITOS!$A$5:$A$17,0)),IF(ISNUMBER(AW20),AW20,0))*INDEX(REQUISITOS!$Q$5:$Q$17,MATCH($B20,REQUISITOS!$A$5:$A$17,0)))</f>
        <v/>
      </c>
      <c r="BB20" s="43" t="str">
        <f t="shared" si="4"/>
        <v/>
      </c>
      <c r="BC20" s="42">
        <f>INDEX(REQUISITOS!$S$5:$S$17,MATCH($B20,REQUISITOS!$A$5:$A$17,0))</f>
        <v>15</v>
      </c>
      <c r="BD20" s="44" t="str">
        <f t="shared" si="5"/>
        <v/>
      </c>
    </row>
    <row r="21" spans="1:56" ht="30" customHeight="1" x14ac:dyDescent="0.25">
      <c r="A21" s="20" t="s">
        <v>251</v>
      </c>
      <c r="B21" s="12" t="s">
        <v>124</v>
      </c>
      <c r="C21" s="26" t="s">
        <v>125</v>
      </c>
      <c r="D21" s="26" t="s">
        <v>252</v>
      </c>
      <c r="E21" s="26" t="s">
        <v>253</v>
      </c>
      <c r="F21" s="26" t="s">
        <v>254</v>
      </c>
      <c r="G21" s="2"/>
      <c r="H21" s="27"/>
      <c r="I21" s="28"/>
      <c r="J21" s="29"/>
      <c r="K21" s="2"/>
      <c r="L21" s="2"/>
      <c r="M21" s="2"/>
      <c r="N21" s="30"/>
      <c r="O21" s="28"/>
      <c r="P21" s="27"/>
      <c r="Q21" s="2"/>
      <c r="R21" s="27"/>
      <c r="S21" s="2"/>
      <c r="T21" s="2"/>
      <c r="U21" s="30"/>
      <c r="V21" s="31" t="str">
        <f t="shared" si="0"/>
        <v/>
      </c>
      <c r="W21" s="32" t="str">
        <f>IF(G21="","",SUMIFS(EXPERIENCIA!$U$6:$U$1005,EXPERIENCIA!$A$6:$A$1005,A21))</f>
        <v/>
      </c>
      <c r="X21" s="33" t="str">
        <f>IF(G21="","",COUNTIF(EXPERIENCIA!$A$6:$A$1005,A21))</f>
        <v/>
      </c>
      <c r="Y21" s="34" t="str">
        <f>IF(W21="","",W21/INSTRUCCIONES!$C$9)</f>
        <v/>
      </c>
      <c r="Z21" s="33">
        <f>INDEX(REQUISITOS!$H$5:$H$17,MATCH(B21,REQUISITOS!$A$5:$A$17,0))</f>
        <v>3</v>
      </c>
      <c r="AA21" s="35" t="str">
        <f t="shared" si="1"/>
        <v>SIN DILIGENCIAR</v>
      </c>
      <c r="AB21" s="27"/>
      <c r="AC21" s="27"/>
      <c r="AD21" s="27"/>
      <c r="AE21" s="27"/>
      <c r="AF21" s="27"/>
      <c r="AG21" s="2"/>
      <c r="AH21" s="27"/>
      <c r="AI21" s="36" t="str">
        <f>IF(G21="","",TRIM(IF(AND(I21&lt;&gt;"",COUNTIF($I$6:$I$80,I21)&gt;1),"Documento repetido en otra fila (una persona = un perfil). ","")&amp;IF(I21="","Falta N° de documento. ","")&amp;IF(V21="","Falta fecha de acta base. ","")&amp;IF(P21&lt;&gt;"SI","Falta soporte ReTHUS (obligatorio para el perfil). ","")&amp;IF(COUNTIF(EXPERIENCIA!$A$6:$A$1005,A21)=0,"Sin certificaciones en EXPERIENCIA. ","")&amp;IF(COUNTIFS(EXPERIENCIA!$A$6:$A$1005,A21,EXPERIENCIA!$W$6:$W$1005,"REVISAR")&gt;0,"Certificaciones con observación en EXPERIENCIA. ","")&amp;IF(AA21="NO CUMPLE","Experiencia calculada inferior al mínimo. ","")&amp;IF(AB21&lt;&gt;"SI","No aporta carta de compromiso, exclusividad y autorización. ","")&amp;IF(COUNTIF(AC21:AF21,"NO")&gt;0,"Soportes incompletos. ","")&amp;IF(COUNTBLANK(AB21:AF21)&gt;0,"Soportes sin marcar (registre SI o NO). ","")&amp;IF(AH21&lt;&gt;"SI","El oferente no ha certificado el cumplimiento. ","")&amp;IF(AND(AH21="SI",AA21&lt;&gt;"CUMPLE"),"Certifica cumplimiento sin soporte de experiencia suficiente. ","")))</f>
        <v/>
      </c>
      <c r="AJ21" s="37"/>
      <c r="AK21" s="37"/>
      <c r="AL21" s="38" t="str">
        <f>IF(G21="","",SUMIFS(EXPERIENCIA!$Z$6:$Z$1005,EXPERIENCIA!$A$6:$A$1005,A21))</f>
        <v/>
      </c>
      <c r="AM21" s="39" t="str">
        <f>IF(AL21="","",AL21/INSTRUCCIONES!$C$9)</f>
        <v/>
      </c>
      <c r="AN21" s="40" t="str">
        <f t="shared" si="2"/>
        <v/>
      </c>
      <c r="AO21" s="37"/>
      <c r="AP21" s="37"/>
      <c r="AQ21" s="40" t="str">
        <f t="shared" si="3"/>
        <v/>
      </c>
      <c r="AR21" s="41"/>
      <c r="AS21" s="26" t="s">
        <v>236</v>
      </c>
      <c r="AT21" s="26" t="s">
        <v>236</v>
      </c>
      <c r="AU21" s="33" t="str">
        <f>IF(G21="","",IF(AA21&lt;&gt;"CUMPLE",0,MIN(INDEX(REQUISITOS!$O$5:$O$17,MATCH($B21,REQUISITOS!$A$5:$A$17,0)),MAX(0,INT(ROUND(Y21-Z21,6))))*INDEX(REQUISITOS!$N$5:$N$17,MATCH($B21,REQUISITOS!$A$5:$A$17,0))+IF(AS21="SI",INDEX(REQUISITOS!$P$5:$P$17,MATCH($B21,REQUISITOS!$A$5:$A$17,0)),0)+MIN(INDEX(REQUISITOS!$R$5:$R$17,MATCH($B21,REQUISITOS!$A$5:$A$17,0)),IF(ISNUMBER(AT21),AT21,0))*INDEX(REQUISITOS!$Q$5:$Q$17,MATCH($B21,REQUISITOS!$A$5:$A$17,0))))</f>
        <v/>
      </c>
      <c r="AV21" s="12" t="s">
        <v>236</v>
      </c>
      <c r="AW21" s="12" t="s">
        <v>236</v>
      </c>
      <c r="AX21" s="42" t="str">
        <f>IF(G21="","",IF(AN21&lt;&gt;"CUMPLE",0,MIN(INDEX(REQUISITOS!$O$5:$O$17,MATCH($B21,REQUISITOS!$A$5:$A$17,0)),MAX(0,INT(ROUND(AM21-Z21,6))))))</f>
        <v/>
      </c>
      <c r="AY21" s="42" t="str">
        <f>IF(G21="","",AX21*INDEX(REQUISITOS!$N$5:$N$17,MATCH($B21,REQUISITOS!$A$5:$A$17,0)))</f>
        <v/>
      </c>
      <c r="AZ21" s="42" t="str">
        <f>IF(G21="","",IF(AV21="SI",INDEX(REQUISITOS!$P$5:$P$17,MATCH($B21,REQUISITOS!$A$5:$A$17,0)),0))</f>
        <v/>
      </c>
      <c r="BA21" s="42" t="str">
        <f>IF(G21="","",MIN(INDEX(REQUISITOS!$R$5:$R$17,MATCH($B21,REQUISITOS!$A$5:$A$17,0)),IF(ISNUMBER(AW21),AW21,0))*INDEX(REQUISITOS!$Q$5:$Q$17,MATCH($B21,REQUISITOS!$A$5:$A$17,0)))</f>
        <v/>
      </c>
      <c r="BB21" s="43" t="str">
        <f t="shared" si="4"/>
        <v/>
      </c>
      <c r="BC21" s="42">
        <f>INDEX(REQUISITOS!$S$5:$S$17,MATCH($B21,REQUISITOS!$A$5:$A$17,0))</f>
        <v>10</v>
      </c>
      <c r="BD21" s="44" t="str">
        <f t="shared" si="5"/>
        <v/>
      </c>
    </row>
    <row r="22" spans="1:56" ht="30" customHeight="1" x14ac:dyDescent="0.25">
      <c r="A22" s="20" t="s">
        <v>255</v>
      </c>
      <c r="B22" s="12" t="s">
        <v>128</v>
      </c>
      <c r="C22" s="26" t="s">
        <v>129</v>
      </c>
      <c r="D22" s="26" t="s">
        <v>252</v>
      </c>
      <c r="E22" s="26" t="s">
        <v>253</v>
      </c>
      <c r="F22" s="26" t="s">
        <v>254</v>
      </c>
      <c r="G22" s="2"/>
      <c r="H22" s="27"/>
      <c r="I22" s="28"/>
      <c r="J22" s="29"/>
      <c r="K22" s="2"/>
      <c r="L22" s="2"/>
      <c r="M22" s="2"/>
      <c r="N22" s="30"/>
      <c r="O22" s="28"/>
      <c r="P22" s="27"/>
      <c r="Q22" s="2"/>
      <c r="R22" s="27"/>
      <c r="S22" s="2"/>
      <c r="T22" s="2"/>
      <c r="U22" s="30"/>
      <c r="V22" s="31" t="str">
        <f t="shared" si="0"/>
        <v/>
      </c>
      <c r="W22" s="32" t="str">
        <f>IF(G22="","",SUMIFS(EXPERIENCIA!$U$6:$U$1005,EXPERIENCIA!$A$6:$A$1005,A22))</f>
        <v/>
      </c>
      <c r="X22" s="33" t="str">
        <f>IF(G22="","",COUNTIF(EXPERIENCIA!$A$6:$A$1005,A22))</f>
        <v/>
      </c>
      <c r="Y22" s="34" t="str">
        <f>IF(W22="","",W22/INSTRUCCIONES!$C$9)</f>
        <v/>
      </c>
      <c r="Z22" s="33">
        <f>INDEX(REQUISITOS!$H$5:$H$17,MATCH(B22,REQUISITOS!$A$5:$A$17,0))</f>
        <v>3</v>
      </c>
      <c r="AA22" s="35" t="str">
        <f t="shared" si="1"/>
        <v>SIN DILIGENCIAR</v>
      </c>
      <c r="AB22" s="27"/>
      <c r="AC22" s="27"/>
      <c r="AD22" s="27"/>
      <c r="AE22" s="27"/>
      <c r="AF22" s="27"/>
      <c r="AG22" s="2"/>
      <c r="AH22" s="27"/>
      <c r="AI22" s="36" t="str">
        <f>IF(G22="","",TRIM(IF(AND(I22&lt;&gt;"",COUNTIF($I$6:$I$80,I22)&gt;1),"Documento repetido en otra fila (una persona = un perfil). ","")&amp;IF(I22="","Falta N° de documento. ","")&amp;IF(V22="","Falta fecha de acta base. ","")&amp;IF(P22&lt;&gt;"SI","Falta soporte ReTHUS (obligatorio para el perfil). ","")&amp;IF(COUNTIF(EXPERIENCIA!$A$6:$A$1005,A22)=0,"Sin certificaciones en EXPERIENCIA. ","")&amp;IF(COUNTIFS(EXPERIENCIA!$A$6:$A$1005,A22,EXPERIENCIA!$W$6:$W$1005,"REVISAR")&gt;0,"Certificaciones con observación en EXPERIENCIA. ","")&amp;IF(AA22="NO CUMPLE","Experiencia calculada inferior al mínimo. ","")&amp;IF(AB22&lt;&gt;"SI","No aporta carta de compromiso, exclusividad y autorización. ","")&amp;IF(COUNTIF(AC22:AF22,"NO")&gt;0,"Soportes incompletos. ","")&amp;IF(COUNTBLANK(AB22:AF22)&gt;0,"Soportes sin marcar (registre SI o NO). ","")&amp;IF(AH22&lt;&gt;"SI","El oferente no ha certificado el cumplimiento. ","")&amp;IF(AND(AH22="SI",AA22&lt;&gt;"CUMPLE"),"Certifica cumplimiento sin soporte de experiencia suficiente. ","")))</f>
        <v/>
      </c>
      <c r="AJ22" s="37"/>
      <c r="AK22" s="37"/>
      <c r="AL22" s="38" t="str">
        <f>IF(G22="","",SUMIFS(EXPERIENCIA!$Z$6:$Z$1005,EXPERIENCIA!$A$6:$A$1005,A22))</f>
        <v/>
      </c>
      <c r="AM22" s="39" t="str">
        <f>IF(AL22="","",AL22/INSTRUCCIONES!$C$9)</f>
        <v/>
      </c>
      <c r="AN22" s="40" t="str">
        <f t="shared" si="2"/>
        <v/>
      </c>
      <c r="AO22" s="37"/>
      <c r="AP22" s="37"/>
      <c r="AQ22" s="40" t="str">
        <f t="shared" si="3"/>
        <v/>
      </c>
      <c r="AR22" s="41"/>
      <c r="AS22" s="26" t="s">
        <v>236</v>
      </c>
      <c r="AT22" s="26" t="s">
        <v>236</v>
      </c>
      <c r="AU22" s="33" t="str">
        <f>IF(G22="","",IF(AA22&lt;&gt;"CUMPLE",0,MIN(INDEX(REQUISITOS!$O$5:$O$17,MATCH($B22,REQUISITOS!$A$5:$A$17,0)),MAX(0,INT(ROUND(Y22-Z22,6))))*INDEX(REQUISITOS!$N$5:$N$17,MATCH($B22,REQUISITOS!$A$5:$A$17,0))+IF(AS22="SI",INDEX(REQUISITOS!$P$5:$P$17,MATCH($B22,REQUISITOS!$A$5:$A$17,0)),0)+MIN(INDEX(REQUISITOS!$R$5:$R$17,MATCH($B22,REQUISITOS!$A$5:$A$17,0)),IF(ISNUMBER(AT22),AT22,0))*INDEX(REQUISITOS!$Q$5:$Q$17,MATCH($B22,REQUISITOS!$A$5:$A$17,0))))</f>
        <v/>
      </c>
      <c r="AV22" s="12" t="s">
        <v>236</v>
      </c>
      <c r="AW22" s="12" t="s">
        <v>236</v>
      </c>
      <c r="AX22" s="42" t="str">
        <f>IF(G22="","",IF(AN22&lt;&gt;"CUMPLE",0,MIN(INDEX(REQUISITOS!$O$5:$O$17,MATCH($B22,REQUISITOS!$A$5:$A$17,0)),MAX(0,INT(ROUND(AM22-Z22,6))))))</f>
        <v/>
      </c>
      <c r="AY22" s="42" t="str">
        <f>IF(G22="","",AX22*INDEX(REQUISITOS!$N$5:$N$17,MATCH($B22,REQUISITOS!$A$5:$A$17,0)))</f>
        <v/>
      </c>
      <c r="AZ22" s="42" t="str">
        <f>IF(G22="","",IF(AV22="SI",INDEX(REQUISITOS!$P$5:$P$17,MATCH($B22,REQUISITOS!$A$5:$A$17,0)),0))</f>
        <v/>
      </c>
      <c r="BA22" s="42" t="str">
        <f>IF(G22="","",MIN(INDEX(REQUISITOS!$R$5:$R$17,MATCH($B22,REQUISITOS!$A$5:$A$17,0)),IF(ISNUMBER(AW22),AW22,0))*INDEX(REQUISITOS!$Q$5:$Q$17,MATCH($B22,REQUISITOS!$A$5:$A$17,0)))</f>
        <v/>
      </c>
      <c r="BB22" s="43" t="str">
        <f t="shared" si="4"/>
        <v/>
      </c>
      <c r="BC22" s="42">
        <f>INDEX(REQUISITOS!$S$5:$S$17,MATCH($B22,REQUISITOS!$A$5:$A$17,0))</f>
        <v>10</v>
      </c>
      <c r="BD22" s="44" t="str">
        <f t="shared" si="5"/>
        <v/>
      </c>
    </row>
    <row r="23" spans="1:56" ht="30" customHeight="1" x14ac:dyDescent="0.25">
      <c r="A23" s="20" t="s">
        <v>256</v>
      </c>
      <c r="B23" s="12" t="s">
        <v>132</v>
      </c>
      <c r="C23" s="26" t="s">
        <v>133</v>
      </c>
      <c r="D23" s="26" t="s">
        <v>234</v>
      </c>
      <c r="E23" s="26" t="s">
        <v>235</v>
      </c>
      <c r="F23" s="2"/>
      <c r="G23" s="2"/>
      <c r="H23" s="27"/>
      <c r="I23" s="28"/>
      <c r="J23" s="29"/>
      <c r="K23" s="2"/>
      <c r="L23" s="2"/>
      <c r="M23" s="2"/>
      <c r="N23" s="30"/>
      <c r="O23" s="28"/>
      <c r="P23" s="27"/>
      <c r="Q23" s="2"/>
      <c r="R23" s="27"/>
      <c r="S23" s="2"/>
      <c r="T23" s="2"/>
      <c r="U23" s="30"/>
      <c r="V23" s="31" t="str">
        <f t="shared" si="0"/>
        <v/>
      </c>
      <c r="W23" s="32" t="str">
        <f>IF(G23="","",SUMIFS(EXPERIENCIA!$U$6:$U$1005,EXPERIENCIA!$A$6:$A$1005,A23))</f>
        <v/>
      </c>
      <c r="X23" s="33" t="str">
        <f>IF(G23="","",COUNTIF(EXPERIENCIA!$A$6:$A$1005,A23))</f>
        <v/>
      </c>
      <c r="Y23" s="34" t="str">
        <f>IF(W23="","",W23/INSTRUCCIONES!$C$9)</f>
        <v/>
      </c>
      <c r="Z23" s="33">
        <f>INDEX(REQUISITOS!$H$5:$H$17,MATCH(B23,REQUISITOS!$A$5:$A$17,0))</f>
        <v>3</v>
      </c>
      <c r="AA23" s="35" t="str">
        <f t="shared" si="1"/>
        <v>SIN DILIGENCIAR</v>
      </c>
      <c r="AB23" s="27"/>
      <c r="AC23" s="27"/>
      <c r="AD23" s="27"/>
      <c r="AE23" s="27"/>
      <c r="AF23" s="27"/>
      <c r="AG23" s="2"/>
      <c r="AH23" s="27"/>
      <c r="AI23" s="36" t="str">
        <f>IF(G23="","",TRIM(IF(AND(I23&lt;&gt;"",COUNTIF($I$6:$I$80,I23)&gt;1),"Documento repetido en otra fila (una persona = un perfil). ","")&amp;IF(I23="","Falta N° de documento. ","")&amp;IF(V23="","Falta fecha de acta base. ","")&amp;IF(P23&lt;&gt;"SI","Falta soporte ReTHUS (obligatorio para el perfil). ","")&amp;IF(COUNTIF(EXPERIENCIA!$A$6:$A$1005,A23)=0,"Sin certificaciones en EXPERIENCIA. ","")&amp;IF(COUNTIFS(EXPERIENCIA!$A$6:$A$1005,A23,EXPERIENCIA!$W$6:$W$1005,"REVISAR")&gt;0,"Certificaciones con observación en EXPERIENCIA. ","")&amp;IF(AA23="NO CUMPLE","Experiencia calculada inferior al mínimo. ","")&amp;IF(AB23&lt;&gt;"SI","No aporta carta de compromiso, exclusividad y autorización. ","")&amp;IF(COUNTIF(AC23:AF23,"NO")&gt;0,"Soportes incompletos. ","")&amp;IF(COUNTBLANK(AB23:AF23)&gt;0,"Soportes sin marcar (registre SI o NO). ","")&amp;IF(AH23&lt;&gt;"SI","El oferente no ha certificado el cumplimiento. ","")&amp;IF(AND(AH23="SI",AA23&lt;&gt;"CUMPLE"),"Certifica cumplimiento sin soporte de experiencia suficiente. ","")))</f>
        <v/>
      </c>
      <c r="AJ23" s="37"/>
      <c r="AK23" s="37"/>
      <c r="AL23" s="38" t="str">
        <f>IF(G23="","",SUMIFS(EXPERIENCIA!$Z$6:$Z$1005,EXPERIENCIA!$A$6:$A$1005,A23))</f>
        <v/>
      </c>
      <c r="AM23" s="39" t="str">
        <f>IF(AL23="","",AL23/INSTRUCCIONES!$C$9)</f>
        <v/>
      </c>
      <c r="AN23" s="40" t="str">
        <f t="shared" si="2"/>
        <v/>
      </c>
      <c r="AO23" s="37"/>
      <c r="AP23" s="37"/>
      <c r="AQ23" s="40" t="str">
        <f t="shared" si="3"/>
        <v/>
      </c>
      <c r="AR23" s="41"/>
      <c r="AS23" s="2"/>
      <c r="AT23" s="26" t="s">
        <v>236</v>
      </c>
      <c r="AU23" s="33" t="str">
        <f>IF(G23="","",IF(AA23&lt;&gt;"CUMPLE",0,MIN(INDEX(REQUISITOS!$O$5:$O$17,MATCH($B23,REQUISITOS!$A$5:$A$17,0)),MAX(0,INT(ROUND(Y23-Z23,6))))*INDEX(REQUISITOS!$N$5:$N$17,MATCH($B23,REQUISITOS!$A$5:$A$17,0))+IF(AS23="SI",INDEX(REQUISITOS!$P$5:$P$17,MATCH($B23,REQUISITOS!$A$5:$A$17,0)),0)+MIN(INDEX(REQUISITOS!$R$5:$R$17,MATCH($B23,REQUISITOS!$A$5:$A$17,0)),IF(ISNUMBER(AT23),AT23,0))*INDEX(REQUISITOS!$Q$5:$Q$17,MATCH($B23,REQUISITOS!$A$5:$A$17,0))))</f>
        <v/>
      </c>
      <c r="AV23" s="37"/>
      <c r="AW23" s="12" t="s">
        <v>236</v>
      </c>
      <c r="AX23" s="42" t="str">
        <f>IF(G23="","",IF(AN23&lt;&gt;"CUMPLE",0,MIN(INDEX(REQUISITOS!$O$5:$O$17,MATCH($B23,REQUISITOS!$A$5:$A$17,0)),MAX(0,INT(ROUND(AM23-Z23,6))))))</f>
        <v/>
      </c>
      <c r="AY23" s="42" t="str">
        <f>IF(G23="","",AX23*INDEX(REQUISITOS!$N$5:$N$17,MATCH($B23,REQUISITOS!$A$5:$A$17,0)))</f>
        <v/>
      </c>
      <c r="AZ23" s="42" t="str">
        <f>IF(G23="","",IF(AV23="SI",INDEX(REQUISITOS!$P$5:$P$17,MATCH($B23,REQUISITOS!$A$5:$A$17,0)),0))</f>
        <v/>
      </c>
      <c r="BA23" s="42" t="str">
        <f>IF(G23="","",MIN(INDEX(REQUISITOS!$R$5:$R$17,MATCH($B23,REQUISITOS!$A$5:$A$17,0)),IF(ISNUMBER(AW23),AW23,0))*INDEX(REQUISITOS!$Q$5:$Q$17,MATCH($B23,REQUISITOS!$A$5:$A$17,0)))</f>
        <v/>
      </c>
      <c r="BB23" s="43" t="str">
        <f t="shared" si="4"/>
        <v/>
      </c>
      <c r="BC23" s="42">
        <f>INDEX(REQUISITOS!$S$5:$S$17,MATCH($B23,REQUISITOS!$A$5:$A$17,0))</f>
        <v>15</v>
      </c>
      <c r="BD23" s="44" t="str">
        <f t="shared" si="5"/>
        <v/>
      </c>
    </row>
    <row r="24" spans="1:56" ht="30" customHeight="1" x14ac:dyDescent="0.25">
      <c r="A24" s="20" t="s">
        <v>257</v>
      </c>
      <c r="B24" s="12" t="s">
        <v>132</v>
      </c>
      <c r="C24" s="26" t="s">
        <v>133</v>
      </c>
      <c r="D24" s="26" t="s">
        <v>234</v>
      </c>
      <c r="E24" s="26" t="s">
        <v>235</v>
      </c>
      <c r="F24" s="2"/>
      <c r="G24" s="2"/>
      <c r="H24" s="27"/>
      <c r="I24" s="28"/>
      <c r="J24" s="29"/>
      <c r="K24" s="2"/>
      <c r="L24" s="2"/>
      <c r="M24" s="2"/>
      <c r="N24" s="30"/>
      <c r="O24" s="28"/>
      <c r="P24" s="27"/>
      <c r="Q24" s="2"/>
      <c r="R24" s="27"/>
      <c r="S24" s="2"/>
      <c r="T24" s="2"/>
      <c r="U24" s="30"/>
      <c r="V24" s="31" t="str">
        <f t="shared" si="0"/>
        <v/>
      </c>
      <c r="W24" s="32" t="str">
        <f>IF(G24="","",SUMIFS(EXPERIENCIA!$U$6:$U$1005,EXPERIENCIA!$A$6:$A$1005,A24))</f>
        <v/>
      </c>
      <c r="X24" s="33" t="str">
        <f>IF(G24="","",COUNTIF(EXPERIENCIA!$A$6:$A$1005,A24))</f>
        <v/>
      </c>
      <c r="Y24" s="34" t="str">
        <f>IF(W24="","",W24/INSTRUCCIONES!$C$9)</f>
        <v/>
      </c>
      <c r="Z24" s="33">
        <f>INDEX(REQUISITOS!$H$5:$H$17,MATCH(B24,REQUISITOS!$A$5:$A$17,0))</f>
        <v>3</v>
      </c>
      <c r="AA24" s="35" t="str">
        <f t="shared" si="1"/>
        <v>SIN DILIGENCIAR</v>
      </c>
      <c r="AB24" s="27"/>
      <c r="AC24" s="27"/>
      <c r="AD24" s="27"/>
      <c r="AE24" s="27"/>
      <c r="AF24" s="27"/>
      <c r="AG24" s="2"/>
      <c r="AH24" s="27"/>
      <c r="AI24" s="36" t="str">
        <f>IF(G24="","",TRIM(IF(AND(I24&lt;&gt;"",COUNTIF($I$6:$I$80,I24)&gt;1),"Documento repetido en otra fila (una persona = un perfil). ","")&amp;IF(I24="","Falta N° de documento. ","")&amp;IF(V24="","Falta fecha de acta base. ","")&amp;IF(P24&lt;&gt;"SI","Falta soporte ReTHUS (obligatorio para el perfil). ","")&amp;IF(COUNTIF(EXPERIENCIA!$A$6:$A$1005,A24)=0,"Sin certificaciones en EXPERIENCIA. ","")&amp;IF(COUNTIFS(EXPERIENCIA!$A$6:$A$1005,A24,EXPERIENCIA!$W$6:$W$1005,"REVISAR")&gt;0,"Certificaciones con observación en EXPERIENCIA. ","")&amp;IF(AA24="NO CUMPLE","Experiencia calculada inferior al mínimo. ","")&amp;IF(AB24&lt;&gt;"SI","No aporta carta de compromiso, exclusividad y autorización. ","")&amp;IF(COUNTIF(AC24:AF24,"NO")&gt;0,"Soportes incompletos. ","")&amp;IF(COUNTBLANK(AB24:AF24)&gt;0,"Soportes sin marcar (registre SI o NO). ","")&amp;IF(AH24&lt;&gt;"SI","El oferente no ha certificado el cumplimiento. ","")&amp;IF(AND(AH24="SI",AA24&lt;&gt;"CUMPLE"),"Certifica cumplimiento sin soporte de experiencia suficiente. ","")))</f>
        <v/>
      </c>
      <c r="AJ24" s="37"/>
      <c r="AK24" s="37"/>
      <c r="AL24" s="38" t="str">
        <f>IF(G24="","",SUMIFS(EXPERIENCIA!$Z$6:$Z$1005,EXPERIENCIA!$A$6:$A$1005,A24))</f>
        <v/>
      </c>
      <c r="AM24" s="39" t="str">
        <f>IF(AL24="","",AL24/INSTRUCCIONES!$C$9)</f>
        <v/>
      </c>
      <c r="AN24" s="40" t="str">
        <f t="shared" si="2"/>
        <v/>
      </c>
      <c r="AO24" s="37"/>
      <c r="AP24" s="37"/>
      <c r="AQ24" s="40" t="str">
        <f t="shared" si="3"/>
        <v/>
      </c>
      <c r="AR24" s="41"/>
      <c r="AS24" s="2"/>
      <c r="AT24" s="26" t="s">
        <v>236</v>
      </c>
      <c r="AU24" s="33" t="str">
        <f>IF(G24="","",IF(AA24&lt;&gt;"CUMPLE",0,MIN(INDEX(REQUISITOS!$O$5:$O$17,MATCH($B24,REQUISITOS!$A$5:$A$17,0)),MAX(0,INT(ROUND(Y24-Z24,6))))*INDEX(REQUISITOS!$N$5:$N$17,MATCH($B24,REQUISITOS!$A$5:$A$17,0))+IF(AS24="SI",INDEX(REQUISITOS!$P$5:$P$17,MATCH($B24,REQUISITOS!$A$5:$A$17,0)),0)+MIN(INDEX(REQUISITOS!$R$5:$R$17,MATCH($B24,REQUISITOS!$A$5:$A$17,0)),IF(ISNUMBER(AT24),AT24,0))*INDEX(REQUISITOS!$Q$5:$Q$17,MATCH($B24,REQUISITOS!$A$5:$A$17,0))))</f>
        <v/>
      </c>
      <c r="AV24" s="37"/>
      <c r="AW24" s="12" t="s">
        <v>236</v>
      </c>
      <c r="AX24" s="42" t="str">
        <f>IF(G24="","",IF(AN24&lt;&gt;"CUMPLE",0,MIN(INDEX(REQUISITOS!$O$5:$O$17,MATCH($B24,REQUISITOS!$A$5:$A$17,0)),MAX(0,INT(ROUND(AM24-Z24,6))))))</f>
        <v/>
      </c>
      <c r="AY24" s="42" t="str">
        <f>IF(G24="","",AX24*INDEX(REQUISITOS!$N$5:$N$17,MATCH($B24,REQUISITOS!$A$5:$A$17,0)))</f>
        <v/>
      </c>
      <c r="AZ24" s="42" t="str">
        <f>IF(G24="","",IF(AV24="SI",INDEX(REQUISITOS!$P$5:$P$17,MATCH($B24,REQUISITOS!$A$5:$A$17,0)),0))</f>
        <v/>
      </c>
      <c r="BA24" s="42" t="str">
        <f>IF(G24="","",MIN(INDEX(REQUISITOS!$R$5:$R$17,MATCH($B24,REQUISITOS!$A$5:$A$17,0)),IF(ISNUMBER(AW24),AW24,0))*INDEX(REQUISITOS!$Q$5:$Q$17,MATCH($B24,REQUISITOS!$A$5:$A$17,0)))</f>
        <v/>
      </c>
      <c r="BB24" s="43" t="str">
        <f t="shared" si="4"/>
        <v/>
      </c>
      <c r="BC24" s="42">
        <f>INDEX(REQUISITOS!$S$5:$S$17,MATCH($B24,REQUISITOS!$A$5:$A$17,0))</f>
        <v>15</v>
      </c>
      <c r="BD24" s="44" t="str">
        <f t="shared" si="5"/>
        <v/>
      </c>
    </row>
    <row r="25" spans="1:56" ht="30" customHeight="1" x14ac:dyDescent="0.25">
      <c r="A25" s="20" t="s">
        <v>258</v>
      </c>
      <c r="B25" s="12" t="s">
        <v>132</v>
      </c>
      <c r="C25" s="26" t="s">
        <v>133</v>
      </c>
      <c r="D25" s="26" t="s">
        <v>234</v>
      </c>
      <c r="E25" s="26" t="s">
        <v>235</v>
      </c>
      <c r="F25" s="2"/>
      <c r="G25" s="2"/>
      <c r="H25" s="27"/>
      <c r="I25" s="28"/>
      <c r="J25" s="29"/>
      <c r="K25" s="2"/>
      <c r="L25" s="2"/>
      <c r="M25" s="2"/>
      <c r="N25" s="30"/>
      <c r="O25" s="28"/>
      <c r="P25" s="27"/>
      <c r="Q25" s="2"/>
      <c r="R25" s="27"/>
      <c r="S25" s="2"/>
      <c r="T25" s="2"/>
      <c r="U25" s="30"/>
      <c r="V25" s="31" t="str">
        <f t="shared" si="0"/>
        <v/>
      </c>
      <c r="W25" s="32" t="str">
        <f>IF(G25="","",SUMIFS(EXPERIENCIA!$U$6:$U$1005,EXPERIENCIA!$A$6:$A$1005,A25))</f>
        <v/>
      </c>
      <c r="X25" s="33" t="str">
        <f>IF(G25="","",COUNTIF(EXPERIENCIA!$A$6:$A$1005,A25))</f>
        <v/>
      </c>
      <c r="Y25" s="34" t="str">
        <f>IF(W25="","",W25/INSTRUCCIONES!$C$9)</f>
        <v/>
      </c>
      <c r="Z25" s="33">
        <f>INDEX(REQUISITOS!$H$5:$H$17,MATCH(B25,REQUISITOS!$A$5:$A$17,0))</f>
        <v>3</v>
      </c>
      <c r="AA25" s="35" t="str">
        <f t="shared" si="1"/>
        <v>SIN DILIGENCIAR</v>
      </c>
      <c r="AB25" s="27"/>
      <c r="AC25" s="27"/>
      <c r="AD25" s="27"/>
      <c r="AE25" s="27"/>
      <c r="AF25" s="27"/>
      <c r="AG25" s="2"/>
      <c r="AH25" s="27"/>
      <c r="AI25" s="36" t="str">
        <f>IF(G25="","",TRIM(IF(AND(I25&lt;&gt;"",COUNTIF($I$6:$I$80,I25)&gt;1),"Documento repetido en otra fila (una persona = un perfil). ","")&amp;IF(I25="","Falta N° de documento. ","")&amp;IF(V25="","Falta fecha de acta base. ","")&amp;IF(P25&lt;&gt;"SI","Falta soporte ReTHUS (obligatorio para el perfil). ","")&amp;IF(COUNTIF(EXPERIENCIA!$A$6:$A$1005,A25)=0,"Sin certificaciones en EXPERIENCIA. ","")&amp;IF(COUNTIFS(EXPERIENCIA!$A$6:$A$1005,A25,EXPERIENCIA!$W$6:$W$1005,"REVISAR")&gt;0,"Certificaciones con observación en EXPERIENCIA. ","")&amp;IF(AA25="NO CUMPLE","Experiencia calculada inferior al mínimo. ","")&amp;IF(AB25&lt;&gt;"SI","No aporta carta de compromiso, exclusividad y autorización. ","")&amp;IF(COUNTIF(AC25:AF25,"NO")&gt;0,"Soportes incompletos. ","")&amp;IF(COUNTBLANK(AB25:AF25)&gt;0,"Soportes sin marcar (registre SI o NO). ","")&amp;IF(AH25&lt;&gt;"SI","El oferente no ha certificado el cumplimiento. ","")&amp;IF(AND(AH25="SI",AA25&lt;&gt;"CUMPLE"),"Certifica cumplimiento sin soporte de experiencia suficiente. ","")))</f>
        <v/>
      </c>
      <c r="AJ25" s="37"/>
      <c r="AK25" s="37"/>
      <c r="AL25" s="38" t="str">
        <f>IF(G25="","",SUMIFS(EXPERIENCIA!$Z$6:$Z$1005,EXPERIENCIA!$A$6:$A$1005,A25))</f>
        <v/>
      </c>
      <c r="AM25" s="39" t="str">
        <f>IF(AL25="","",AL25/INSTRUCCIONES!$C$9)</f>
        <v/>
      </c>
      <c r="AN25" s="40" t="str">
        <f t="shared" si="2"/>
        <v/>
      </c>
      <c r="AO25" s="37"/>
      <c r="AP25" s="37"/>
      <c r="AQ25" s="40" t="str">
        <f t="shared" si="3"/>
        <v/>
      </c>
      <c r="AR25" s="41"/>
      <c r="AS25" s="2"/>
      <c r="AT25" s="26" t="s">
        <v>236</v>
      </c>
      <c r="AU25" s="33" t="str">
        <f>IF(G25="","",IF(AA25&lt;&gt;"CUMPLE",0,MIN(INDEX(REQUISITOS!$O$5:$O$17,MATCH($B25,REQUISITOS!$A$5:$A$17,0)),MAX(0,INT(ROUND(Y25-Z25,6))))*INDEX(REQUISITOS!$N$5:$N$17,MATCH($B25,REQUISITOS!$A$5:$A$17,0))+IF(AS25="SI",INDEX(REQUISITOS!$P$5:$P$17,MATCH($B25,REQUISITOS!$A$5:$A$17,0)),0)+MIN(INDEX(REQUISITOS!$R$5:$R$17,MATCH($B25,REQUISITOS!$A$5:$A$17,0)),IF(ISNUMBER(AT25),AT25,0))*INDEX(REQUISITOS!$Q$5:$Q$17,MATCH($B25,REQUISITOS!$A$5:$A$17,0))))</f>
        <v/>
      </c>
      <c r="AV25" s="37"/>
      <c r="AW25" s="12" t="s">
        <v>236</v>
      </c>
      <c r="AX25" s="42" t="str">
        <f>IF(G25="","",IF(AN25&lt;&gt;"CUMPLE",0,MIN(INDEX(REQUISITOS!$O$5:$O$17,MATCH($B25,REQUISITOS!$A$5:$A$17,0)),MAX(0,INT(ROUND(AM25-Z25,6))))))</f>
        <v/>
      </c>
      <c r="AY25" s="42" t="str">
        <f>IF(G25="","",AX25*INDEX(REQUISITOS!$N$5:$N$17,MATCH($B25,REQUISITOS!$A$5:$A$17,0)))</f>
        <v/>
      </c>
      <c r="AZ25" s="42" t="str">
        <f>IF(G25="","",IF(AV25="SI",INDEX(REQUISITOS!$P$5:$P$17,MATCH($B25,REQUISITOS!$A$5:$A$17,0)),0))</f>
        <v/>
      </c>
      <c r="BA25" s="42" t="str">
        <f>IF(G25="","",MIN(INDEX(REQUISITOS!$R$5:$R$17,MATCH($B25,REQUISITOS!$A$5:$A$17,0)),IF(ISNUMBER(AW25),AW25,0))*INDEX(REQUISITOS!$Q$5:$Q$17,MATCH($B25,REQUISITOS!$A$5:$A$17,0)))</f>
        <v/>
      </c>
      <c r="BB25" s="43" t="str">
        <f t="shared" si="4"/>
        <v/>
      </c>
      <c r="BC25" s="42">
        <f>INDEX(REQUISITOS!$S$5:$S$17,MATCH($B25,REQUISITOS!$A$5:$A$17,0))</f>
        <v>15</v>
      </c>
      <c r="BD25" s="44" t="str">
        <f t="shared" si="5"/>
        <v/>
      </c>
    </row>
    <row r="26" spans="1:56" ht="30" customHeight="1" x14ac:dyDescent="0.25">
      <c r="A26" s="20" t="s">
        <v>259</v>
      </c>
      <c r="B26" s="12" t="s">
        <v>132</v>
      </c>
      <c r="C26" s="26" t="s">
        <v>133</v>
      </c>
      <c r="D26" s="26" t="s">
        <v>234</v>
      </c>
      <c r="E26" s="26" t="s">
        <v>235</v>
      </c>
      <c r="F26" s="2"/>
      <c r="G26" s="2"/>
      <c r="H26" s="27"/>
      <c r="I26" s="28"/>
      <c r="J26" s="29"/>
      <c r="K26" s="2"/>
      <c r="L26" s="2"/>
      <c r="M26" s="2"/>
      <c r="N26" s="30"/>
      <c r="O26" s="28"/>
      <c r="P26" s="27"/>
      <c r="Q26" s="2"/>
      <c r="R26" s="27"/>
      <c r="S26" s="2"/>
      <c r="T26" s="2"/>
      <c r="U26" s="30"/>
      <c r="V26" s="31" t="str">
        <f t="shared" si="0"/>
        <v/>
      </c>
      <c r="W26" s="32" t="str">
        <f>IF(G26="","",SUMIFS(EXPERIENCIA!$U$6:$U$1005,EXPERIENCIA!$A$6:$A$1005,A26))</f>
        <v/>
      </c>
      <c r="X26" s="33" t="str">
        <f>IF(G26="","",COUNTIF(EXPERIENCIA!$A$6:$A$1005,A26))</f>
        <v/>
      </c>
      <c r="Y26" s="34" t="str">
        <f>IF(W26="","",W26/INSTRUCCIONES!$C$9)</f>
        <v/>
      </c>
      <c r="Z26" s="33">
        <f>INDEX(REQUISITOS!$H$5:$H$17,MATCH(B26,REQUISITOS!$A$5:$A$17,0))</f>
        <v>3</v>
      </c>
      <c r="AA26" s="35" t="str">
        <f t="shared" si="1"/>
        <v>SIN DILIGENCIAR</v>
      </c>
      <c r="AB26" s="27"/>
      <c r="AC26" s="27"/>
      <c r="AD26" s="27"/>
      <c r="AE26" s="27"/>
      <c r="AF26" s="27"/>
      <c r="AG26" s="2"/>
      <c r="AH26" s="27"/>
      <c r="AI26" s="36" t="str">
        <f>IF(G26="","",TRIM(IF(AND(I26&lt;&gt;"",COUNTIF($I$6:$I$80,I26)&gt;1),"Documento repetido en otra fila (una persona = un perfil). ","")&amp;IF(I26="","Falta N° de documento. ","")&amp;IF(V26="","Falta fecha de acta base. ","")&amp;IF(P26&lt;&gt;"SI","Falta soporte ReTHUS (obligatorio para el perfil). ","")&amp;IF(COUNTIF(EXPERIENCIA!$A$6:$A$1005,A26)=0,"Sin certificaciones en EXPERIENCIA. ","")&amp;IF(COUNTIFS(EXPERIENCIA!$A$6:$A$1005,A26,EXPERIENCIA!$W$6:$W$1005,"REVISAR")&gt;0,"Certificaciones con observación en EXPERIENCIA. ","")&amp;IF(AA26="NO CUMPLE","Experiencia calculada inferior al mínimo. ","")&amp;IF(AB26&lt;&gt;"SI","No aporta carta de compromiso, exclusividad y autorización. ","")&amp;IF(COUNTIF(AC26:AF26,"NO")&gt;0,"Soportes incompletos. ","")&amp;IF(COUNTBLANK(AB26:AF26)&gt;0,"Soportes sin marcar (registre SI o NO). ","")&amp;IF(AH26&lt;&gt;"SI","El oferente no ha certificado el cumplimiento. ","")&amp;IF(AND(AH26="SI",AA26&lt;&gt;"CUMPLE"),"Certifica cumplimiento sin soporte de experiencia suficiente. ","")))</f>
        <v/>
      </c>
      <c r="AJ26" s="37"/>
      <c r="AK26" s="37"/>
      <c r="AL26" s="38" t="str">
        <f>IF(G26="","",SUMIFS(EXPERIENCIA!$Z$6:$Z$1005,EXPERIENCIA!$A$6:$A$1005,A26))</f>
        <v/>
      </c>
      <c r="AM26" s="39" t="str">
        <f>IF(AL26="","",AL26/INSTRUCCIONES!$C$9)</f>
        <v/>
      </c>
      <c r="AN26" s="40" t="str">
        <f t="shared" si="2"/>
        <v/>
      </c>
      <c r="AO26" s="37"/>
      <c r="AP26" s="37"/>
      <c r="AQ26" s="40" t="str">
        <f t="shared" si="3"/>
        <v/>
      </c>
      <c r="AR26" s="41"/>
      <c r="AS26" s="2"/>
      <c r="AT26" s="26" t="s">
        <v>236</v>
      </c>
      <c r="AU26" s="33" t="str">
        <f>IF(G26="","",IF(AA26&lt;&gt;"CUMPLE",0,MIN(INDEX(REQUISITOS!$O$5:$O$17,MATCH($B26,REQUISITOS!$A$5:$A$17,0)),MAX(0,INT(ROUND(Y26-Z26,6))))*INDEX(REQUISITOS!$N$5:$N$17,MATCH($B26,REQUISITOS!$A$5:$A$17,0))+IF(AS26="SI",INDEX(REQUISITOS!$P$5:$P$17,MATCH($B26,REQUISITOS!$A$5:$A$17,0)),0)+MIN(INDEX(REQUISITOS!$R$5:$R$17,MATCH($B26,REQUISITOS!$A$5:$A$17,0)),IF(ISNUMBER(AT26),AT26,0))*INDEX(REQUISITOS!$Q$5:$Q$17,MATCH($B26,REQUISITOS!$A$5:$A$17,0))))</f>
        <v/>
      </c>
      <c r="AV26" s="37"/>
      <c r="AW26" s="12" t="s">
        <v>236</v>
      </c>
      <c r="AX26" s="42" t="str">
        <f>IF(G26="","",IF(AN26&lt;&gt;"CUMPLE",0,MIN(INDEX(REQUISITOS!$O$5:$O$17,MATCH($B26,REQUISITOS!$A$5:$A$17,0)),MAX(0,INT(ROUND(AM26-Z26,6))))))</f>
        <v/>
      </c>
      <c r="AY26" s="42" t="str">
        <f>IF(G26="","",AX26*INDEX(REQUISITOS!$N$5:$N$17,MATCH($B26,REQUISITOS!$A$5:$A$17,0)))</f>
        <v/>
      </c>
      <c r="AZ26" s="42" t="str">
        <f>IF(G26="","",IF(AV26="SI",INDEX(REQUISITOS!$P$5:$P$17,MATCH($B26,REQUISITOS!$A$5:$A$17,0)),0))</f>
        <v/>
      </c>
      <c r="BA26" s="42" t="str">
        <f>IF(G26="","",MIN(INDEX(REQUISITOS!$R$5:$R$17,MATCH($B26,REQUISITOS!$A$5:$A$17,0)),IF(ISNUMBER(AW26),AW26,0))*INDEX(REQUISITOS!$Q$5:$Q$17,MATCH($B26,REQUISITOS!$A$5:$A$17,0)))</f>
        <v/>
      </c>
      <c r="BB26" s="43" t="str">
        <f t="shared" si="4"/>
        <v/>
      </c>
      <c r="BC26" s="42">
        <f>INDEX(REQUISITOS!$S$5:$S$17,MATCH($B26,REQUISITOS!$A$5:$A$17,0))</f>
        <v>15</v>
      </c>
      <c r="BD26" s="44" t="str">
        <f t="shared" si="5"/>
        <v/>
      </c>
    </row>
    <row r="27" spans="1:56" ht="30" customHeight="1" x14ac:dyDescent="0.25">
      <c r="A27" s="20" t="s">
        <v>260</v>
      </c>
      <c r="B27" s="12" t="s">
        <v>132</v>
      </c>
      <c r="C27" s="26" t="s">
        <v>133</v>
      </c>
      <c r="D27" s="26" t="s">
        <v>234</v>
      </c>
      <c r="E27" s="26" t="s">
        <v>235</v>
      </c>
      <c r="F27" s="2"/>
      <c r="G27" s="2"/>
      <c r="H27" s="27"/>
      <c r="I27" s="28"/>
      <c r="J27" s="29"/>
      <c r="K27" s="2"/>
      <c r="L27" s="2"/>
      <c r="M27" s="2"/>
      <c r="N27" s="30"/>
      <c r="O27" s="28"/>
      <c r="P27" s="27"/>
      <c r="Q27" s="2"/>
      <c r="R27" s="27"/>
      <c r="S27" s="2"/>
      <c r="T27" s="2"/>
      <c r="U27" s="30"/>
      <c r="V27" s="31" t="str">
        <f t="shared" si="0"/>
        <v/>
      </c>
      <c r="W27" s="32" t="str">
        <f>IF(G27="","",SUMIFS(EXPERIENCIA!$U$6:$U$1005,EXPERIENCIA!$A$6:$A$1005,A27))</f>
        <v/>
      </c>
      <c r="X27" s="33" t="str">
        <f>IF(G27="","",COUNTIF(EXPERIENCIA!$A$6:$A$1005,A27))</f>
        <v/>
      </c>
      <c r="Y27" s="34" t="str">
        <f>IF(W27="","",W27/INSTRUCCIONES!$C$9)</f>
        <v/>
      </c>
      <c r="Z27" s="33">
        <f>INDEX(REQUISITOS!$H$5:$H$17,MATCH(B27,REQUISITOS!$A$5:$A$17,0))</f>
        <v>3</v>
      </c>
      <c r="AA27" s="35" t="str">
        <f t="shared" si="1"/>
        <v>SIN DILIGENCIAR</v>
      </c>
      <c r="AB27" s="27"/>
      <c r="AC27" s="27"/>
      <c r="AD27" s="27"/>
      <c r="AE27" s="27"/>
      <c r="AF27" s="27"/>
      <c r="AG27" s="2"/>
      <c r="AH27" s="27"/>
      <c r="AI27" s="36" t="str">
        <f>IF(G27="","",TRIM(IF(AND(I27&lt;&gt;"",COUNTIF($I$6:$I$80,I27)&gt;1),"Documento repetido en otra fila (una persona = un perfil). ","")&amp;IF(I27="","Falta N° de documento. ","")&amp;IF(V27="","Falta fecha de acta base. ","")&amp;IF(P27&lt;&gt;"SI","Falta soporte ReTHUS (obligatorio para el perfil). ","")&amp;IF(COUNTIF(EXPERIENCIA!$A$6:$A$1005,A27)=0,"Sin certificaciones en EXPERIENCIA. ","")&amp;IF(COUNTIFS(EXPERIENCIA!$A$6:$A$1005,A27,EXPERIENCIA!$W$6:$W$1005,"REVISAR")&gt;0,"Certificaciones con observación en EXPERIENCIA. ","")&amp;IF(AA27="NO CUMPLE","Experiencia calculada inferior al mínimo. ","")&amp;IF(AB27&lt;&gt;"SI","No aporta carta de compromiso, exclusividad y autorización. ","")&amp;IF(COUNTIF(AC27:AF27,"NO")&gt;0,"Soportes incompletos. ","")&amp;IF(COUNTBLANK(AB27:AF27)&gt;0,"Soportes sin marcar (registre SI o NO). ","")&amp;IF(AH27&lt;&gt;"SI","El oferente no ha certificado el cumplimiento. ","")&amp;IF(AND(AH27="SI",AA27&lt;&gt;"CUMPLE"),"Certifica cumplimiento sin soporte de experiencia suficiente. ","")))</f>
        <v/>
      </c>
      <c r="AJ27" s="37"/>
      <c r="AK27" s="37"/>
      <c r="AL27" s="38" t="str">
        <f>IF(G27="","",SUMIFS(EXPERIENCIA!$Z$6:$Z$1005,EXPERIENCIA!$A$6:$A$1005,A27))</f>
        <v/>
      </c>
      <c r="AM27" s="39" t="str">
        <f>IF(AL27="","",AL27/INSTRUCCIONES!$C$9)</f>
        <v/>
      </c>
      <c r="AN27" s="40" t="str">
        <f t="shared" si="2"/>
        <v/>
      </c>
      <c r="AO27" s="37"/>
      <c r="AP27" s="37"/>
      <c r="AQ27" s="40" t="str">
        <f t="shared" si="3"/>
        <v/>
      </c>
      <c r="AR27" s="41"/>
      <c r="AS27" s="2"/>
      <c r="AT27" s="26" t="s">
        <v>236</v>
      </c>
      <c r="AU27" s="33" t="str">
        <f>IF(G27="","",IF(AA27&lt;&gt;"CUMPLE",0,MIN(INDEX(REQUISITOS!$O$5:$O$17,MATCH($B27,REQUISITOS!$A$5:$A$17,0)),MAX(0,INT(ROUND(Y27-Z27,6))))*INDEX(REQUISITOS!$N$5:$N$17,MATCH($B27,REQUISITOS!$A$5:$A$17,0))+IF(AS27="SI",INDEX(REQUISITOS!$P$5:$P$17,MATCH($B27,REQUISITOS!$A$5:$A$17,0)),0)+MIN(INDEX(REQUISITOS!$R$5:$R$17,MATCH($B27,REQUISITOS!$A$5:$A$17,0)),IF(ISNUMBER(AT27),AT27,0))*INDEX(REQUISITOS!$Q$5:$Q$17,MATCH($B27,REQUISITOS!$A$5:$A$17,0))))</f>
        <v/>
      </c>
      <c r="AV27" s="37"/>
      <c r="AW27" s="12" t="s">
        <v>236</v>
      </c>
      <c r="AX27" s="42" t="str">
        <f>IF(G27="","",IF(AN27&lt;&gt;"CUMPLE",0,MIN(INDEX(REQUISITOS!$O$5:$O$17,MATCH($B27,REQUISITOS!$A$5:$A$17,0)),MAX(0,INT(ROUND(AM27-Z27,6))))))</f>
        <v/>
      </c>
      <c r="AY27" s="42" t="str">
        <f>IF(G27="","",AX27*INDEX(REQUISITOS!$N$5:$N$17,MATCH($B27,REQUISITOS!$A$5:$A$17,0)))</f>
        <v/>
      </c>
      <c r="AZ27" s="42" t="str">
        <f>IF(G27="","",IF(AV27="SI",INDEX(REQUISITOS!$P$5:$P$17,MATCH($B27,REQUISITOS!$A$5:$A$17,0)),0))</f>
        <v/>
      </c>
      <c r="BA27" s="42" t="str">
        <f>IF(G27="","",MIN(INDEX(REQUISITOS!$R$5:$R$17,MATCH($B27,REQUISITOS!$A$5:$A$17,0)),IF(ISNUMBER(AW27),AW27,0))*INDEX(REQUISITOS!$Q$5:$Q$17,MATCH($B27,REQUISITOS!$A$5:$A$17,0)))</f>
        <v/>
      </c>
      <c r="BB27" s="43" t="str">
        <f t="shared" si="4"/>
        <v/>
      </c>
      <c r="BC27" s="42">
        <f>INDEX(REQUISITOS!$S$5:$S$17,MATCH($B27,REQUISITOS!$A$5:$A$17,0))</f>
        <v>15</v>
      </c>
      <c r="BD27" s="44" t="str">
        <f t="shared" si="5"/>
        <v/>
      </c>
    </row>
    <row r="28" spans="1:56" ht="30" customHeight="1" x14ac:dyDescent="0.25">
      <c r="A28" s="20" t="s">
        <v>261</v>
      </c>
      <c r="B28" s="12" t="s">
        <v>134</v>
      </c>
      <c r="C28" s="26" t="s">
        <v>135</v>
      </c>
      <c r="D28" s="26" t="s">
        <v>262</v>
      </c>
      <c r="E28" s="26" t="s">
        <v>263</v>
      </c>
      <c r="F28" s="26" t="s">
        <v>264</v>
      </c>
      <c r="G28" s="2"/>
      <c r="H28" s="27"/>
      <c r="I28" s="28"/>
      <c r="J28" s="29"/>
      <c r="K28" s="2"/>
      <c r="L28" s="2"/>
      <c r="M28" s="2"/>
      <c r="N28" s="30"/>
      <c r="O28" s="28"/>
      <c r="P28" s="27"/>
      <c r="Q28" s="2"/>
      <c r="R28" s="27"/>
      <c r="S28" s="2"/>
      <c r="T28" s="2"/>
      <c r="U28" s="30"/>
      <c r="V28" s="31" t="str">
        <f t="shared" si="0"/>
        <v/>
      </c>
      <c r="W28" s="32" t="str">
        <f>IF(G28="","",SUMIFS(EXPERIENCIA!$U$6:$U$1005,EXPERIENCIA!$A$6:$A$1005,A28))</f>
        <v/>
      </c>
      <c r="X28" s="33" t="str">
        <f>IF(G28="","",COUNTIF(EXPERIENCIA!$A$6:$A$1005,A28))</f>
        <v/>
      </c>
      <c r="Y28" s="34" t="str">
        <f>IF(W28="","",W28/INSTRUCCIONES!$C$9)</f>
        <v/>
      </c>
      <c r="Z28" s="33">
        <f>INDEX(REQUISITOS!$H$5:$H$17,MATCH(B28,REQUISITOS!$A$5:$A$17,0))</f>
        <v>3</v>
      </c>
      <c r="AA28" s="35" t="str">
        <f t="shared" si="1"/>
        <v>SIN DILIGENCIAR</v>
      </c>
      <c r="AB28" s="27"/>
      <c r="AC28" s="27"/>
      <c r="AD28" s="27"/>
      <c r="AE28" s="27"/>
      <c r="AF28" s="27"/>
      <c r="AG28" s="2"/>
      <c r="AH28" s="27"/>
      <c r="AI28" s="36" t="str">
        <f>IF(G28="","",TRIM(IF(AND(I28&lt;&gt;"",COUNTIF($I$6:$I$80,I28)&gt;1),"Documento repetido en otra fila (una persona = un perfil). ","")&amp;IF(I28="","Falta N° de documento. ","")&amp;IF(V28="","Falta fecha de acta base. ","")&amp;IF(P28&lt;&gt;"SI","Falta soporte ReTHUS (obligatorio para el perfil). ","")&amp;IF(COUNTIF(EXPERIENCIA!$A$6:$A$1005,A28)=0,"Sin certificaciones en EXPERIENCIA. ","")&amp;IF(COUNTIFS(EXPERIENCIA!$A$6:$A$1005,A28,EXPERIENCIA!$W$6:$W$1005,"REVISAR")&gt;0,"Certificaciones con observación en EXPERIENCIA. ","")&amp;IF(AA28="NO CUMPLE","Experiencia calculada inferior al mínimo. ","")&amp;IF(AB28&lt;&gt;"SI","No aporta carta de compromiso, exclusividad y autorización. ","")&amp;IF(COUNTIF(AC28:AF28,"NO")&gt;0,"Soportes incompletos. ","")&amp;IF(COUNTBLANK(AB28:AF28)&gt;0,"Soportes sin marcar (registre SI o NO). ","")&amp;IF(AH28&lt;&gt;"SI","El oferente no ha certificado el cumplimiento. ","")&amp;IF(AND(AH28="SI",AA28&lt;&gt;"CUMPLE"),"Certifica cumplimiento sin soporte de experiencia suficiente. ","")))</f>
        <v/>
      </c>
      <c r="AJ28" s="37"/>
      <c r="AK28" s="37"/>
      <c r="AL28" s="38" t="str">
        <f>IF(G28="","",SUMIFS(EXPERIENCIA!$Z$6:$Z$1005,EXPERIENCIA!$A$6:$A$1005,A28))</f>
        <v/>
      </c>
      <c r="AM28" s="39" t="str">
        <f>IF(AL28="","",AL28/INSTRUCCIONES!$C$9)</f>
        <v/>
      </c>
      <c r="AN28" s="40" t="str">
        <f t="shared" si="2"/>
        <v/>
      </c>
      <c r="AO28" s="37"/>
      <c r="AP28" s="37"/>
      <c r="AQ28" s="40" t="str">
        <f t="shared" si="3"/>
        <v/>
      </c>
      <c r="AR28" s="41"/>
      <c r="AS28" s="26" t="s">
        <v>236</v>
      </c>
      <c r="AT28" s="26" t="s">
        <v>236</v>
      </c>
      <c r="AU28" s="33" t="str">
        <f>IF(G28="","",IF(AA28&lt;&gt;"CUMPLE",0,MIN(INDEX(REQUISITOS!$O$5:$O$17,MATCH($B28,REQUISITOS!$A$5:$A$17,0)),MAX(0,INT(ROUND(Y28-Z28,6))))*INDEX(REQUISITOS!$N$5:$N$17,MATCH($B28,REQUISITOS!$A$5:$A$17,0))+IF(AS28="SI",INDEX(REQUISITOS!$P$5:$P$17,MATCH($B28,REQUISITOS!$A$5:$A$17,0)),0)+MIN(INDEX(REQUISITOS!$R$5:$R$17,MATCH($B28,REQUISITOS!$A$5:$A$17,0)),IF(ISNUMBER(AT28),AT28,0))*INDEX(REQUISITOS!$Q$5:$Q$17,MATCH($B28,REQUISITOS!$A$5:$A$17,0))))</f>
        <v/>
      </c>
      <c r="AV28" s="12" t="s">
        <v>236</v>
      </c>
      <c r="AW28" s="12" t="s">
        <v>236</v>
      </c>
      <c r="AX28" s="42" t="str">
        <f>IF(G28="","",IF(AN28&lt;&gt;"CUMPLE",0,MIN(INDEX(REQUISITOS!$O$5:$O$17,MATCH($B28,REQUISITOS!$A$5:$A$17,0)),MAX(0,INT(ROUND(AM28-Z28,6))))))</f>
        <v/>
      </c>
      <c r="AY28" s="42" t="str">
        <f>IF(G28="","",AX28*INDEX(REQUISITOS!$N$5:$N$17,MATCH($B28,REQUISITOS!$A$5:$A$17,0)))</f>
        <v/>
      </c>
      <c r="AZ28" s="42" t="str">
        <f>IF(G28="","",IF(AV28="SI",INDEX(REQUISITOS!$P$5:$P$17,MATCH($B28,REQUISITOS!$A$5:$A$17,0)),0))</f>
        <v/>
      </c>
      <c r="BA28" s="42" t="str">
        <f>IF(G28="","",MIN(INDEX(REQUISITOS!$R$5:$R$17,MATCH($B28,REQUISITOS!$A$5:$A$17,0)),IF(ISNUMBER(AW28),AW28,0))*INDEX(REQUISITOS!$Q$5:$Q$17,MATCH($B28,REQUISITOS!$A$5:$A$17,0)))</f>
        <v/>
      </c>
      <c r="BB28" s="43" t="str">
        <f t="shared" si="4"/>
        <v/>
      </c>
      <c r="BC28" s="42">
        <f>INDEX(REQUISITOS!$S$5:$S$17,MATCH($B28,REQUISITOS!$A$5:$A$17,0))</f>
        <v>10</v>
      </c>
      <c r="BD28" s="44" t="str">
        <f t="shared" si="5"/>
        <v/>
      </c>
    </row>
    <row r="29" spans="1:56" ht="30" customHeight="1" x14ac:dyDescent="0.25">
      <c r="A29" s="20" t="s">
        <v>63</v>
      </c>
      <c r="B29" s="12" t="s">
        <v>134</v>
      </c>
      <c r="C29" s="26" t="s">
        <v>135</v>
      </c>
      <c r="D29" s="26" t="s">
        <v>262</v>
      </c>
      <c r="E29" s="26" t="s">
        <v>265</v>
      </c>
      <c r="F29" s="26" t="s">
        <v>266</v>
      </c>
      <c r="G29" s="2"/>
      <c r="H29" s="27"/>
      <c r="I29" s="28"/>
      <c r="J29" s="29"/>
      <c r="K29" s="2"/>
      <c r="L29" s="2"/>
      <c r="M29" s="2"/>
      <c r="N29" s="30"/>
      <c r="O29" s="28"/>
      <c r="P29" s="27"/>
      <c r="Q29" s="2"/>
      <c r="R29" s="27"/>
      <c r="S29" s="2"/>
      <c r="T29" s="2"/>
      <c r="U29" s="30"/>
      <c r="V29" s="31" t="str">
        <f t="shared" si="0"/>
        <v/>
      </c>
      <c r="W29" s="32" t="str">
        <f>IF(G29="","",SUMIFS(EXPERIENCIA!$U$6:$U$1005,EXPERIENCIA!$A$6:$A$1005,A29))</f>
        <v/>
      </c>
      <c r="X29" s="33" t="str">
        <f>IF(G29="","",COUNTIF(EXPERIENCIA!$A$6:$A$1005,A29))</f>
        <v/>
      </c>
      <c r="Y29" s="34" t="str">
        <f>IF(W29="","",W29/INSTRUCCIONES!$C$9)</f>
        <v/>
      </c>
      <c r="Z29" s="33">
        <f>INDEX(REQUISITOS!$H$5:$H$17,MATCH(B29,REQUISITOS!$A$5:$A$17,0))</f>
        <v>3</v>
      </c>
      <c r="AA29" s="35" t="str">
        <f t="shared" si="1"/>
        <v>SIN DILIGENCIAR</v>
      </c>
      <c r="AB29" s="27"/>
      <c r="AC29" s="27"/>
      <c r="AD29" s="27"/>
      <c r="AE29" s="27"/>
      <c r="AF29" s="27"/>
      <c r="AG29" s="2"/>
      <c r="AH29" s="27"/>
      <c r="AI29" s="36" t="str">
        <f>IF(G29="","",TRIM(IF(AND(I29&lt;&gt;"",COUNTIF($I$6:$I$80,I29)&gt;1),"Documento repetido en otra fila (una persona = un perfil). ","")&amp;IF(I29="","Falta N° de documento. ","")&amp;IF(V29="","Falta fecha de acta base. ","")&amp;IF(P29&lt;&gt;"SI","Falta soporte ReTHUS (obligatorio para el perfil). ","")&amp;IF(COUNTIF(EXPERIENCIA!$A$6:$A$1005,A29)=0,"Sin certificaciones en EXPERIENCIA. ","")&amp;IF(COUNTIFS(EXPERIENCIA!$A$6:$A$1005,A29,EXPERIENCIA!$W$6:$W$1005,"REVISAR")&gt;0,"Certificaciones con observación en EXPERIENCIA. ","")&amp;IF(AA29="NO CUMPLE","Experiencia calculada inferior al mínimo. ","")&amp;IF(AB29&lt;&gt;"SI","No aporta carta de compromiso, exclusividad y autorización. ","")&amp;IF(COUNTIF(AC29:AF29,"NO")&gt;0,"Soportes incompletos. ","")&amp;IF(COUNTBLANK(AB29:AF29)&gt;0,"Soportes sin marcar (registre SI o NO). ","")&amp;IF(AH29&lt;&gt;"SI","El oferente no ha certificado el cumplimiento. ","")&amp;IF(AND(AH29="SI",AA29&lt;&gt;"CUMPLE"),"Certifica cumplimiento sin soporte de experiencia suficiente. ","")))</f>
        <v/>
      </c>
      <c r="AJ29" s="37"/>
      <c r="AK29" s="37"/>
      <c r="AL29" s="38" t="str">
        <f>IF(G29="","",SUMIFS(EXPERIENCIA!$Z$6:$Z$1005,EXPERIENCIA!$A$6:$A$1005,A29))</f>
        <v/>
      </c>
      <c r="AM29" s="39" t="str">
        <f>IF(AL29="","",AL29/INSTRUCCIONES!$C$9)</f>
        <v/>
      </c>
      <c r="AN29" s="40" t="str">
        <f t="shared" si="2"/>
        <v/>
      </c>
      <c r="AO29" s="37"/>
      <c r="AP29" s="37"/>
      <c r="AQ29" s="40" t="str">
        <f t="shared" si="3"/>
        <v/>
      </c>
      <c r="AR29" s="41"/>
      <c r="AS29" s="26" t="s">
        <v>236</v>
      </c>
      <c r="AT29" s="26" t="s">
        <v>236</v>
      </c>
      <c r="AU29" s="33" t="str">
        <f>IF(G29="","",IF(AA29&lt;&gt;"CUMPLE",0,MIN(INDEX(REQUISITOS!$O$5:$O$17,MATCH($B29,REQUISITOS!$A$5:$A$17,0)),MAX(0,INT(ROUND(Y29-Z29,6))))*INDEX(REQUISITOS!$N$5:$N$17,MATCH($B29,REQUISITOS!$A$5:$A$17,0))+IF(AS29="SI",INDEX(REQUISITOS!$P$5:$P$17,MATCH($B29,REQUISITOS!$A$5:$A$17,0)),0)+MIN(INDEX(REQUISITOS!$R$5:$R$17,MATCH($B29,REQUISITOS!$A$5:$A$17,0)),IF(ISNUMBER(AT29),AT29,0))*INDEX(REQUISITOS!$Q$5:$Q$17,MATCH($B29,REQUISITOS!$A$5:$A$17,0))))</f>
        <v/>
      </c>
      <c r="AV29" s="12" t="s">
        <v>236</v>
      </c>
      <c r="AW29" s="12" t="s">
        <v>236</v>
      </c>
      <c r="AX29" s="42" t="str">
        <f>IF(G29="","",IF(AN29&lt;&gt;"CUMPLE",0,MIN(INDEX(REQUISITOS!$O$5:$O$17,MATCH($B29,REQUISITOS!$A$5:$A$17,0)),MAX(0,INT(ROUND(AM29-Z29,6))))))</f>
        <v/>
      </c>
      <c r="AY29" s="42" t="str">
        <f>IF(G29="","",AX29*INDEX(REQUISITOS!$N$5:$N$17,MATCH($B29,REQUISITOS!$A$5:$A$17,0)))</f>
        <v/>
      </c>
      <c r="AZ29" s="42" t="str">
        <f>IF(G29="","",IF(AV29="SI",INDEX(REQUISITOS!$P$5:$P$17,MATCH($B29,REQUISITOS!$A$5:$A$17,0)),0))</f>
        <v/>
      </c>
      <c r="BA29" s="42" t="str">
        <f>IF(G29="","",MIN(INDEX(REQUISITOS!$R$5:$R$17,MATCH($B29,REQUISITOS!$A$5:$A$17,0)),IF(ISNUMBER(AW29),AW29,0))*INDEX(REQUISITOS!$Q$5:$Q$17,MATCH($B29,REQUISITOS!$A$5:$A$17,0)))</f>
        <v/>
      </c>
      <c r="BB29" s="43" t="str">
        <f t="shared" si="4"/>
        <v/>
      </c>
      <c r="BC29" s="42">
        <f>INDEX(REQUISITOS!$S$5:$S$17,MATCH($B29,REQUISITOS!$A$5:$A$17,0))</f>
        <v>10</v>
      </c>
      <c r="BD29" s="44" t="str">
        <f t="shared" si="5"/>
        <v/>
      </c>
    </row>
    <row r="30" spans="1:56" ht="30" customHeight="1" x14ac:dyDescent="0.25">
      <c r="A30" s="20" t="s">
        <v>267</v>
      </c>
      <c r="B30" s="12" t="s">
        <v>134</v>
      </c>
      <c r="C30" s="26" t="s">
        <v>135</v>
      </c>
      <c r="D30" s="26" t="s">
        <v>268</v>
      </c>
      <c r="E30" s="26" t="s">
        <v>269</v>
      </c>
      <c r="F30" s="26" t="s">
        <v>270</v>
      </c>
      <c r="G30" s="2"/>
      <c r="H30" s="27"/>
      <c r="I30" s="28"/>
      <c r="J30" s="29"/>
      <c r="K30" s="2"/>
      <c r="L30" s="2"/>
      <c r="M30" s="2"/>
      <c r="N30" s="30"/>
      <c r="O30" s="28"/>
      <c r="P30" s="27"/>
      <c r="Q30" s="2"/>
      <c r="R30" s="27"/>
      <c r="S30" s="2"/>
      <c r="T30" s="2"/>
      <c r="U30" s="30"/>
      <c r="V30" s="31" t="str">
        <f t="shared" si="0"/>
        <v/>
      </c>
      <c r="W30" s="32" t="str">
        <f>IF(G30="","",SUMIFS(EXPERIENCIA!$U$6:$U$1005,EXPERIENCIA!$A$6:$A$1005,A30))</f>
        <v/>
      </c>
      <c r="X30" s="33" t="str">
        <f>IF(G30="","",COUNTIF(EXPERIENCIA!$A$6:$A$1005,A30))</f>
        <v/>
      </c>
      <c r="Y30" s="34" t="str">
        <f>IF(W30="","",W30/INSTRUCCIONES!$C$9)</f>
        <v/>
      </c>
      <c r="Z30" s="33">
        <f>INDEX(REQUISITOS!$H$5:$H$17,MATCH(B30,REQUISITOS!$A$5:$A$17,0))</f>
        <v>3</v>
      </c>
      <c r="AA30" s="35" t="str">
        <f t="shared" si="1"/>
        <v>SIN DILIGENCIAR</v>
      </c>
      <c r="AB30" s="27"/>
      <c r="AC30" s="27"/>
      <c r="AD30" s="27"/>
      <c r="AE30" s="27"/>
      <c r="AF30" s="27"/>
      <c r="AG30" s="2"/>
      <c r="AH30" s="27"/>
      <c r="AI30" s="36" t="str">
        <f>IF(G30="","",TRIM(IF(AND(I30&lt;&gt;"",COUNTIF($I$6:$I$80,I30)&gt;1),"Documento repetido en otra fila (una persona = un perfil). ","")&amp;IF(I30="","Falta N° de documento. ","")&amp;IF(V30="","Falta fecha de acta base. ","")&amp;IF(P30&lt;&gt;"SI","Falta soporte ReTHUS (obligatorio para el perfil). ","")&amp;IF(COUNTIF(EXPERIENCIA!$A$6:$A$1005,A30)=0,"Sin certificaciones en EXPERIENCIA. ","")&amp;IF(COUNTIFS(EXPERIENCIA!$A$6:$A$1005,A30,EXPERIENCIA!$W$6:$W$1005,"REVISAR")&gt;0,"Certificaciones con observación en EXPERIENCIA. ","")&amp;IF(AA30="NO CUMPLE","Experiencia calculada inferior al mínimo. ","")&amp;IF(AB30&lt;&gt;"SI","No aporta carta de compromiso, exclusividad y autorización. ","")&amp;IF(COUNTIF(AC30:AF30,"NO")&gt;0,"Soportes incompletos. ","")&amp;IF(COUNTBLANK(AB30:AF30)&gt;0,"Soportes sin marcar (registre SI o NO). ","")&amp;IF(AH30&lt;&gt;"SI","El oferente no ha certificado el cumplimiento. ","")&amp;IF(AND(AH30="SI",AA30&lt;&gt;"CUMPLE"),"Certifica cumplimiento sin soporte de experiencia suficiente. ","")))</f>
        <v/>
      </c>
      <c r="AJ30" s="37"/>
      <c r="AK30" s="37"/>
      <c r="AL30" s="38" t="str">
        <f>IF(G30="","",SUMIFS(EXPERIENCIA!$Z$6:$Z$1005,EXPERIENCIA!$A$6:$A$1005,A30))</f>
        <v/>
      </c>
      <c r="AM30" s="39" t="str">
        <f>IF(AL30="","",AL30/INSTRUCCIONES!$C$9)</f>
        <v/>
      </c>
      <c r="AN30" s="40" t="str">
        <f t="shared" si="2"/>
        <v/>
      </c>
      <c r="AO30" s="37"/>
      <c r="AP30" s="37"/>
      <c r="AQ30" s="40" t="str">
        <f t="shared" si="3"/>
        <v/>
      </c>
      <c r="AR30" s="41"/>
      <c r="AS30" s="26" t="s">
        <v>236</v>
      </c>
      <c r="AT30" s="26" t="s">
        <v>236</v>
      </c>
      <c r="AU30" s="33" t="str">
        <f>IF(G30="","",IF(AA30&lt;&gt;"CUMPLE",0,MIN(INDEX(REQUISITOS!$O$5:$O$17,MATCH($B30,REQUISITOS!$A$5:$A$17,0)),MAX(0,INT(ROUND(Y30-Z30,6))))*INDEX(REQUISITOS!$N$5:$N$17,MATCH($B30,REQUISITOS!$A$5:$A$17,0))+IF(AS30="SI",INDEX(REQUISITOS!$P$5:$P$17,MATCH($B30,REQUISITOS!$A$5:$A$17,0)),0)+MIN(INDEX(REQUISITOS!$R$5:$R$17,MATCH($B30,REQUISITOS!$A$5:$A$17,0)),IF(ISNUMBER(AT30),AT30,0))*INDEX(REQUISITOS!$Q$5:$Q$17,MATCH($B30,REQUISITOS!$A$5:$A$17,0))))</f>
        <v/>
      </c>
      <c r="AV30" s="12" t="s">
        <v>236</v>
      </c>
      <c r="AW30" s="12" t="s">
        <v>236</v>
      </c>
      <c r="AX30" s="42" t="str">
        <f>IF(G30="","",IF(AN30&lt;&gt;"CUMPLE",0,MIN(INDEX(REQUISITOS!$O$5:$O$17,MATCH($B30,REQUISITOS!$A$5:$A$17,0)),MAX(0,INT(ROUND(AM30-Z30,6))))))</f>
        <v/>
      </c>
      <c r="AY30" s="42" t="str">
        <f>IF(G30="","",AX30*INDEX(REQUISITOS!$N$5:$N$17,MATCH($B30,REQUISITOS!$A$5:$A$17,0)))</f>
        <v/>
      </c>
      <c r="AZ30" s="42" t="str">
        <f>IF(G30="","",IF(AV30="SI",INDEX(REQUISITOS!$P$5:$P$17,MATCH($B30,REQUISITOS!$A$5:$A$17,0)),0))</f>
        <v/>
      </c>
      <c r="BA30" s="42" t="str">
        <f>IF(G30="","",MIN(INDEX(REQUISITOS!$R$5:$R$17,MATCH($B30,REQUISITOS!$A$5:$A$17,0)),IF(ISNUMBER(AW30),AW30,0))*INDEX(REQUISITOS!$Q$5:$Q$17,MATCH($B30,REQUISITOS!$A$5:$A$17,0)))</f>
        <v/>
      </c>
      <c r="BB30" s="43" t="str">
        <f t="shared" si="4"/>
        <v/>
      </c>
      <c r="BC30" s="42">
        <f>INDEX(REQUISITOS!$S$5:$S$17,MATCH($B30,REQUISITOS!$A$5:$A$17,0))</f>
        <v>10</v>
      </c>
      <c r="BD30" s="44" t="str">
        <f t="shared" si="5"/>
        <v/>
      </c>
    </row>
    <row r="31" spans="1:56" ht="30" customHeight="1" x14ac:dyDescent="0.25">
      <c r="A31" s="20" t="s">
        <v>271</v>
      </c>
      <c r="B31" s="12" t="s">
        <v>134</v>
      </c>
      <c r="C31" s="26" t="s">
        <v>135</v>
      </c>
      <c r="D31" s="26" t="s">
        <v>268</v>
      </c>
      <c r="E31" s="26" t="s">
        <v>272</v>
      </c>
      <c r="F31" s="26" t="s">
        <v>273</v>
      </c>
      <c r="G31" s="2"/>
      <c r="H31" s="27"/>
      <c r="I31" s="28"/>
      <c r="J31" s="29"/>
      <c r="K31" s="2"/>
      <c r="L31" s="2"/>
      <c r="M31" s="2"/>
      <c r="N31" s="30"/>
      <c r="O31" s="28"/>
      <c r="P31" s="27"/>
      <c r="Q31" s="2"/>
      <c r="R31" s="27"/>
      <c r="S31" s="2"/>
      <c r="T31" s="2"/>
      <c r="U31" s="30"/>
      <c r="V31" s="31" t="str">
        <f t="shared" si="0"/>
        <v/>
      </c>
      <c r="W31" s="32" t="str">
        <f>IF(G31="","",SUMIFS(EXPERIENCIA!$U$6:$U$1005,EXPERIENCIA!$A$6:$A$1005,A31))</f>
        <v/>
      </c>
      <c r="X31" s="33" t="str">
        <f>IF(G31="","",COUNTIF(EXPERIENCIA!$A$6:$A$1005,A31))</f>
        <v/>
      </c>
      <c r="Y31" s="34" t="str">
        <f>IF(W31="","",W31/INSTRUCCIONES!$C$9)</f>
        <v/>
      </c>
      <c r="Z31" s="33">
        <f>INDEX(REQUISITOS!$H$5:$H$17,MATCH(B31,REQUISITOS!$A$5:$A$17,0))</f>
        <v>3</v>
      </c>
      <c r="AA31" s="35" t="str">
        <f t="shared" si="1"/>
        <v>SIN DILIGENCIAR</v>
      </c>
      <c r="AB31" s="27"/>
      <c r="AC31" s="27"/>
      <c r="AD31" s="27"/>
      <c r="AE31" s="27"/>
      <c r="AF31" s="27"/>
      <c r="AG31" s="2"/>
      <c r="AH31" s="27"/>
      <c r="AI31" s="36" t="str">
        <f>IF(G31="","",TRIM(IF(AND(I31&lt;&gt;"",COUNTIF($I$6:$I$80,I31)&gt;1),"Documento repetido en otra fila (una persona = un perfil). ","")&amp;IF(I31="","Falta N° de documento. ","")&amp;IF(V31="","Falta fecha de acta base. ","")&amp;IF(P31&lt;&gt;"SI","Falta soporte ReTHUS (obligatorio para el perfil). ","")&amp;IF(COUNTIF(EXPERIENCIA!$A$6:$A$1005,A31)=0,"Sin certificaciones en EXPERIENCIA. ","")&amp;IF(COUNTIFS(EXPERIENCIA!$A$6:$A$1005,A31,EXPERIENCIA!$W$6:$W$1005,"REVISAR")&gt;0,"Certificaciones con observación en EXPERIENCIA. ","")&amp;IF(AA31="NO CUMPLE","Experiencia calculada inferior al mínimo. ","")&amp;IF(AB31&lt;&gt;"SI","No aporta carta de compromiso, exclusividad y autorización. ","")&amp;IF(COUNTIF(AC31:AF31,"NO")&gt;0,"Soportes incompletos. ","")&amp;IF(COUNTBLANK(AB31:AF31)&gt;0,"Soportes sin marcar (registre SI o NO). ","")&amp;IF(AH31&lt;&gt;"SI","El oferente no ha certificado el cumplimiento. ","")&amp;IF(AND(AH31="SI",AA31&lt;&gt;"CUMPLE"),"Certifica cumplimiento sin soporte de experiencia suficiente. ","")))</f>
        <v/>
      </c>
      <c r="AJ31" s="37"/>
      <c r="AK31" s="37"/>
      <c r="AL31" s="38" t="str">
        <f>IF(G31="","",SUMIFS(EXPERIENCIA!$Z$6:$Z$1005,EXPERIENCIA!$A$6:$A$1005,A31))</f>
        <v/>
      </c>
      <c r="AM31" s="39" t="str">
        <f>IF(AL31="","",AL31/INSTRUCCIONES!$C$9)</f>
        <v/>
      </c>
      <c r="AN31" s="40" t="str">
        <f t="shared" si="2"/>
        <v/>
      </c>
      <c r="AO31" s="37"/>
      <c r="AP31" s="37"/>
      <c r="AQ31" s="40" t="str">
        <f t="shared" si="3"/>
        <v/>
      </c>
      <c r="AR31" s="41"/>
      <c r="AS31" s="26" t="s">
        <v>236</v>
      </c>
      <c r="AT31" s="26" t="s">
        <v>236</v>
      </c>
      <c r="AU31" s="33" t="str">
        <f>IF(G31="","",IF(AA31&lt;&gt;"CUMPLE",0,MIN(INDEX(REQUISITOS!$O$5:$O$17,MATCH($B31,REQUISITOS!$A$5:$A$17,0)),MAX(0,INT(ROUND(Y31-Z31,6))))*INDEX(REQUISITOS!$N$5:$N$17,MATCH($B31,REQUISITOS!$A$5:$A$17,0))+IF(AS31="SI",INDEX(REQUISITOS!$P$5:$P$17,MATCH($B31,REQUISITOS!$A$5:$A$17,0)),0)+MIN(INDEX(REQUISITOS!$R$5:$R$17,MATCH($B31,REQUISITOS!$A$5:$A$17,0)),IF(ISNUMBER(AT31),AT31,0))*INDEX(REQUISITOS!$Q$5:$Q$17,MATCH($B31,REQUISITOS!$A$5:$A$17,0))))</f>
        <v/>
      </c>
      <c r="AV31" s="12" t="s">
        <v>236</v>
      </c>
      <c r="AW31" s="12" t="s">
        <v>236</v>
      </c>
      <c r="AX31" s="42" t="str">
        <f>IF(G31="","",IF(AN31&lt;&gt;"CUMPLE",0,MIN(INDEX(REQUISITOS!$O$5:$O$17,MATCH($B31,REQUISITOS!$A$5:$A$17,0)),MAX(0,INT(ROUND(AM31-Z31,6))))))</f>
        <v/>
      </c>
      <c r="AY31" s="42" t="str">
        <f>IF(G31="","",AX31*INDEX(REQUISITOS!$N$5:$N$17,MATCH($B31,REQUISITOS!$A$5:$A$17,0)))</f>
        <v/>
      </c>
      <c r="AZ31" s="42" t="str">
        <f>IF(G31="","",IF(AV31="SI",INDEX(REQUISITOS!$P$5:$P$17,MATCH($B31,REQUISITOS!$A$5:$A$17,0)),0))</f>
        <v/>
      </c>
      <c r="BA31" s="42" t="str">
        <f>IF(G31="","",MIN(INDEX(REQUISITOS!$R$5:$R$17,MATCH($B31,REQUISITOS!$A$5:$A$17,0)),IF(ISNUMBER(AW31),AW31,0))*INDEX(REQUISITOS!$Q$5:$Q$17,MATCH($B31,REQUISITOS!$A$5:$A$17,0)))</f>
        <v/>
      </c>
      <c r="BB31" s="43" t="str">
        <f t="shared" si="4"/>
        <v/>
      </c>
      <c r="BC31" s="42">
        <f>INDEX(REQUISITOS!$S$5:$S$17,MATCH($B31,REQUISITOS!$A$5:$A$17,0))</f>
        <v>10</v>
      </c>
      <c r="BD31" s="44" t="str">
        <f t="shared" si="5"/>
        <v/>
      </c>
    </row>
    <row r="32" spans="1:56" ht="30" customHeight="1" x14ac:dyDescent="0.25">
      <c r="A32" s="20" t="s">
        <v>274</v>
      </c>
      <c r="B32" s="12" t="s">
        <v>134</v>
      </c>
      <c r="C32" s="26" t="s">
        <v>135</v>
      </c>
      <c r="D32" s="26" t="s">
        <v>275</v>
      </c>
      <c r="E32" s="26" t="s">
        <v>276</v>
      </c>
      <c r="F32" s="26" t="s">
        <v>277</v>
      </c>
      <c r="G32" s="2"/>
      <c r="H32" s="27"/>
      <c r="I32" s="28"/>
      <c r="J32" s="29"/>
      <c r="K32" s="2"/>
      <c r="L32" s="2"/>
      <c r="M32" s="2"/>
      <c r="N32" s="30"/>
      <c r="O32" s="28"/>
      <c r="P32" s="27"/>
      <c r="Q32" s="2"/>
      <c r="R32" s="27"/>
      <c r="S32" s="2"/>
      <c r="T32" s="2"/>
      <c r="U32" s="30"/>
      <c r="V32" s="31" t="str">
        <f t="shared" si="0"/>
        <v/>
      </c>
      <c r="W32" s="32" t="str">
        <f>IF(G32="","",SUMIFS(EXPERIENCIA!$U$6:$U$1005,EXPERIENCIA!$A$6:$A$1005,A32))</f>
        <v/>
      </c>
      <c r="X32" s="33" t="str">
        <f>IF(G32="","",COUNTIF(EXPERIENCIA!$A$6:$A$1005,A32))</f>
        <v/>
      </c>
      <c r="Y32" s="34" t="str">
        <f>IF(W32="","",W32/INSTRUCCIONES!$C$9)</f>
        <v/>
      </c>
      <c r="Z32" s="33">
        <f>INDEX(REQUISITOS!$H$5:$H$17,MATCH(B32,REQUISITOS!$A$5:$A$17,0))</f>
        <v>3</v>
      </c>
      <c r="AA32" s="35" t="str">
        <f t="shared" si="1"/>
        <v>SIN DILIGENCIAR</v>
      </c>
      <c r="AB32" s="27"/>
      <c r="AC32" s="27"/>
      <c r="AD32" s="27"/>
      <c r="AE32" s="27"/>
      <c r="AF32" s="27"/>
      <c r="AG32" s="2"/>
      <c r="AH32" s="27"/>
      <c r="AI32" s="36" t="str">
        <f>IF(G32="","",TRIM(IF(AND(I32&lt;&gt;"",COUNTIF($I$6:$I$80,I32)&gt;1),"Documento repetido en otra fila (una persona = un perfil). ","")&amp;IF(I32="","Falta N° de documento. ","")&amp;IF(V32="","Falta fecha de acta base. ","")&amp;IF(P32&lt;&gt;"SI","Falta soporte ReTHUS (obligatorio para el perfil). ","")&amp;IF(COUNTIF(EXPERIENCIA!$A$6:$A$1005,A32)=0,"Sin certificaciones en EXPERIENCIA. ","")&amp;IF(COUNTIFS(EXPERIENCIA!$A$6:$A$1005,A32,EXPERIENCIA!$W$6:$W$1005,"REVISAR")&gt;0,"Certificaciones con observación en EXPERIENCIA. ","")&amp;IF(AA32="NO CUMPLE","Experiencia calculada inferior al mínimo. ","")&amp;IF(AB32&lt;&gt;"SI","No aporta carta de compromiso, exclusividad y autorización. ","")&amp;IF(COUNTIF(AC32:AF32,"NO")&gt;0,"Soportes incompletos. ","")&amp;IF(COUNTBLANK(AB32:AF32)&gt;0,"Soportes sin marcar (registre SI o NO). ","")&amp;IF(AH32&lt;&gt;"SI","El oferente no ha certificado el cumplimiento. ","")&amp;IF(AND(AH32="SI",AA32&lt;&gt;"CUMPLE"),"Certifica cumplimiento sin soporte de experiencia suficiente. ","")))</f>
        <v/>
      </c>
      <c r="AJ32" s="37"/>
      <c r="AK32" s="37"/>
      <c r="AL32" s="38" t="str">
        <f>IF(G32="","",SUMIFS(EXPERIENCIA!$Z$6:$Z$1005,EXPERIENCIA!$A$6:$A$1005,A32))</f>
        <v/>
      </c>
      <c r="AM32" s="39" t="str">
        <f>IF(AL32="","",AL32/INSTRUCCIONES!$C$9)</f>
        <v/>
      </c>
      <c r="AN32" s="40" t="str">
        <f t="shared" si="2"/>
        <v/>
      </c>
      <c r="AO32" s="37"/>
      <c r="AP32" s="37"/>
      <c r="AQ32" s="40" t="str">
        <f t="shared" si="3"/>
        <v/>
      </c>
      <c r="AR32" s="41"/>
      <c r="AS32" s="26" t="s">
        <v>236</v>
      </c>
      <c r="AT32" s="26" t="s">
        <v>236</v>
      </c>
      <c r="AU32" s="33" t="str">
        <f>IF(G32="","",IF(AA32&lt;&gt;"CUMPLE",0,MIN(INDEX(REQUISITOS!$O$5:$O$17,MATCH($B32,REQUISITOS!$A$5:$A$17,0)),MAX(0,INT(ROUND(Y32-Z32,6))))*INDEX(REQUISITOS!$N$5:$N$17,MATCH($B32,REQUISITOS!$A$5:$A$17,0))+IF(AS32="SI",INDEX(REQUISITOS!$P$5:$P$17,MATCH($B32,REQUISITOS!$A$5:$A$17,0)),0)+MIN(INDEX(REQUISITOS!$R$5:$R$17,MATCH($B32,REQUISITOS!$A$5:$A$17,0)),IF(ISNUMBER(AT32),AT32,0))*INDEX(REQUISITOS!$Q$5:$Q$17,MATCH($B32,REQUISITOS!$A$5:$A$17,0))))</f>
        <v/>
      </c>
      <c r="AV32" s="12" t="s">
        <v>236</v>
      </c>
      <c r="AW32" s="12" t="s">
        <v>236</v>
      </c>
      <c r="AX32" s="42" t="str">
        <f>IF(G32="","",IF(AN32&lt;&gt;"CUMPLE",0,MIN(INDEX(REQUISITOS!$O$5:$O$17,MATCH($B32,REQUISITOS!$A$5:$A$17,0)),MAX(0,INT(ROUND(AM32-Z32,6))))))</f>
        <v/>
      </c>
      <c r="AY32" s="42" t="str">
        <f>IF(G32="","",AX32*INDEX(REQUISITOS!$N$5:$N$17,MATCH($B32,REQUISITOS!$A$5:$A$17,0)))</f>
        <v/>
      </c>
      <c r="AZ32" s="42" t="str">
        <f>IF(G32="","",IF(AV32="SI",INDEX(REQUISITOS!$P$5:$P$17,MATCH($B32,REQUISITOS!$A$5:$A$17,0)),0))</f>
        <v/>
      </c>
      <c r="BA32" s="42" t="str">
        <f>IF(G32="","",MIN(INDEX(REQUISITOS!$R$5:$R$17,MATCH($B32,REQUISITOS!$A$5:$A$17,0)),IF(ISNUMBER(AW32),AW32,0))*INDEX(REQUISITOS!$Q$5:$Q$17,MATCH($B32,REQUISITOS!$A$5:$A$17,0)))</f>
        <v/>
      </c>
      <c r="BB32" s="43" t="str">
        <f t="shared" si="4"/>
        <v/>
      </c>
      <c r="BC32" s="42">
        <f>INDEX(REQUISITOS!$S$5:$S$17,MATCH($B32,REQUISITOS!$A$5:$A$17,0))</f>
        <v>10</v>
      </c>
      <c r="BD32" s="44" t="str">
        <f t="shared" si="5"/>
        <v/>
      </c>
    </row>
    <row r="33" spans="1:56" ht="30" customHeight="1" x14ac:dyDescent="0.25">
      <c r="A33" s="20" t="s">
        <v>278</v>
      </c>
      <c r="B33" s="12" t="s">
        <v>134</v>
      </c>
      <c r="C33" s="26" t="s">
        <v>135</v>
      </c>
      <c r="D33" s="26" t="s">
        <v>275</v>
      </c>
      <c r="E33" s="26" t="s">
        <v>276</v>
      </c>
      <c r="F33" s="26" t="s">
        <v>277</v>
      </c>
      <c r="G33" s="2"/>
      <c r="H33" s="27"/>
      <c r="I33" s="28"/>
      <c r="J33" s="29"/>
      <c r="K33" s="2"/>
      <c r="L33" s="2"/>
      <c r="M33" s="2"/>
      <c r="N33" s="30"/>
      <c r="O33" s="28"/>
      <c r="P33" s="27"/>
      <c r="Q33" s="2"/>
      <c r="R33" s="27"/>
      <c r="S33" s="2"/>
      <c r="T33" s="2"/>
      <c r="U33" s="30"/>
      <c r="V33" s="31" t="str">
        <f t="shared" si="0"/>
        <v/>
      </c>
      <c r="W33" s="32" t="str">
        <f>IF(G33="","",SUMIFS(EXPERIENCIA!$U$6:$U$1005,EXPERIENCIA!$A$6:$A$1005,A33))</f>
        <v/>
      </c>
      <c r="X33" s="33" t="str">
        <f>IF(G33="","",COUNTIF(EXPERIENCIA!$A$6:$A$1005,A33))</f>
        <v/>
      </c>
      <c r="Y33" s="34" t="str">
        <f>IF(W33="","",W33/INSTRUCCIONES!$C$9)</f>
        <v/>
      </c>
      <c r="Z33" s="33">
        <f>INDEX(REQUISITOS!$H$5:$H$17,MATCH(B33,REQUISITOS!$A$5:$A$17,0))</f>
        <v>3</v>
      </c>
      <c r="AA33" s="35" t="str">
        <f t="shared" si="1"/>
        <v>SIN DILIGENCIAR</v>
      </c>
      <c r="AB33" s="27"/>
      <c r="AC33" s="27"/>
      <c r="AD33" s="27"/>
      <c r="AE33" s="27"/>
      <c r="AF33" s="27"/>
      <c r="AG33" s="2"/>
      <c r="AH33" s="27"/>
      <c r="AI33" s="36" t="str">
        <f>IF(G33="","",TRIM(IF(AND(I33&lt;&gt;"",COUNTIF($I$6:$I$80,I33)&gt;1),"Documento repetido en otra fila (una persona = un perfil). ","")&amp;IF(I33="","Falta N° de documento. ","")&amp;IF(V33="","Falta fecha de acta base. ","")&amp;IF(P33&lt;&gt;"SI","Falta soporte ReTHUS (obligatorio para el perfil). ","")&amp;IF(COUNTIF(EXPERIENCIA!$A$6:$A$1005,A33)=0,"Sin certificaciones en EXPERIENCIA. ","")&amp;IF(COUNTIFS(EXPERIENCIA!$A$6:$A$1005,A33,EXPERIENCIA!$W$6:$W$1005,"REVISAR")&gt;0,"Certificaciones con observación en EXPERIENCIA. ","")&amp;IF(AA33="NO CUMPLE","Experiencia calculada inferior al mínimo. ","")&amp;IF(AB33&lt;&gt;"SI","No aporta carta de compromiso, exclusividad y autorización. ","")&amp;IF(COUNTIF(AC33:AF33,"NO")&gt;0,"Soportes incompletos. ","")&amp;IF(COUNTBLANK(AB33:AF33)&gt;0,"Soportes sin marcar (registre SI o NO). ","")&amp;IF(AH33&lt;&gt;"SI","El oferente no ha certificado el cumplimiento. ","")&amp;IF(AND(AH33="SI",AA33&lt;&gt;"CUMPLE"),"Certifica cumplimiento sin soporte de experiencia suficiente. ","")))</f>
        <v/>
      </c>
      <c r="AJ33" s="37"/>
      <c r="AK33" s="37"/>
      <c r="AL33" s="38" t="str">
        <f>IF(G33="","",SUMIFS(EXPERIENCIA!$Z$6:$Z$1005,EXPERIENCIA!$A$6:$A$1005,A33))</f>
        <v/>
      </c>
      <c r="AM33" s="39" t="str">
        <f>IF(AL33="","",AL33/INSTRUCCIONES!$C$9)</f>
        <v/>
      </c>
      <c r="AN33" s="40" t="str">
        <f t="shared" si="2"/>
        <v/>
      </c>
      <c r="AO33" s="37"/>
      <c r="AP33" s="37"/>
      <c r="AQ33" s="40" t="str">
        <f t="shared" si="3"/>
        <v/>
      </c>
      <c r="AR33" s="41"/>
      <c r="AS33" s="26" t="s">
        <v>236</v>
      </c>
      <c r="AT33" s="26" t="s">
        <v>236</v>
      </c>
      <c r="AU33" s="33" t="str">
        <f>IF(G33="","",IF(AA33&lt;&gt;"CUMPLE",0,MIN(INDEX(REQUISITOS!$O$5:$O$17,MATCH($B33,REQUISITOS!$A$5:$A$17,0)),MAX(0,INT(ROUND(Y33-Z33,6))))*INDEX(REQUISITOS!$N$5:$N$17,MATCH($B33,REQUISITOS!$A$5:$A$17,0))+IF(AS33="SI",INDEX(REQUISITOS!$P$5:$P$17,MATCH($B33,REQUISITOS!$A$5:$A$17,0)),0)+MIN(INDEX(REQUISITOS!$R$5:$R$17,MATCH($B33,REQUISITOS!$A$5:$A$17,0)),IF(ISNUMBER(AT33),AT33,0))*INDEX(REQUISITOS!$Q$5:$Q$17,MATCH($B33,REQUISITOS!$A$5:$A$17,0))))</f>
        <v/>
      </c>
      <c r="AV33" s="12" t="s">
        <v>236</v>
      </c>
      <c r="AW33" s="12" t="s">
        <v>236</v>
      </c>
      <c r="AX33" s="42" t="str">
        <f>IF(G33="","",IF(AN33&lt;&gt;"CUMPLE",0,MIN(INDEX(REQUISITOS!$O$5:$O$17,MATCH($B33,REQUISITOS!$A$5:$A$17,0)),MAX(0,INT(ROUND(AM33-Z33,6))))))</f>
        <v/>
      </c>
      <c r="AY33" s="42" t="str">
        <f>IF(G33="","",AX33*INDEX(REQUISITOS!$N$5:$N$17,MATCH($B33,REQUISITOS!$A$5:$A$17,0)))</f>
        <v/>
      </c>
      <c r="AZ33" s="42" t="str">
        <f>IF(G33="","",IF(AV33="SI",INDEX(REQUISITOS!$P$5:$P$17,MATCH($B33,REQUISITOS!$A$5:$A$17,0)),0))</f>
        <v/>
      </c>
      <c r="BA33" s="42" t="str">
        <f>IF(G33="","",MIN(INDEX(REQUISITOS!$R$5:$R$17,MATCH($B33,REQUISITOS!$A$5:$A$17,0)),IF(ISNUMBER(AW33),AW33,0))*INDEX(REQUISITOS!$Q$5:$Q$17,MATCH($B33,REQUISITOS!$A$5:$A$17,0)))</f>
        <v/>
      </c>
      <c r="BB33" s="43" t="str">
        <f t="shared" si="4"/>
        <v/>
      </c>
      <c r="BC33" s="42">
        <f>INDEX(REQUISITOS!$S$5:$S$17,MATCH($B33,REQUISITOS!$A$5:$A$17,0))</f>
        <v>10</v>
      </c>
      <c r="BD33" s="44" t="str">
        <f t="shared" si="5"/>
        <v/>
      </c>
    </row>
    <row r="34" spans="1:56" ht="30" customHeight="1" x14ac:dyDescent="0.25">
      <c r="A34" s="20" t="s">
        <v>279</v>
      </c>
      <c r="B34" s="12" t="s">
        <v>134</v>
      </c>
      <c r="C34" s="26" t="s">
        <v>135</v>
      </c>
      <c r="D34" s="26" t="s">
        <v>280</v>
      </c>
      <c r="E34" s="26" t="s">
        <v>281</v>
      </c>
      <c r="F34" s="26" t="s">
        <v>282</v>
      </c>
      <c r="G34" s="2"/>
      <c r="H34" s="27"/>
      <c r="I34" s="28"/>
      <c r="J34" s="29"/>
      <c r="K34" s="2"/>
      <c r="L34" s="2"/>
      <c r="M34" s="2"/>
      <c r="N34" s="30"/>
      <c r="O34" s="28"/>
      <c r="P34" s="27"/>
      <c r="Q34" s="2"/>
      <c r="R34" s="27"/>
      <c r="S34" s="2"/>
      <c r="T34" s="2"/>
      <c r="U34" s="30"/>
      <c r="V34" s="31" t="str">
        <f t="shared" si="0"/>
        <v/>
      </c>
      <c r="W34" s="32" t="str">
        <f>IF(G34="","",SUMIFS(EXPERIENCIA!$U$6:$U$1005,EXPERIENCIA!$A$6:$A$1005,A34))</f>
        <v/>
      </c>
      <c r="X34" s="33" t="str">
        <f>IF(G34="","",COUNTIF(EXPERIENCIA!$A$6:$A$1005,A34))</f>
        <v/>
      </c>
      <c r="Y34" s="34" t="str">
        <f>IF(W34="","",W34/INSTRUCCIONES!$C$9)</f>
        <v/>
      </c>
      <c r="Z34" s="33">
        <f>INDEX(REQUISITOS!$H$5:$H$17,MATCH(B34,REQUISITOS!$A$5:$A$17,0))</f>
        <v>3</v>
      </c>
      <c r="AA34" s="35" t="str">
        <f t="shared" si="1"/>
        <v>SIN DILIGENCIAR</v>
      </c>
      <c r="AB34" s="27"/>
      <c r="AC34" s="27"/>
      <c r="AD34" s="27"/>
      <c r="AE34" s="27"/>
      <c r="AF34" s="27"/>
      <c r="AG34" s="2"/>
      <c r="AH34" s="27"/>
      <c r="AI34" s="36" t="str">
        <f>IF(G34="","",TRIM(IF(AND(I34&lt;&gt;"",COUNTIF($I$6:$I$80,I34)&gt;1),"Documento repetido en otra fila (una persona = un perfil). ","")&amp;IF(I34="","Falta N° de documento. ","")&amp;IF(V34="","Falta fecha de acta base. ","")&amp;IF(P34&lt;&gt;"SI","Falta soporte ReTHUS (obligatorio para el perfil). ","")&amp;IF(COUNTIF(EXPERIENCIA!$A$6:$A$1005,A34)=0,"Sin certificaciones en EXPERIENCIA. ","")&amp;IF(COUNTIFS(EXPERIENCIA!$A$6:$A$1005,A34,EXPERIENCIA!$W$6:$W$1005,"REVISAR")&gt;0,"Certificaciones con observación en EXPERIENCIA. ","")&amp;IF(AA34="NO CUMPLE","Experiencia calculada inferior al mínimo. ","")&amp;IF(AB34&lt;&gt;"SI","No aporta carta de compromiso, exclusividad y autorización. ","")&amp;IF(COUNTIF(AC34:AF34,"NO")&gt;0,"Soportes incompletos. ","")&amp;IF(COUNTBLANK(AB34:AF34)&gt;0,"Soportes sin marcar (registre SI o NO). ","")&amp;IF(AH34&lt;&gt;"SI","El oferente no ha certificado el cumplimiento. ","")&amp;IF(AND(AH34="SI",AA34&lt;&gt;"CUMPLE"),"Certifica cumplimiento sin soporte de experiencia suficiente. ","")))</f>
        <v/>
      </c>
      <c r="AJ34" s="37"/>
      <c r="AK34" s="37"/>
      <c r="AL34" s="38" t="str">
        <f>IF(G34="","",SUMIFS(EXPERIENCIA!$Z$6:$Z$1005,EXPERIENCIA!$A$6:$A$1005,A34))</f>
        <v/>
      </c>
      <c r="AM34" s="39" t="str">
        <f>IF(AL34="","",AL34/INSTRUCCIONES!$C$9)</f>
        <v/>
      </c>
      <c r="AN34" s="40" t="str">
        <f t="shared" si="2"/>
        <v/>
      </c>
      <c r="AO34" s="37"/>
      <c r="AP34" s="37"/>
      <c r="AQ34" s="40" t="str">
        <f t="shared" si="3"/>
        <v/>
      </c>
      <c r="AR34" s="41"/>
      <c r="AS34" s="26" t="s">
        <v>236</v>
      </c>
      <c r="AT34" s="26" t="s">
        <v>236</v>
      </c>
      <c r="AU34" s="33" t="str">
        <f>IF(G34="","",IF(AA34&lt;&gt;"CUMPLE",0,MIN(INDEX(REQUISITOS!$O$5:$O$17,MATCH($B34,REQUISITOS!$A$5:$A$17,0)),MAX(0,INT(ROUND(Y34-Z34,6))))*INDEX(REQUISITOS!$N$5:$N$17,MATCH($B34,REQUISITOS!$A$5:$A$17,0))+IF(AS34="SI",INDEX(REQUISITOS!$P$5:$P$17,MATCH($B34,REQUISITOS!$A$5:$A$17,0)),0)+MIN(INDEX(REQUISITOS!$R$5:$R$17,MATCH($B34,REQUISITOS!$A$5:$A$17,0)),IF(ISNUMBER(AT34),AT34,0))*INDEX(REQUISITOS!$Q$5:$Q$17,MATCH($B34,REQUISITOS!$A$5:$A$17,0))))</f>
        <v/>
      </c>
      <c r="AV34" s="12" t="s">
        <v>236</v>
      </c>
      <c r="AW34" s="12" t="s">
        <v>236</v>
      </c>
      <c r="AX34" s="42" t="str">
        <f>IF(G34="","",IF(AN34&lt;&gt;"CUMPLE",0,MIN(INDEX(REQUISITOS!$O$5:$O$17,MATCH($B34,REQUISITOS!$A$5:$A$17,0)),MAX(0,INT(ROUND(AM34-Z34,6))))))</f>
        <v/>
      </c>
      <c r="AY34" s="42" t="str">
        <f>IF(G34="","",AX34*INDEX(REQUISITOS!$N$5:$N$17,MATCH($B34,REQUISITOS!$A$5:$A$17,0)))</f>
        <v/>
      </c>
      <c r="AZ34" s="42" t="str">
        <f>IF(G34="","",IF(AV34="SI",INDEX(REQUISITOS!$P$5:$P$17,MATCH($B34,REQUISITOS!$A$5:$A$17,0)),0))</f>
        <v/>
      </c>
      <c r="BA34" s="42" t="str">
        <f>IF(G34="","",MIN(INDEX(REQUISITOS!$R$5:$R$17,MATCH($B34,REQUISITOS!$A$5:$A$17,0)),IF(ISNUMBER(AW34),AW34,0))*INDEX(REQUISITOS!$Q$5:$Q$17,MATCH($B34,REQUISITOS!$A$5:$A$17,0)))</f>
        <v/>
      </c>
      <c r="BB34" s="43" t="str">
        <f t="shared" si="4"/>
        <v/>
      </c>
      <c r="BC34" s="42">
        <f>INDEX(REQUISITOS!$S$5:$S$17,MATCH($B34,REQUISITOS!$A$5:$A$17,0))</f>
        <v>10</v>
      </c>
      <c r="BD34" s="44" t="str">
        <f t="shared" si="5"/>
        <v/>
      </c>
    </row>
    <row r="35" spans="1:56" ht="30" customHeight="1" x14ac:dyDescent="0.25">
      <c r="A35" s="20" t="s">
        <v>283</v>
      </c>
      <c r="B35" s="12" t="s">
        <v>134</v>
      </c>
      <c r="C35" s="26" t="s">
        <v>135</v>
      </c>
      <c r="D35" s="26" t="s">
        <v>284</v>
      </c>
      <c r="E35" s="26" t="s">
        <v>285</v>
      </c>
      <c r="F35" s="26" t="s">
        <v>286</v>
      </c>
      <c r="G35" s="2"/>
      <c r="H35" s="27"/>
      <c r="I35" s="28"/>
      <c r="J35" s="29"/>
      <c r="K35" s="2"/>
      <c r="L35" s="2"/>
      <c r="M35" s="2"/>
      <c r="N35" s="30"/>
      <c r="O35" s="28"/>
      <c r="P35" s="27"/>
      <c r="Q35" s="2"/>
      <c r="R35" s="27"/>
      <c r="S35" s="2"/>
      <c r="T35" s="2"/>
      <c r="U35" s="30"/>
      <c r="V35" s="31" t="str">
        <f t="shared" si="0"/>
        <v/>
      </c>
      <c r="W35" s="32" t="str">
        <f>IF(G35="","",SUMIFS(EXPERIENCIA!$U$6:$U$1005,EXPERIENCIA!$A$6:$A$1005,A35))</f>
        <v/>
      </c>
      <c r="X35" s="33" t="str">
        <f>IF(G35="","",COUNTIF(EXPERIENCIA!$A$6:$A$1005,A35))</f>
        <v/>
      </c>
      <c r="Y35" s="34" t="str">
        <f>IF(W35="","",W35/INSTRUCCIONES!$C$9)</f>
        <v/>
      </c>
      <c r="Z35" s="33">
        <f>INDEX(REQUISITOS!$H$5:$H$17,MATCH(B35,REQUISITOS!$A$5:$A$17,0))</f>
        <v>3</v>
      </c>
      <c r="AA35" s="35" t="str">
        <f t="shared" si="1"/>
        <v>SIN DILIGENCIAR</v>
      </c>
      <c r="AB35" s="27"/>
      <c r="AC35" s="27"/>
      <c r="AD35" s="27"/>
      <c r="AE35" s="27"/>
      <c r="AF35" s="27"/>
      <c r="AG35" s="2"/>
      <c r="AH35" s="27"/>
      <c r="AI35" s="36" t="str">
        <f>IF(G35="","",TRIM(IF(AND(I35&lt;&gt;"",COUNTIF($I$6:$I$80,I35)&gt;1),"Documento repetido en otra fila (una persona = un perfil). ","")&amp;IF(I35="","Falta N° de documento. ","")&amp;IF(V35="","Falta fecha de acta base. ","")&amp;IF(P35&lt;&gt;"SI","Falta soporte ReTHUS (obligatorio para el perfil). ","")&amp;IF(COUNTIF(EXPERIENCIA!$A$6:$A$1005,A35)=0,"Sin certificaciones en EXPERIENCIA. ","")&amp;IF(COUNTIFS(EXPERIENCIA!$A$6:$A$1005,A35,EXPERIENCIA!$W$6:$W$1005,"REVISAR")&gt;0,"Certificaciones con observación en EXPERIENCIA. ","")&amp;IF(AA35="NO CUMPLE","Experiencia calculada inferior al mínimo. ","")&amp;IF(AB35&lt;&gt;"SI","No aporta carta de compromiso, exclusividad y autorización. ","")&amp;IF(COUNTIF(AC35:AF35,"NO")&gt;0,"Soportes incompletos. ","")&amp;IF(COUNTBLANK(AB35:AF35)&gt;0,"Soportes sin marcar (registre SI o NO). ","")&amp;IF(AH35&lt;&gt;"SI","El oferente no ha certificado el cumplimiento. ","")&amp;IF(AND(AH35="SI",AA35&lt;&gt;"CUMPLE"),"Certifica cumplimiento sin soporte de experiencia suficiente. ","")))</f>
        <v/>
      </c>
      <c r="AJ35" s="37"/>
      <c r="AK35" s="37"/>
      <c r="AL35" s="38" t="str">
        <f>IF(G35="","",SUMIFS(EXPERIENCIA!$Z$6:$Z$1005,EXPERIENCIA!$A$6:$A$1005,A35))</f>
        <v/>
      </c>
      <c r="AM35" s="39" t="str">
        <f>IF(AL35="","",AL35/INSTRUCCIONES!$C$9)</f>
        <v/>
      </c>
      <c r="AN35" s="40" t="str">
        <f t="shared" si="2"/>
        <v/>
      </c>
      <c r="AO35" s="37"/>
      <c r="AP35" s="37"/>
      <c r="AQ35" s="40" t="str">
        <f t="shared" si="3"/>
        <v/>
      </c>
      <c r="AR35" s="41"/>
      <c r="AS35" s="26" t="s">
        <v>236</v>
      </c>
      <c r="AT35" s="26" t="s">
        <v>236</v>
      </c>
      <c r="AU35" s="33" t="str">
        <f>IF(G35="","",IF(AA35&lt;&gt;"CUMPLE",0,MIN(INDEX(REQUISITOS!$O$5:$O$17,MATCH($B35,REQUISITOS!$A$5:$A$17,0)),MAX(0,INT(ROUND(Y35-Z35,6))))*INDEX(REQUISITOS!$N$5:$N$17,MATCH($B35,REQUISITOS!$A$5:$A$17,0))+IF(AS35="SI",INDEX(REQUISITOS!$P$5:$P$17,MATCH($B35,REQUISITOS!$A$5:$A$17,0)),0)+MIN(INDEX(REQUISITOS!$R$5:$R$17,MATCH($B35,REQUISITOS!$A$5:$A$17,0)),IF(ISNUMBER(AT35),AT35,0))*INDEX(REQUISITOS!$Q$5:$Q$17,MATCH($B35,REQUISITOS!$A$5:$A$17,0))))</f>
        <v/>
      </c>
      <c r="AV35" s="12" t="s">
        <v>236</v>
      </c>
      <c r="AW35" s="12" t="s">
        <v>236</v>
      </c>
      <c r="AX35" s="42" t="str">
        <f>IF(G35="","",IF(AN35&lt;&gt;"CUMPLE",0,MIN(INDEX(REQUISITOS!$O$5:$O$17,MATCH($B35,REQUISITOS!$A$5:$A$17,0)),MAX(0,INT(ROUND(AM35-Z35,6))))))</f>
        <v/>
      </c>
      <c r="AY35" s="42" t="str">
        <f>IF(G35="","",AX35*INDEX(REQUISITOS!$N$5:$N$17,MATCH($B35,REQUISITOS!$A$5:$A$17,0)))</f>
        <v/>
      </c>
      <c r="AZ35" s="42" t="str">
        <f>IF(G35="","",IF(AV35="SI",INDEX(REQUISITOS!$P$5:$P$17,MATCH($B35,REQUISITOS!$A$5:$A$17,0)),0))</f>
        <v/>
      </c>
      <c r="BA35" s="42" t="str">
        <f>IF(G35="","",MIN(INDEX(REQUISITOS!$R$5:$R$17,MATCH($B35,REQUISITOS!$A$5:$A$17,0)),IF(ISNUMBER(AW35),AW35,0))*INDEX(REQUISITOS!$Q$5:$Q$17,MATCH($B35,REQUISITOS!$A$5:$A$17,0)))</f>
        <v/>
      </c>
      <c r="BB35" s="43" t="str">
        <f t="shared" si="4"/>
        <v/>
      </c>
      <c r="BC35" s="42">
        <f>INDEX(REQUISITOS!$S$5:$S$17,MATCH($B35,REQUISITOS!$A$5:$A$17,0))</f>
        <v>10</v>
      </c>
      <c r="BD35" s="44" t="str">
        <f t="shared" si="5"/>
        <v/>
      </c>
    </row>
    <row r="36" spans="1:56" ht="30" customHeight="1" x14ac:dyDescent="0.25">
      <c r="A36" s="20" t="s">
        <v>287</v>
      </c>
      <c r="B36" s="12" t="s">
        <v>134</v>
      </c>
      <c r="C36" s="26" t="s">
        <v>135</v>
      </c>
      <c r="D36" s="26" t="s">
        <v>288</v>
      </c>
      <c r="E36" s="26" t="s">
        <v>289</v>
      </c>
      <c r="F36" s="26" t="s">
        <v>290</v>
      </c>
      <c r="G36" s="2"/>
      <c r="H36" s="27"/>
      <c r="I36" s="28"/>
      <c r="J36" s="29"/>
      <c r="K36" s="2"/>
      <c r="L36" s="2"/>
      <c r="M36" s="2"/>
      <c r="N36" s="30"/>
      <c r="O36" s="28"/>
      <c r="P36" s="27"/>
      <c r="Q36" s="2"/>
      <c r="R36" s="27"/>
      <c r="S36" s="2"/>
      <c r="T36" s="2"/>
      <c r="U36" s="30"/>
      <c r="V36" s="31" t="str">
        <f t="shared" si="0"/>
        <v/>
      </c>
      <c r="W36" s="32" t="str">
        <f>IF(G36="","",SUMIFS(EXPERIENCIA!$U$6:$U$1005,EXPERIENCIA!$A$6:$A$1005,A36))</f>
        <v/>
      </c>
      <c r="X36" s="33" t="str">
        <f>IF(G36="","",COUNTIF(EXPERIENCIA!$A$6:$A$1005,A36))</f>
        <v/>
      </c>
      <c r="Y36" s="34" t="str">
        <f>IF(W36="","",W36/INSTRUCCIONES!$C$9)</f>
        <v/>
      </c>
      <c r="Z36" s="33">
        <f>INDEX(REQUISITOS!$H$5:$H$17,MATCH(B36,REQUISITOS!$A$5:$A$17,0))</f>
        <v>3</v>
      </c>
      <c r="AA36" s="35" t="str">
        <f t="shared" si="1"/>
        <v>SIN DILIGENCIAR</v>
      </c>
      <c r="AB36" s="27"/>
      <c r="AC36" s="27"/>
      <c r="AD36" s="27"/>
      <c r="AE36" s="27"/>
      <c r="AF36" s="27"/>
      <c r="AG36" s="2"/>
      <c r="AH36" s="27"/>
      <c r="AI36" s="36" t="str">
        <f>IF(G36="","",TRIM(IF(AND(I36&lt;&gt;"",COUNTIF($I$6:$I$80,I36)&gt;1),"Documento repetido en otra fila (una persona = un perfil). ","")&amp;IF(I36="","Falta N° de documento. ","")&amp;IF(V36="","Falta fecha de acta base. ","")&amp;IF(P36&lt;&gt;"SI","Falta soporte ReTHUS (obligatorio para el perfil). ","")&amp;IF(COUNTIF(EXPERIENCIA!$A$6:$A$1005,A36)=0,"Sin certificaciones en EXPERIENCIA. ","")&amp;IF(COUNTIFS(EXPERIENCIA!$A$6:$A$1005,A36,EXPERIENCIA!$W$6:$W$1005,"REVISAR")&gt;0,"Certificaciones con observación en EXPERIENCIA. ","")&amp;IF(AA36="NO CUMPLE","Experiencia calculada inferior al mínimo. ","")&amp;IF(AB36&lt;&gt;"SI","No aporta carta de compromiso, exclusividad y autorización. ","")&amp;IF(COUNTIF(AC36:AF36,"NO")&gt;0,"Soportes incompletos. ","")&amp;IF(COUNTBLANK(AB36:AF36)&gt;0,"Soportes sin marcar (registre SI o NO). ","")&amp;IF(AH36&lt;&gt;"SI","El oferente no ha certificado el cumplimiento. ","")&amp;IF(AND(AH36="SI",AA36&lt;&gt;"CUMPLE"),"Certifica cumplimiento sin soporte de experiencia suficiente. ","")))</f>
        <v/>
      </c>
      <c r="AJ36" s="37"/>
      <c r="AK36" s="37"/>
      <c r="AL36" s="38" t="str">
        <f>IF(G36="","",SUMIFS(EXPERIENCIA!$Z$6:$Z$1005,EXPERIENCIA!$A$6:$A$1005,A36))</f>
        <v/>
      </c>
      <c r="AM36" s="39" t="str">
        <f>IF(AL36="","",AL36/INSTRUCCIONES!$C$9)</f>
        <v/>
      </c>
      <c r="AN36" s="40" t="str">
        <f t="shared" si="2"/>
        <v/>
      </c>
      <c r="AO36" s="37"/>
      <c r="AP36" s="37"/>
      <c r="AQ36" s="40" t="str">
        <f t="shared" si="3"/>
        <v/>
      </c>
      <c r="AR36" s="41"/>
      <c r="AS36" s="26" t="s">
        <v>236</v>
      </c>
      <c r="AT36" s="26" t="s">
        <v>236</v>
      </c>
      <c r="AU36" s="33" t="str">
        <f>IF(G36="","",IF(AA36&lt;&gt;"CUMPLE",0,MIN(INDEX(REQUISITOS!$O$5:$O$17,MATCH($B36,REQUISITOS!$A$5:$A$17,0)),MAX(0,INT(ROUND(Y36-Z36,6))))*INDEX(REQUISITOS!$N$5:$N$17,MATCH($B36,REQUISITOS!$A$5:$A$17,0))+IF(AS36="SI",INDEX(REQUISITOS!$P$5:$P$17,MATCH($B36,REQUISITOS!$A$5:$A$17,0)),0)+MIN(INDEX(REQUISITOS!$R$5:$R$17,MATCH($B36,REQUISITOS!$A$5:$A$17,0)),IF(ISNUMBER(AT36),AT36,0))*INDEX(REQUISITOS!$Q$5:$Q$17,MATCH($B36,REQUISITOS!$A$5:$A$17,0))))</f>
        <v/>
      </c>
      <c r="AV36" s="12" t="s">
        <v>236</v>
      </c>
      <c r="AW36" s="12" t="s">
        <v>236</v>
      </c>
      <c r="AX36" s="42" t="str">
        <f>IF(G36="","",IF(AN36&lt;&gt;"CUMPLE",0,MIN(INDEX(REQUISITOS!$O$5:$O$17,MATCH($B36,REQUISITOS!$A$5:$A$17,0)),MAX(0,INT(ROUND(AM36-Z36,6))))))</f>
        <v/>
      </c>
      <c r="AY36" s="42" t="str">
        <f>IF(G36="","",AX36*INDEX(REQUISITOS!$N$5:$N$17,MATCH($B36,REQUISITOS!$A$5:$A$17,0)))</f>
        <v/>
      </c>
      <c r="AZ36" s="42" t="str">
        <f>IF(G36="","",IF(AV36="SI",INDEX(REQUISITOS!$P$5:$P$17,MATCH($B36,REQUISITOS!$A$5:$A$17,0)),0))</f>
        <v/>
      </c>
      <c r="BA36" s="42" t="str">
        <f>IF(G36="","",MIN(INDEX(REQUISITOS!$R$5:$R$17,MATCH($B36,REQUISITOS!$A$5:$A$17,0)),IF(ISNUMBER(AW36),AW36,0))*INDEX(REQUISITOS!$Q$5:$Q$17,MATCH($B36,REQUISITOS!$A$5:$A$17,0)))</f>
        <v/>
      </c>
      <c r="BB36" s="43" t="str">
        <f t="shared" si="4"/>
        <v/>
      </c>
      <c r="BC36" s="42">
        <f>INDEX(REQUISITOS!$S$5:$S$17,MATCH($B36,REQUISITOS!$A$5:$A$17,0))</f>
        <v>10</v>
      </c>
      <c r="BD36" s="44" t="str">
        <f t="shared" si="5"/>
        <v/>
      </c>
    </row>
    <row r="37" spans="1:56" ht="30" customHeight="1" x14ac:dyDescent="0.25">
      <c r="A37" s="20" t="s">
        <v>291</v>
      </c>
      <c r="B37" s="12" t="s">
        <v>134</v>
      </c>
      <c r="C37" s="26" t="s">
        <v>135</v>
      </c>
      <c r="D37" s="26" t="s">
        <v>292</v>
      </c>
      <c r="E37" s="26" t="s">
        <v>293</v>
      </c>
      <c r="F37" s="26" t="s">
        <v>294</v>
      </c>
      <c r="G37" s="2"/>
      <c r="H37" s="27"/>
      <c r="I37" s="28"/>
      <c r="J37" s="29"/>
      <c r="K37" s="2"/>
      <c r="L37" s="2"/>
      <c r="M37" s="2"/>
      <c r="N37" s="30"/>
      <c r="O37" s="28"/>
      <c r="P37" s="27"/>
      <c r="Q37" s="2"/>
      <c r="R37" s="27"/>
      <c r="S37" s="2"/>
      <c r="T37" s="2"/>
      <c r="U37" s="30"/>
      <c r="V37" s="31" t="str">
        <f t="shared" si="0"/>
        <v/>
      </c>
      <c r="W37" s="32" t="str">
        <f>IF(G37="","",SUMIFS(EXPERIENCIA!$U$6:$U$1005,EXPERIENCIA!$A$6:$A$1005,A37))</f>
        <v/>
      </c>
      <c r="X37" s="33" t="str">
        <f>IF(G37="","",COUNTIF(EXPERIENCIA!$A$6:$A$1005,A37))</f>
        <v/>
      </c>
      <c r="Y37" s="34" t="str">
        <f>IF(W37="","",W37/INSTRUCCIONES!$C$9)</f>
        <v/>
      </c>
      <c r="Z37" s="33">
        <f>INDEX(REQUISITOS!$H$5:$H$17,MATCH(B37,REQUISITOS!$A$5:$A$17,0))</f>
        <v>3</v>
      </c>
      <c r="AA37" s="35" t="str">
        <f t="shared" si="1"/>
        <v>SIN DILIGENCIAR</v>
      </c>
      <c r="AB37" s="27"/>
      <c r="AC37" s="27"/>
      <c r="AD37" s="27"/>
      <c r="AE37" s="27"/>
      <c r="AF37" s="27"/>
      <c r="AG37" s="2"/>
      <c r="AH37" s="27"/>
      <c r="AI37" s="36" t="str">
        <f>IF(G37="","",TRIM(IF(AND(I37&lt;&gt;"",COUNTIF($I$6:$I$80,I37)&gt;1),"Documento repetido en otra fila (una persona = un perfil). ","")&amp;IF(I37="","Falta N° de documento. ","")&amp;IF(V37="","Falta fecha de acta base. ","")&amp;IF(P37&lt;&gt;"SI","Falta soporte ReTHUS (obligatorio para el perfil). ","")&amp;IF(COUNTIF(EXPERIENCIA!$A$6:$A$1005,A37)=0,"Sin certificaciones en EXPERIENCIA. ","")&amp;IF(COUNTIFS(EXPERIENCIA!$A$6:$A$1005,A37,EXPERIENCIA!$W$6:$W$1005,"REVISAR")&gt;0,"Certificaciones con observación en EXPERIENCIA. ","")&amp;IF(AA37="NO CUMPLE","Experiencia calculada inferior al mínimo. ","")&amp;IF(AB37&lt;&gt;"SI","No aporta carta de compromiso, exclusividad y autorización. ","")&amp;IF(COUNTIF(AC37:AF37,"NO")&gt;0,"Soportes incompletos. ","")&amp;IF(COUNTBLANK(AB37:AF37)&gt;0,"Soportes sin marcar (registre SI o NO). ","")&amp;IF(AH37&lt;&gt;"SI","El oferente no ha certificado el cumplimiento. ","")&amp;IF(AND(AH37="SI",AA37&lt;&gt;"CUMPLE"),"Certifica cumplimiento sin soporte de experiencia suficiente. ","")))</f>
        <v/>
      </c>
      <c r="AJ37" s="37"/>
      <c r="AK37" s="37"/>
      <c r="AL37" s="38" t="str">
        <f>IF(G37="","",SUMIFS(EXPERIENCIA!$Z$6:$Z$1005,EXPERIENCIA!$A$6:$A$1005,A37))</f>
        <v/>
      </c>
      <c r="AM37" s="39" t="str">
        <f>IF(AL37="","",AL37/INSTRUCCIONES!$C$9)</f>
        <v/>
      </c>
      <c r="AN37" s="40" t="str">
        <f t="shared" si="2"/>
        <v/>
      </c>
      <c r="AO37" s="37"/>
      <c r="AP37" s="37"/>
      <c r="AQ37" s="40" t="str">
        <f t="shared" si="3"/>
        <v/>
      </c>
      <c r="AR37" s="41"/>
      <c r="AS37" s="26" t="s">
        <v>236</v>
      </c>
      <c r="AT37" s="26" t="s">
        <v>236</v>
      </c>
      <c r="AU37" s="33" t="str">
        <f>IF(G37="","",IF(AA37&lt;&gt;"CUMPLE",0,MIN(INDEX(REQUISITOS!$O$5:$O$17,MATCH($B37,REQUISITOS!$A$5:$A$17,0)),MAX(0,INT(ROUND(Y37-Z37,6))))*INDEX(REQUISITOS!$N$5:$N$17,MATCH($B37,REQUISITOS!$A$5:$A$17,0))+IF(AS37="SI",INDEX(REQUISITOS!$P$5:$P$17,MATCH($B37,REQUISITOS!$A$5:$A$17,0)),0)+MIN(INDEX(REQUISITOS!$R$5:$R$17,MATCH($B37,REQUISITOS!$A$5:$A$17,0)),IF(ISNUMBER(AT37),AT37,0))*INDEX(REQUISITOS!$Q$5:$Q$17,MATCH($B37,REQUISITOS!$A$5:$A$17,0))))</f>
        <v/>
      </c>
      <c r="AV37" s="12" t="s">
        <v>236</v>
      </c>
      <c r="AW37" s="12" t="s">
        <v>236</v>
      </c>
      <c r="AX37" s="42" t="str">
        <f>IF(G37="","",IF(AN37&lt;&gt;"CUMPLE",0,MIN(INDEX(REQUISITOS!$O$5:$O$17,MATCH($B37,REQUISITOS!$A$5:$A$17,0)),MAX(0,INT(ROUND(AM37-Z37,6))))))</f>
        <v/>
      </c>
      <c r="AY37" s="42" t="str">
        <f>IF(G37="","",AX37*INDEX(REQUISITOS!$N$5:$N$17,MATCH($B37,REQUISITOS!$A$5:$A$17,0)))</f>
        <v/>
      </c>
      <c r="AZ37" s="42" t="str">
        <f>IF(G37="","",IF(AV37="SI",INDEX(REQUISITOS!$P$5:$P$17,MATCH($B37,REQUISITOS!$A$5:$A$17,0)),0))</f>
        <v/>
      </c>
      <c r="BA37" s="42" t="str">
        <f>IF(G37="","",MIN(INDEX(REQUISITOS!$R$5:$R$17,MATCH($B37,REQUISITOS!$A$5:$A$17,0)),IF(ISNUMBER(AW37),AW37,0))*INDEX(REQUISITOS!$Q$5:$Q$17,MATCH($B37,REQUISITOS!$A$5:$A$17,0)))</f>
        <v/>
      </c>
      <c r="BB37" s="43" t="str">
        <f t="shared" si="4"/>
        <v/>
      </c>
      <c r="BC37" s="42">
        <f>INDEX(REQUISITOS!$S$5:$S$17,MATCH($B37,REQUISITOS!$A$5:$A$17,0))</f>
        <v>10</v>
      </c>
      <c r="BD37" s="44" t="str">
        <f t="shared" si="5"/>
        <v/>
      </c>
    </row>
    <row r="38" spans="1:56" ht="30" customHeight="1" x14ac:dyDescent="0.25">
      <c r="A38" s="20" t="s">
        <v>295</v>
      </c>
      <c r="B38" s="12" t="s">
        <v>134</v>
      </c>
      <c r="C38" s="26" t="s">
        <v>135</v>
      </c>
      <c r="D38" s="26" t="s">
        <v>292</v>
      </c>
      <c r="E38" s="26" t="s">
        <v>296</v>
      </c>
      <c r="F38" s="26" t="s">
        <v>297</v>
      </c>
      <c r="G38" s="2"/>
      <c r="H38" s="27"/>
      <c r="I38" s="28"/>
      <c r="J38" s="29"/>
      <c r="K38" s="2"/>
      <c r="L38" s="2"/>
      <c r="M38" s="2"/>
      <c r="N38" s="30"/>
      <c r="O38" s="28"/>
      <c r="P38" s="27"/>
      <c r="Q38" s="2"/>
      <c r="R38" s="27"/>
      <c r="S38" s="2"/>
      <c r="T38" s="2"/>
      <c r="U38" s="30"/>
      <c r="V38" s="31" t="str">
        <f t="shared" si="0"/>
        <v/>
      </c>
      <c r="W38" s="32" t="str">
        <f>IF(G38="","",SUMIFS(EXPERIENCIA!$U$6:$U$1005,EXPERIENCIA!$A$6:$A$1005,A38))</f>
        <v/>
      </c>
      <c r="X38" s="33" t="str">
        <f>IF(G38="","",COUNTIF(EXPERIENCIA!$A$6:$A$1005,A38))</f>
        <v/>
      </c>
      <c r="Y38" s="34" t="str">
        <f>IF(W38="","",W38/INSTRUCCIONES!$C$9)</f>
        <v/>
      </c>
      <c r="Z38" s="33">
        <f>INDEX(REQUISITOS!$H$5:$H$17,MATCH(B38,REQUISITOS!$A$5:$A$17,0))</f>
        <v>3</v>
      </c>
      <c r="AA38" s="35" t="str">
        <f t="shared" ref="AA38:AA69" si="6">IF(G38="","SIN DILIGENCIAR",IF(V38="","FALTA FECHA BASE",IF(Y38&gt;=Z38,"CUMPLE","NO CUMPLE")))</f>
        <v>SIN DILIGENCIAR</v>
      </c>
      <c r="AB38" s="27"/>
      <c r="AC38" s="27"/>
      <c r="AD38" s="27"/>
      <c r="AE38" s="27"/>
      <c r="AF38" s="27"/>
      <c r="AG38" s="2"/>
      <c r="AH38" s="27"/>
      <c r="AI38" s="36" t="str">
        <f>IF(G38="","",TRIM(IF(AND(I38&lt;&gt;"",COUNTIF($I$6:$I$80,I38)&gt;1),"Documento repetido en otra fila (una persona = un perfil). ","")&amp;IF(I38="","Falta N° de documento. ","")&amp;IF(V38="","Falta fecha de acta base. ","")&amp;IF(P38&lt;&gt;"SI","Falta soporte ReTHUS (obligatorio para el perfil). ","")&amp;IF(COUNTIF(EXPERIENCIA!$A$6:$A$1005,A38)=0,"Sin certificaciones en EXPERIENCIA. ","")&amp;IF(COUNTIFS(EXPERIENCIA!$A$6:$A$1005,A38,EXPERIENCIA!$W$6:$W$1005,"REVISAR")&gt;0,"Certificaciones con observación en EXPERIENCIA. ","")&amp;IF(AA38="NO CUMPLE","Experiencia calculada inferior al mínimo. ","")&amp;IF(AB38&lt;&gt;"SI","No aporta carta de compromiso, exclusividad y autorización. ","")&amp;IF(COUNTIF(AC38:AF38,"NO")&gt;0,"Soportes incompletos. ","")&amp;IF(COUNTBLANK(AB38:AF38)&gt;0,"Soportes sin marcar (registre SI o NO). ","")&amp;IF(AH38&lt;&gt;"SI","El oferente no ha certificado el cumplimiento. ","")&amp;IF(AND(AH38="SI",AA38&lt;&gt;"CUMPLE"),"Certifica cumplimiento sin soporte de experiencia suficiente. ","")))</f>
        <v/>
      </c>
      <c r="AJ38" s="37"/>
      <c r="AK38" s="37"/>
      <c r="AL38" s="38" t="str">
        <f>IF(G38="","",SUMIFS(EXPERIENCIA!$Z$6:$Z$1005,EXPERIENCIA!$A$6:$A$1005,A38))</f>
        <v/>
      </c>
      <c r="AM38" s="39" t="str">
        <f>IF(AL38="","",AL38/INSTRUCCIONES!$C$9)</f>
        <v/>
      </c>
      <c r="AN38" s="40" t="str">
        <f t="shared" ref="AN38:AN69" si="7">IF(G38="","",IF(V38="","NO CUMPLE",IF(AM38&gt;=Z38,"CUMPLE","NO CUMPLE")))</f>
        <v/>
      </c>
      <c r="AO38" s="37"/>
      <c r="AP38" s="37"/>
      <c r="AQ38" s="40" t="str">
        <f t="shared" ref="AQ38:AQ69" si="8">IF(G38="","",IF(OR(AJ38="NO CUMPLE",AK38="NO CUMPLE",AN38="NO CUMPLE",AO38="NO CUMPLE"),"NO CUMPLE",IF(OR(AJ38="",AK38="",AO38=""),"PENDIENTE","CUMPLE")))</f>
        <v/>
      </c>
      <c r="AR38" s="41"/>
      <c r="AS38" s="26" t="s">
        <v>236</v>
      </c>
      <c r="AT38" s="26" t="s">
        <v>236</v>
      </c>
      <c r="AU38" s="33" t="str">
        <f>IF(G38="","",IF(AA38&lt;&gt;"CUMPLE",0,MIN(INDEX(REQUISITOS!$O$5:$O$17,MATCH($B38,REQUISITOS!$A$5:$A$17,0)),MAX(0,INT(ROUND(Y38-Z38,6))))*INDEX(REQUISITOS!$N$5:$N$17,MATCH($B38,REQUISITOS!$A$5:$A$17,0))+IF(AS38="SI",INDEX(REQUISITOS!$P$5:$P$17,MATCH($B38,REQUISITOS!$A$5:$A$17,0)),0)+MIN(INDEX(REQUISITOS!$R$5:$R$17,MATCH($B38,REQUISITOS!$A$5:$A$17,0)),IF(ISNUMBER(AT38),AT38,0))*INDEX(REQUISITOS!$Q$5:$Q$17,MATCH($B38,REQUISITOS!$A$5:$A$17,0))))</f>
        <v/>
      </c>
      <c r="AV38" s="12" t="s">
        <v>236</v>
      </c>
      <c r="AW38" s="12" t="s">
        <v>236</v>
      </c>
      <c r="AX38" s="42" t="str">
        <f>IF(G38="","",IF(AN38&lt;&gt;"CUMPLE",0,MIN(INDEX(REQUISITOS!$O$5:$O$17,MATCH($B38,REQUISITOS!$A$5:$A$17,0)),MAX(0,INT(ROUND(AM38-Z38,6))))))</f>
        <v/>
      </c>
      <c r="AY38" s="42" t="str">
        <f>IF(G38="","",AX38*INDEX(REQUISITOS!$N$5:$N$17,MATCH($B38,REQUISITOS!$A$5:$A$17,0)))</f>
        <v/>
      </c>
      <c r="AZ38" s="42" t="str">
        <f>IF(G38="","",IF(AV38="SI",INDEX(REQUISITOS!$P$5:$P$17,MATCH($B38,REQUISITOS!$A$5:$A$17,0)),0))</f>
        <v/>
      </c>
      <c r="BA38" s="42" t="str">
        <f>IF(G38="","",MIN(INDEX(REQUISITOS!$R$5:$R$17,MATCH($B38,REQUISITOS!$A$5:$A$17,0)),IF(ISNUMBER(AW38),AW38,0))*INDEX(REQUISITOS!$Q$5:$Q$17,MATCH($B38,REQUISITOS!$A$5:$A$17,0)))</f>
        <v/>
      </c>
      <c r="BB38" s="43" t="str">
        <f t="shared" ref="BB38:BB69" si="9">IF(G38="","",IF(OR(AQ38&lt;&gt;"CUMPLE",AP38="SI"),0,AY38+AZ38+BA38))</f>
        <v/>
      </c>
      <c r="BC38" s="42">
        <f>INDEX(REQUISITOS!$S$5:$S$17,MATCH($B38,REQUISITOS!$A$5:$A$17,0))</f>
        <v>10</v>
      </c>
      <c r="BD38" s="44" t="str">
        <f t="shared" ref="BD38:BD69" si="10">IF(G38="","",IF(AP38="SI","No suma: presentado con 3 o más oferentes (num. 1.3.3)",IF(AQ38="PENDIENTE","Pendiente: falta la verificación habilitante del comité",IF(AQ38&lt;&gt;"CUMPLE","No suma: no cumple los requisitos mínimos del perfil",IF(BB38=BC38,"Puntaje máximo del perfil","")))))</f>
        <v/>
      </c>
    </row>
    <row r="39" spans="1:56" ht="30" customHeight="1" x14ac:dyDescent="0.25">
      <c r="A39" s="20" t="s">
        <v>298</v>
      </c>
      <c r="B39" s="12" t="s">
        <v>134</v>
      </c>
      <c r="C39" s="26" t="s">
        <v>135</v>
      </c>
      <c r="D39" s="26" t="s">
        <v>299</v>
      </c>
      <c r="E39" s="26" t="s">
        <v>300</v>
      </c>
      <c r="F39" s="26" t="s">
        <v>301</v>
      </c>
      <c r="G39" s="2"/>
      <c r="H39" s="27"/>
      <c r="I39" s="28"/>
      <c r="J39" s="29"/>
      <c r="K39" s="2"/>
      <c r="L39" s="2"/>
      <c r="M39" s="2"/>
      <c r="N39" s="30"/>
      <c r="O39" s="28"/>
      <c r="P39" s="27"/>
      <c r="Q39" s="2"/>
      <c r="R39" s="27"/>
      <c r="S39" s="2"/>
      <c r="T39" s="2"/>
      <c r="U39" s="30"/>
      <c r="V39" s="31" t="str">
        <f t="shared" si="0"/>
        <v/>
      </c>
      <c r="W39" s="32" t="str">
        <f>IF(G39="","",SUMIFS(EXPERIENCIA!$U$6:$U$1005,EXPERIENCIA!$A$6:$A$1005,A39))</f>
        <v/>
      </c>
      <c r="X39" s="33" t="str">
        <f>IF(G39="","",COUNTIF(EXPERIENCIA!$A$6:$A$1005,A39))</f>
        <v/>
      </c>
      <c r="Y39" s="34" t="str">
        <f>IF(W39="","",W39/INSTRUCCIONES!$C$9)</f>
        <v/>
      </c>
      <c r="Z39" s="33">
        <f>INDEX(REQUISITOS!$H$5:$H$17,MATCH(B39,REQUISITOS!$A$5:$A$17,0))</f>
        <v>3</v>
      </c>
      <c r="AA39" s="35" t="str">
        <f t="shared" si="6"/>
        <v>SIN DILIGENCIAR</v>
      </c>
      <c r="AB39" s="27"/>
      <c r="AC39" s="27"/>
      <c r="AD39" s="27"/>
      <c r="AE39" s="27"/>
      <c r="AF39" s="27"/>
      <c r="AG39" s="2"/>
      <c r="AH39" s="27"/>
      <c r="AI39" s="36" t="str">
        <f>IF(G39="","",TRIM(IF(AND(I39&lt;&gt;"",COUNTIF($I$6:$I$80,I39)&gt;1),"Documento repetido en otra fila (una persona = un perfil). ","")&amp;IF(I39="","Falta N° de documento. ","")&amp;IF(V39="","Falta fecha de acta base. ","")&amp;IF(P39&lt;&gt;"SI","Falta soporte ReTHUS (obligatorio para el perfil). ","")&amp;IF(COUNTIF(EXPERIENCIA!$A$6:$A$1005,A39)=0,"Sin certificaciones en EXPERIENCIA. ","")&amp;IF(COUNTIFS(EXPERIENCIA!$A$6:$A$1005,A39,EXPERIENCIA!$W$6:$W$1005,"REVISAR")&gt;0,"Certificaciones con observación en EXPERIENCIA. ","")&amp;IF(AA39="NO CUMPLE","Experiencia calculada inferior al mínimo. ","")&amp;IF(AB39&lt;&gt;"SI","No aporta carta de compromiso, exclusividad y autorización. ","")&amp;IF(COUNTIF(AC39:AF39,"NO")&gt;0,"Soportes incompletos. ","")&amp;IF(COUNTBLANK(AB39:AF39)&gt;0,"Soportes sin marcar (registre SI o NO). ","")&amp;IF(AH39&lt;&gt;"SI","El oferente no ha certificado el cumplimiento. ","")&amp;IF(AND(AH39="SI",AA39&lt;&gt;"CUMPLE"),"Certifica cumplimiento sin soporte de experiencia suficiente. ","")))</f>
        <v/>
      </c>
      <c r="AJ39" s="37"/>
      <c r="AK39" s="37"/>
      <c r="AL39" s="38" t="str">
        <f>IF(G39="","",SUMIFS(EXPERIENCIA!$Z$6:$Z$1005,EXPERIENCIA!$A$6:$A$1005,A39))</f>
        <v/>
      </c>
      <c r="AM39" s="39" t="str">
        <f>IF(AL39="","",AL39/INSTRUCCIONES!$C$9)</f>
        <v/>
      </c>
      <c r="AN39" s="40" t="str">
        <f t="shared" si="7"/>
        <v/>
      </c>
      <c r="AO39" s="37"/>
      <c r="AP39" s="37"/>
      <c r="AQ39" s="40" t="str">
        <f t="shared" si="8"/>
        <v/>
      </c>
      <c r="AR39" s="41"/>
      <c r="AS39" s="26" t="s">
        <v>236</v>
      </c>
      <c r="AT39" s="26" t="s">
        <v>236</v>
      </c>
      <c r="AU39" s="33" t="str">
        <f>IF(G39="","",IF(AA39&lt;&gt;"CUMPLE",0,MIN(INDEX(REQUISITOS!$O$5:$O$17,MATCH($B39,REQUISITOS!$A$5:$A$17,0)),MAX(0,INT(ROUND(Y39-Z39,6))))*INDEX(REQUISITOS!$N$5:$N$17,MATCH($B39,REQUISITOS!$A$5:$A$17,0))+IF(AS39="SI",INDEX(REQUISITOS!$P$5:$P$17,MATCH($B39,REQUISITOS!$A$5:$A$17,0)),0)+MIN(INDEX(REQUISITOS!$R$5:$R$17,MATCH($B39,REQUISITOS!$A$5:$A$17,0)),IF(ISNUMBER(AT39),AT39,0))*INDEX(REQUISITOS!$Q$5:$Q$17,MATCH($B39,REQUISITOS!$A$5:$A$17,0))))</f>
        <v/>
      </c>
      <c r="AV39" s="12" t="s">
        <v>236</v>
      </c>
      <c r="AW39" s="12" t="s">
        <v>236</v>
      </c>
      <c r="AX39" s="42" t="str">
        <f>IF(G39="","",IF(AN39&lt;&gt;"CUMPLE",0,MIN(INDEX(REQUISITOS!$O$5:$O$17,MATCH($B39,REQUISITOS!$A$5:$A$17,0)),MAX(0,INT(ROUND(AM39-Z39,6))))))</f>
        <v/>
      </c>
      <c r="AY39" s="42" t="str">
        <f>IF(G39="","",AX39*INDEX(REQUISITOS!$N$5:$N$17,MATCH($B39,REQUISITOS!$A$5:$A$17,0)))</f>
        <v/>
      </c>
      <c r="AZ39" s="42" t="str">
        <f>IF(G39="","",IF(AV39="SI",INDEX(REQUISITOS!$P$5:$P$17,MATCH($B39,REQUISITOS!$A$5:$A$17,0)),0))</f>
        <v/>
      </c>
      <c r="BA39" s="42" t="str">
        <f>IF(G39="","",MIN(INDEX(REQUISITOS!$R$5:$R$17,MATCH($B39,REQUISITOS!$A$5:$A$17,0)),IF(ISNUMBER(AW39),AW39,0))*INDEX(REQUISITOS!$Q$5:$Q$17,MATCH($B39,REQUISITOS!$A$5:$A$17,0)))</f>
        <v/>
      </c>
      <c r="BB39" s="43" t="str">
        <f t="shared" si="9"/>
        <v/>
      </c>
      <c r="BC39" s="42">
        <f>INDEX(REQUISITOS!$S$5:$S$17,MATCH($B39,REQUISITOS!$A$5:$A$17,0))</f>
        <v>10</v>
      </c>
      <c r="BD39" s="44" t="str">
        <f t="shared" si="10"/>
        <v/>
      </c>
    </row>
    <row r="40" spans="1:56" ht="30" customHeight="1" x14ac:dyDescent="0.25">
      <c r="A40" s="20" t="s">
        <v>302</v>
      </c>
      <c r="B40" s="12" t="s">
        <v>134</v>
      </c>
      <c r="C40" s="26" t="s">
        <v>135</v>
      </c>
      <c r="D40" s="26" t="s">
        <v>252</v>
      </c>
      <c r="E40" s="26" t="s">
        <v>303</v>
      </c>
      <c r="F40" s="26" t="s">
        <v>254</v>
      </c>
      <c r="G40" s="2"/>
      <c r="H40" s="27"/>
      <c r="I40" s="28"/>
      <c r="J40" s="29"/>
      <c r="K40" s="2"/>
      <c r="L40" s="2"/>
      <c r="M40" s="2"/>
      <c r="N40" s="30"/>
      <c r="O40" s="28"/>
      <c r="P40" s="27"/>
      <c r="Q40" s="2"/>
      <c r="R40" s="27"/>
      <c r="S40" s="2"/>
      <c r="T40" s="2"/>
      <c r="U40" s="30"/>
      <c r="V40" s="31" t="str">
        <f t="shared" si="0"/>
        <v/>
      </c>
      <c r="W40" s="32" t="str">
        <f>IF(G40="","",SUMIFS(EXPERIENCIA!$U$6:$U$1005,EXPERIENCIA!$A$6:$A$1005,A40))</f>
        <v/>
      </c>
      <c r="X40" s="33" t="str">
        <f>IF(G40="","",COUNTIF(EXPERIENCIA!$A$6:$A$1005,A40))</f>
        <v/>
      </c>
      <c r="Y40" s="34" t="str">
        <f>IF(W40="","",W40/INSTRUCCIONES!$C$9)</f>
        <v/>
      </c>
      <c r="Z40" s="33">
        <f>INDEX(REQUISITOS!$H$5:$H$17,MATCH(B40,REQUISITOS!$A$5:$A$17,0))</f>
        <v>3</v>
      </c>
      <c r="AA40" s="35" t="str">
        <f t="shared" si="6"/>
        <v>SIN DILIGENCIAR</v>
      </c>
      <c r="AB40" s="27"/>
      <c r="AC40" s="27"/>
      <c r="AD40" s="27"/>
      <c r="AE40" s="27"/>
      <c r="AF40" s="27"/>
      <c r="AG40" s="2"/>
      <c r="AH40" s="27"/>
      <c r="AI40" s="36" t="str">
        <f>IF(G40="","",TRIM(IF(AND(I40&lt;&gt;"",COUNTIF($I$6:$I$80,I40)&gt;1),"Documento repetido en otra fila (una persona = un perfil). ","")&amp;IF(I40="","Falta N° de documento. ","")&amp;IF(V40="","Falta fecha de acta base. ","")&amp;IF(P40&lt;&gt;"SI","Falta soporte ReTHUS (obligatorio para el perfil). ","")&amp;IF(COUNTIF(EXPERIENCIA!$A$6:$A$1005,A40)=0,"Sin certificaciones en EXPERIENCIA. ","")&amp;IF(COUNTIFS(EXPERIENCIA!$A$6:$A$1005,A40,EXPERIENCIA!$W$6:$W$1005,"REVISAR")&gt;0,"Certificaciones con observación en EXPERIENCIA. ","")&amp;IF(AA40="NO CUMPLE","Experiencia calculada inferior al mínimo. ","")&amp;IF(AB40&lt;&gt;"SI","No aporta carta de compromiso, exclusividad y autorización. ","")&amp;IF(COUNTIF(AC40:AF40,"NO")&gt;0,"Soportes incompletos. ","")&amp;IF(COUNTBLANK(AB40:AF40)&gt;0,"Soportes sin marcar (registre SI o NO). ","")&amp;IF(AH40&lt;&gt;"SI","El oferente no ha certificado el cumplimiento. ","")&amp;IF(AND(AH40="SI",AA40&lt;&gt;"CUMPLE"),"Certifica cumplimiento sin soporte de experiencia suficiente. ","")))</f>
        <v/>
      </c>
      <c r="AJ40" s="37"/>
      <c r="AK40" s="37"/>
      <c r="AL40" s="38" t="str">
        <f>IF(G40="","",SUMIFS(EXPERIENCIA!$Z$6:$Z$1005,EXPERIENCIA!$A$6:$A$1005,A40))</f>
        <v/>
      </c>
      <c r="AM40" s="39" t="str">
        <f>IF(AL40="","",AL40/INSTRUCCIONES!$C$9)</f>
        <v/>
      </c>
      <c r="AN40" s="40" t="str">
        <f t="shared" si="7"/>
        <v/>
      </c>
      <c r="AO40" s="37"/>
      <c r="AP40" s="37"/>
      <c r="AQ40" s="40" t="str">
        <f t="shared" si="8"/>
        <v/>
      </c>
      <c r="AR40" s="41"/>
      <c r="AS40" s="26" t="s">
        <v>236</v>
      </c>
      <c r="AT40" s="26" t="s">
        <v>236</v>
      </c>
      <c r="AU40" s="33" t="str">
        <f>IF(G40="","",IF(AA40&lt;&gt;"CUMPLE",0,MIN(INDEX(REQUISITOS!$O$5:$O$17,MATCH($B40,REQUISITOS!$A$5:$A$17,0)),MAX(0,INT(ROUND(Y40-Z40,6))))*INDEX(REQUISITOS!$N$5:$N$17,MATCH($B40,REQUISITOS!$A$5:$A$17,0))+IF(AS40="SI",INDEX(REQUISITOS!$P$5:$P$17,MATCH($B40,REQUISITOS!$A$5:$A$17,0)),0)+MIN(INDEX(REQUISITOS!$R$5:$R$17,MATCH($B40,REQUISITOS!$A$5:$A$17,0)),IF(ISNUMBER(AT40),AT40,0))*INDEX(REQUISITOS!$Q$5:$Q$17,MATCH($B40,REQUISITOS!$A$5:$A$17,0))))</f>
        <v/>
      </c>
      <c r="AV40" s="12" t="s">
        <v>236</v>
      </c>
      <c r="AW40" s="12" t="s">
        <v>236</v>
      </c>
      <c r="AX40" s="42" t="str">
        <f>IF(G40="","",IF(AN40&lt;&gt;"CUMPLE",0,MIN(INDEX(REQUISITOS!$O$5:$O$17,MATCH($B40,REQUISITOS!$A$5:$A$17,0)),MAX(0,INT(ROUND(AM40-Z40,6))))))</f>
        <v/>
      </c>
      <c r="AY40" s="42" t="str">
        <f>IF(G40="","",AX40*INDEX(REQUISITOS!$N$5:$N$17,MATCH($B40,REQUISITOS!$A$5:$A$17,0)))</f>
        <v/>
      </c>
      <c r="AZ40" s="42" t="str">
        <f>IF(G40="","",IF(AV40="SI",INDEX(REQUISITOS!$P$5:$P$17,MATCH($B40,REQUISITOS!$A$5:$A$17,0)),0))</f>
        <v/>
      </c>
      <c r="BA40" s="42" t="str">
        <f>IF(G40="","",MIN(INDEX(REQUISITOS!$R$5:$R$17,MATCH($B40,REQUISITOS!$A$5:$A$17,0)),IF(ISNUMBER(AW40),AW40,0))*INDEX(REQUISITOS!$Q$5:$Q$17,MATCH($B40,REQUISITOS!$A$5:$A$17,0)))</f>
        <v/>
      </c>
      <c r="BB40" s="43" t="str">
        <f t="shared" si="9"/>
        <v/>
      </c>
      <c r="BC40" s="42">
        <f>INDEX(REQUISITOS!$S$5:$S$17,MATCH($B40,REQUISITOS!$A$5:$A$17,0))</f>
        <v>10</v>
      </c>
      <c r="BD40" s="44" t="str">
        <f t="shared" si="10"/>
        <v/>
      </c>
    </row>
    <row r="41" spans="1:56" ht="30" customHeight="1" x14ac:dyDescent="0.25">
      <c r="A41" s="20" t="s">
        <v>304</v>
      </c>
      <c r="B41" s="12" t="s">
        <v>134</v>
      </c>
      <c r="C41" s="26" t="s">
        <v>135</v>
      </c>
      <c r="D41" s="26" t="s">
        <v>252</v>
      </c>
      <c r="E41" s="26" t="s">
        <v>303</v>
      </c>
      <c r="F41" s="26" t="s">
        <v>254</v>
      </c>
      <c r="G41" s="2"/>
      <c r="H41" s="27"/>
      <c r="I41" s="28"/>
      <c r="J41" s="29"/>
      <c r="K41" s="2"/>
      <c r="L41" s="2"/>
      <c r="M41" s="2"/>
      <c r="N41" s="30"/>
      <c r="O41" s="28"/>
      <c r="P41" s="27"/>
      <c r="Q41" s="2"/>
      <c r="R41" s="27"/>
      <c r="S41" s="2"/>
      <c r="T41" s="2"/>
      <c r="U41" s="30"/>
      <c r="V41" s="31" t="str">
        <f t="shared" si="0"/>
        <v/>
      </c>
      <c r="W41" s="32" t="str">
        <f>IF(G41="","",SUMIFS(EXPERIENCIA!$U$6:$U$1005,EXPERIENCIA!$A$6:$A$1005,A41))</f>
        <v/>
      </c>
      <c r="X41" s="33" t="str">
        <f>IF(G41="","",COUNTIF(EXPERIENCIA!$A$6:$A$1005,A41))</f>
        <v/>
      </c>
      <c r="Y41" s="34" t="str">
        <f>IF(W41="","",W41/INSTRUCCIONES!$C$9)</f>
        <v/>
      </c>
      <c r="Z41" s="33">
        <f>INDEX(REQUISITOS!$H$5:$H$17,MATCH(B41,REQUISITOS!$A$5:$A$17,0))</f>
        <v>3</v>
      </c>
      <c r="AA41" s="35" t="str">
        <f t="shared" si="6"/>
        <v>SIN DILIGENCIAR</v>
      </c>
      <c r="AB41" s="27"/>
      <c r="AC41" s="27"/>
      <c r="AD41" s="27"/>
      <c r="AE41" s="27"/>
      <c r="AF41" s="27"/>
      <c r="AG41" s="2"/>
      <c r="AH41" s="27"/>
      <c r="AI41" s="36" t="str">
        <f>IF(G41="","",TRIM(IF(AND(I41&lt;&gt;"",COUNTIF($I$6:$I$80,I41)&gt;1),"Documento repetido en otra fila (una persona = un perfil). ","")&amp;IF(I41="","Falta N° de documento. ","")&amp;IF(V41="","Falta fecha de acta base. ","")&amp;IF(P41&lt;&gt;"SI","Falta soporte ReTHUS (obligatorio para el perfil). ","")&amp;IF(COUNTIF(EXPERIENCIA!$A$6:$A$1005,A41)=0,"Sin certificaciones en EXPERIENCIA. ","")&amp;IF(COUNTIFS(EXPERIENCIA!$A$6:$A$1005,A41,EXPERIENCIA!$W$6:$W$1005,"REVISAR")&gt;0,"Certificaciones con observación en EXPERIENCIA. ","")&amp;IF(AA41="NO CUMPLE","Experiencia calculada inferior al mínimo. ","")&amp;IF(AB41&lt;&gt;"SI","No aporta carta de compromiso, exclusividad y autorización. ","")&amp;IF(COUNTIF(AC41:AF41,"NO")&gt;0,"Soportes incompletos. ","")&amp;IF(COUNTBLANK(AB41:AF41)&gt;0,"Soportes sin marcar (registre SI o NO). ","")&amp;IF(AH41&lt;&gt;"SI","El oferente no ha certificado el cumplimiento. ","")&amp;IF(AND(AH41="SI",AA41&lt;&gt;"CUMPLE"),"Certifica cumplimiento sin soporte de experiencia suficiente. ","")))</f>
        <v/>
      </c>
      <c r="AJ41" s="37"/>
      <c r="AK41" s="37"/>
      <c r="AL41" s="38" t="str">
        <f>IF(G41="","",SUMIFS(EXPERIENCIA!$Z$6:$Z$1005,EXPERIENCIA!$A$6:$A$1005,A41))</f>
        <v/>
      </c>
      <c r="AM41" s="39" t="str">
        <f>IF(AL41="","",AL41/INSTRUCCIONES!$C$9)</f>
        <v/>
      </c>
      <c r="AN41" s="40" t="str">
        <f t="shared" si="7"/>
        <v/>
      </c>
      <c r="AO41" s="37"/>
      <c r="AP41" s="37"/>
      <c r="AQ41" s="40" t="str">
        <f t="shared" si="8"/>
        <v/>
      </c>
      <c r="AR41" s="41"/>
      <c r="AS41" s="26" t="s">
        <v>236</v>
      </c>
      <c r="AT41" s="26" t="s">
        <v>236</v>
      </c>
      <c r="AU41" s="33" t="str">
        <f>IF(G41="","",IF(AA41&lt;&gt;"CUMPLE",0,MIN(INDEX(REQUISITOS!$O$5:$O$17,MATCH($B41,REQUISITOS!$A$5:$A$17,0)),MAX(0,INT(ROUND(Y41-Z41,6))))*INDEX(REQUISITOS!$N$5:$N$17,MATCH($B41,REQUISITOS!$A$5:$A$17,0))+IF(AS41="SI",INDEX(REQUISITOS!$P$5:$P$17,MATCH($B41,REQUISITOS!$A$5:$A$17,0)),0)+MIN(INDEX(REQUISITOS!$R$5:$R$17,MATCH($B41,REQUISITOS!$A$5:$A$17,0)),IF(ISNUMBER(AT41),AT41,0))*INDEX(REQUISITOS!$Q$5:$Q$17,MATCH($B41,REQUISITOS!$A$5:$A$17,0))))</f>
        <v/>
      </c>
      <c r="AV41" s="12" t="s">
        <v>236</v>
      </c>
      <c r="AW41" s="12" t="s">
        <v>236</v>
      </c>
      <c r="AX41" s="42" t="str">
        <f>IF(G41="","",IF(AN41&lt;&gt;"CUMPLE",0,MIN(INDEX(REQUISITOS!$O$5:$O$17,MATCH($B41,REQUISITOS!$A$5:$A$17,0)),MAX(0,INT(ROUND(AM41-Z41,6))))))</f>
        <v/>
      </c>
      <c r="AY41" s="42" t="str">
        <f>IF(G41="","",AX41*INDEX(REQUISITOS!$N$5:$N$17,MATCH($B41,REQUISITOS!$A$5:$A$17,0)))</f>
        <v/>
      </c>
      <c r="AZ41" s="42" t="str">
        <f>IF(G41="","",IF(AV41="SI",INDEX(REQUISITOS!$P$5:$P$17,MATCH($B41,REQUISITOS!$A$5:$A$17,0)),0))</f>
        <v/>
      </c>
      <c r="BA41" s="42" t="str">
        <f>IF(G41="","",MIN(INDEX(REQUISITOS!$R$5:$R$17,MATCH($B41,REQUISITOS!$A$5:$A$17,0)),IF(ISNUMBER(AW41),AW41,0))*INDEX(REQUISITOS!$Q$5:$Q$17,MATCH($B41,REQUISITOS!$A$5:$A$17,0)))</f>
        <v/>
      </c>
      <c r="BB41" s="43" t="str">
        <f t="shared" si="9"/>
        <v/>
      </c>
      <c r="BC41" s="42">
        <f>INDEX(REQUISITOS!$S$5:$S$17,MATCH($B41,REQUISITOS!$A$5:$A$17,0))</f>
        <v>10</v>
      </c>
      <c r="BD41" s="44" t="str">
        <f t="shared" si="10"/>
        <v/>
      </c>
    </row>
    <row r="42" spans="1:56" ht="30" customHeight="1" x14ac:dyDescent="0.25">
      <c r="A42" s="20" t="s">
        <v>305</v>
      </c>
      <c r="B42" s="12" t="s">
        <v>134</v>
      </c>
      <c r="C42" s="26" t="s">
        <v>135</v>
      </c>
      <c r="D42" s="26" t="s">
        <v>252</v>
      </c>
      <c r="E42" s="26" t="s">
        <v>303</v>
      </c>
      <c r="F42" s="26" t="s">
        <v>254</v>
      </c>
      <c r="G42" s="2"/>
      <c r="H42" s="27"/>
      <c r="I42" s="28"/>
      <c r="J42" s="29"/>
      <c r="K42" s="2"/>
      <c r="L42" s="2"/>
      <c r="M42" s="2"/>
      <c r="N42" s="30"/>
      <c r="O42" s="28"/>
      <c r="P42" s="27"/>
      <c r="Q42" s="2"/>
      <c r="R42" s="27"/>
      <c r="S42" s="2"/>
      <c r="T42" s="2"/>
      <c r="U42" s="30"/>
      <c r="V42" s="31" t="str">
        <f t="shared" si="0"/>
        <v/>
      </c>
      <c r="W42" s="32" t="str">
        <f>IF(G42="","",SUMIFS(EXPERIENCIA!$U$6:$U$1005,EXPERIENCIA!$A$6:$A$1005,A42))</f>
        <v/>
      </c>
      <c r="X42" s="33" t="str">
        <f>IF(G42="","",COUNTIF(EXPERIENCIA!$A$6:$A$1005,A42))</f>
        <v/>
      </c>
      <c r="Y42" s="34" t="str">
        <f>IF(W42="","",W42/INSTRUCCIONES!$C$9)</f>
        <v/>
      </c>
      <c r="Z42" s="33">
        <f>INDEX(REQUISITOS!$H$5:$H$17,MATCH(B42,REQUISITOS!$A$5:$A$17,0))</f>
        <v>3</v>
      </c>
      <c r="AA42" s="35" t="str">
        <f t="shared" si="6"/>
        <v>SIN DILIGENCIAR</v>
      </c>
      <c r="AB42" s="27"/>
      <c r="AC42" s="27"/>
      <c r="AD42" s="27"/>
      <c r="AE42" s="27"/>
      <c r="AF42" s="27"/>
      <c r="AG42" s="2"/>
      <c r="AH42" s="27"/>
      <c r="AI42" s="36" t="str">
        <f>IF(G42="","",TRIM(IF(AND(I42&lt;&gt;"",COUNTIF($I$6:$I$80,I42)&gt;1),"Documento repetido en otra fila (una persona = un perfil). ","")&amp;IF(I42="","Falta N° de documento. ","")&amp;IF(V42="","Falta fecha de acta base. ","")&amp;IF(P42&lt;&gt;"SI","Falta soporte ReTHUS (obligatorio para el perfil). ","")&amp;IF(COUNTIF(EXPERIENCIA!$A$6:$A$1005,A42)=0,"Sin certificaciones en EXPERIENCIA. ","")&amp;IF(COUNTIFS(EXPERIENCIA!$A$6:$A$1005,A42,EXPERIENCIA!$W$6:$W$1005,"REVISAR")&gt;0,"Certificaciones con observación en EXPERIENCIA. ","")&amp;IF(AA42="NO CUMPLE","Experiencia calculada inferior al mínimo. ","")&amp;IF(AB42&lt;&gt;"SI","No aporta carta de compromiso, exclusividad y autorización. ","")&amp;IF(COUNTIF(AC42:AF42,"NO")&gt;0,"Soportes incompletos. ","")&amp;IF(COUNTBLANK(AB42:AF42)&gt;0,"Soportes sin marcar (registre SI o NO). ","")&amp;IF(AH42&lt;&gt;"SI","El oferente no ha certificado el cumplimiento. ","")&amp;IF(AND(AH42="SI",AA42&lt;&gt;"CUMPLE"),"Certifica cumplimiento sin soporte de experiencia suficiente. ","")))</f>
        <v/>
      </c>
      <c r="AJ42" s="37"/>
      <c r="AK42" s="37"/>
      <c r="AL42" s="38" t="str">
        <f>IF(G42="","",SUMIFS(EXPERIENCIA!$Z$6:$Z$1005,EXPERIENCIA!$A$6:$A$1005,A42))</f>
        <v/>
      </c>
      <c r="AM42" s="39" t="str">
        <f>IF(AL42="","",AL42/INSTRUCCIONES!$C$9)</f>
        <v/>
      </c>
      <c r="AN42" s="40" t="str">
        <f t="shared" si="7"/>
        <v/>
      </c>
      <c r="AO42" s="37"/>
      <c r="AP42" s="37"/>
      <c r="AQ42" s="40" t="str">
        <f t="shared" si="8"/>
        <v/>
      </c>
      <c r="AR42" s="41"/>
      <c r="AS42" s="26" t="s">
        <v>236</v>
      </c>
      <c r="AT42" s="26" t="s">
        <v>236</v>
      </c>
      <c r="AU42" s="33" t="str">
        <f>IF(G42="","",IF(AA42&lt;&gt;"CUMPLE",0,MIN(INDEX(REQUISITOS!$O$5:$O$17,MATCH($B42,REQUISITOS!$A$5:$A$17,0)),MAX(0,INT(ROUND(Y42-Z42,6))))*INDEX(REQUISITOS!$N$5:$N$17,MATCH($B42,REQUISITOS!$A$5:$A$17,0))+IF(AS42="SI",INDEX(REQUISITOS!$P$5:$P$17,MATCH($B42,REQUISITOS!$A$5:$A$17,0)),0)+MIN(INDEX(REQUISITOS!$R$5:$R$17,MATCH($B42,REQUISITOS!$A$5:$A$17,0)),IF(ISNUMBER(AT42),AT42,0))*INDEX(REQUISITOS!$Q$5:$Q$17,MATCH($B42,REQUISITOS!$A$5:$A$17,0))))</f>
        <v/>
      </c>
      <c r="AV42" s="12" t="s">
        <v>236</v>
      </c>
      <c r="AW42" s="12" t="s">
        <v>236</v>
      </c>
      <c r="AX42" s="42" t="str">
        <f>IF(G42="","",IF(AN42&lt;&gt;"CUMPLE",0,MIN(INDEX(REQUISITOS!$O$5:$O$17,MATCH($B42,REQUISITOS!$A$5:$A$17,0)),MAX(0,INT(ROUND(AM42-Z42,6))))))</f>
        <v/>
      </c>
      <c r="AY42" s="42" t="str">
        <f>IF(G42="","",AX42*INDEX(REQUISITOS!$N$5:$N$17,MATCH($B42,REQUISITOS!$A$5:$A$17,0)))</f>
        <v/>
      </c>
      <c r="AZ42" s="42" t="str">
        <f>IF(G42="","",IF(AV42="SI",INDEX(REQUISITOS!$P$5:$P$17,MATCH($B42,REQUISITOS!$A$5:$A$17,0)),0))</f>
        <v/>
      </c>
      <c r="BA42" s="42" t="str">
        <f>IF(G42="","",MIN(INDEX(REQUISITOS!$R$5:$R$17,MATCH($B42,REQUISITOS!$A$5:$A$17,0)),IF(ISNUMBER(AW42),AW42,0))*INDEX(REQUISITOS!$Q$5:$Q$17,MATCH($B42,REQUISITOS!$A$5:$A$17,0)))</f>
        <v/>
      </c>
      <c r="BB42" s="43" t="str">
        <f t="shared" si="9"/>
        <v/>
      </c>
      <c r="BC42" s="42">
        <f>INDEX(REQUISITOS!$S$5:$S$17,MATCH($B42,REQUISITOS!$A$5:$A$17,0))</f>
        <v>10</v>
      </c>
      <c r="BD42" s="44" t="str">
        <f t="shared" si="10"/>
        <v/>
      </c>
    </row>
    <row r="43" spans="1:56" ht="30" customHeight="1" x14ac:dyDescent="0.25">
      <c r="A43" s="20" t="s">
        <v>306</v>
      </c>
      <c r="B43" s="12" t="s">
        <v>134</v>
      </c>
      <c r="C43" s="26" t="s">
        <v>135</v>
      </c>
      <c r="D43" s="26" t="s">
        <v>252</v>
      </c>
      <c r="E43" s="26" t="s">
        <v>303</v>
      </c>
      <c r="F43" s="26" t="s">
        <v>254</v>
      </c>
      <c r="G43" s="2"/>
      <c r="H43" s="27"/>
      <c r="I43" s="28"/>
      <c r="J43" s="29"/>
      <c r="K43" s="2"/>
      <c r="L43" s="2"/>
      <c r="M43" s="2"/>
      <c r="N43" s="30"/>
      <c r="O43" s="28"/>
      <c r="P43" s="27"/>
      <c r="Q43" s="2"/>
      <c r="R43" s="27"/>
      <c r="S43" s="2"/>
      <c r="T43" s="2"/>
      <c r="U43" s="30"/>
      <c r="V43" s="31" t="str">
        <f t="shared" si="0"/>
        <v/>
      </c>
      <c r="W43" s="32" t="str">
        <f>IF(G43="","",SUMIFS(EXPERIENCIA!$U$6:$U$1005,EXPERIENCIA!$A$6:$A$1005,A43))</f>
        <v/>
      </c>
      <c r="X43" s="33" t="str">
        <f>IF(G43="","",COUNTIF(EXPERIENCIA!$A$6:$A$1005,A43))</f>
        <v/>
      </c>
      <c r="Y43" s="34" t="str">
        <f>IF(W43="","",W43/INSTRUCCIONES!$C$9)</f>
        <v/>
      </c>
      <c r="Z43" s="33">
        <f>INDEX(REQUISITOS!$H$5:$H$17,MATCH(B43,REQUISITOS!$A$5:$A$17,0))</f>
        <v>3</v>
      </c>
      <c r="AA43" s="35" t="str">
        <f t="shared" si="6"/>
        <v>SIN DILIGENCIAR</v>
      </c>
      <c r="AB43" s="27"/>
      <c r="AC43" s="27"/>
      <c r="AD43" s="27"/>
      <c r="AE43" s="27"/>
      <c r="AF43" s="27"/>
      <c r="AG43" s="2"/>
      <c r="AH43" s="27"/>
      <c r="AI43" s="36" t="str">
        <f>IF(G43="","",TRIM(IF(AND(I43&lt;&gt;"",COUNTIF($I$6:$I$80,I43)&gt;1),"Documento repetido en otra fila (una persona = un perfil). ","")&amp;IF(I43="","Falta N° de documento. ","")&amp;IF(V43="","Falta fecha de acta base. ","")&amp;IF(P43&lt;&gt;"SI","Falta soporte ReTHUS (obligatorio para el perfil). ","")&amp;IF(COUNTIF(EXPERIENCIA!$A$6:$A$1005,A43)=0,"Sin certificaciones en EXPERIENCIA. ","")&amp;IF(COUNTIFS(EXPERIENCIA!$A$6:$A$1005,A43,EXPERIENCIA!$W$6:$W$1005,"REVISAR")&gt;0,"Certificaciones con observación en EXPERIENCIA. ","")&amp;IF(AA43="NO CUMPLE","Experiencia calculada inferior al mínimo. ","")&amp;IF(AB43&lt;&gt;"SI","No aporta carta de compromiso, exclusividad y autorización. ","")&amp;IF(COUNTIF(AC43:AF43,"NO")&gt;0,"Soportes incompletos. ","")&amp;IF(COUNTBLANK(AB43:AF43)&gt;0,"Soportes sin marcar (registre SI o NO). ","")&amp;IF(AH43&lt;&gt;"SI","El oferente no ha certificado el cumplimiento. ","")&amp;IF(AND(AH43="SI",AA43&lt;&gt;"CUMPLE"),"Certifica cumplimiento sin soporte de experiencia suficiente. ","")))</f>
        <v/>
      </c>
      <c r="AJ43" s="37"/>
      <c r="AK43" s="37"/>
      <c r="AL43" s="38" t="str">
        <f>IF(G43="","",SUMIFS(EXPERIENCIA!$Z$6:$Z$1005,EXPERIENCIA!$A$6:$A$1005,A43))</f>
        <v/>
      </c>
      <c r="AM43" s="39" t="str">
        <f>IF(AL43="","",AL43/INSTRUCCIONES!$C$9)</f>
        <v/>
      </c>
      <c r="AN43" s="40" t="str">
        <f t="shared" si="7"/>
        <v/>
      </c>
      <c r="AO43" s="37"/>
      <c r="AP43" s="37"/>
      <c r="AQ43" s="40" t="str">
        <f t="shared" si="8"/>
        <v/>
      </c>
      <c r="AR43" s="41"/>
      <c r="AS43" s="26" t="s">
        <v>236</v>
      </c>
      <c r="AT43" s="26" t="s">
        <v>236</v>
      </c>
      <c r="AU43" s="33" t="str">
        <f>IF(G43="","",IF(AA43&lt;&gt;"CUMPLE",0,MIN(INDEX(REQUISITOS!$O$5:$O$17,MATCH($B43,REQUISITOS!$A$5:$A$17,0)),MAX(0,INT(ROUND(Y43-Z43,6))))*INDEX(REQUISITOS!$N$5:$N$17,MATCH($B43,REQUISITOS!$A$5:$A$17,0))+IF(AS43="SI",INDEX(REQUISITOS!$P$5:$P$17,MATCH($B43,REQUISITOS!$A$5:$A$17,0)),0)+MIN(INDEX(REQUISITOS!$R$5:$R$17,MATCH($B43,REQUISITOS!$A$5:$A$17,0)),IF(ISNUMBER(AT43),AT43,0))*INDEX(REQUISITOS!$Q$5:$Q$17,MATCH($B43,REQUISITOS!$A$5:$A$17,0))))</f>
        <v/>
      </c>
      <c r="AV43" s="12" t="s">
        <v>236</v>
      </c>
      <c r="AW43" s="12" t="s">
        <v>236</v>
      </c>
      <c r="AX43" s="42" t="str">
        <f>IF(G43="","",IF(AN43&lt;&gt;"CUMPLE",0,MIN(INDEX(REQUISITOS!$O$5:$O$17,MATCH($B43,REQUISITOS!$A$5:$A$17,0)),MAX(0,INT(ROUND(AM43-Z43,6))))))</f>
        <v/>
      </c>
      <c r="AY43" s="42" t="str">
        <f>IF(G43="","",AX43*INDEX(REQUISITOS!$N$5:$N$17,MATCH($B43,REQUISITOS!$A$5:$A$17,0)))</f>
        <v/>
      </c>
      <c r="AZ43" s="42" t="str">
        <f>IF(G43="","",IF(AV43="SI",INDEX(REQUISITOS!$P$5:$P$17,MATCH($B43,REQUISITOS!$A$5:$A$17,0)),0))</f>
        <v/>
      </c>
      <c r="BA43" s="42" t="str">
        <f>IF(G43="","",MIN(INDEX(REQUISITOS!$R$5:$R$17,MATCH($B43,REQUISITOS!$A$5:$A$17,0)),IF(ISNUMBER(AW43),AW43,0))*INDEX(REQUISITOS!$Q$5:$Q$17,MATCH($B43,REQUISITOS!$A$5:$A$17,0)))</f>
        <v/>
      </c>
      <c r="BB43" s="43" t="str">
        <f t="shared" si="9"/>
        <v/>
      </c>
      <c r="BC43" s="42">
        <f>INDEX(REQUISITOS!$S$5:$S$17,MATCH($B43,REQUISITOS!$A$5:$A$17,0))</f>
        <v>10</v>
      </c>
      <c r="BD43" s="44" t="str">
        <f t="shared" si="10"/>
        <v/>
      </c>
    </row>
    <row r="44" spans="1:56" ht="30" customHeight="1" x14ac:dyDescent="0.25">
      <c r="A44" s="20" t="s">
        <v>307</v>
      </c>
      <c r="B44" s="12" t="s">
        <v>134</v>
      </c>
      <c r="C44" s="26" t="s">
        <v>135</v>
      </c>
      <c r="D44" s="26" t="s">
        <v>252</v>
      </c>
      <c r="E44" s="26" t="s">
        <v>308</v>
      </c>
      <c r="F44" s="26" t="s">
        <v>254</v>
      </c>
      <c r="G44" s="2"/>
      <c r="H44" s="27"/>
      <c r="I44" s="28"/>
      <c r="J44" s="29"/>
      <c r="K44" s="2"/>
      <c r="L44" s="2"/>
      <c r="M44" s="2"/>
      <c r="N44" s="30"/>
      <c r="O44" s="28"/>
      <c r="P44" s="27"/>
      <c r="Q44" s="2"/>
      <c r="R44" s="27"/>
      <c r="S44" s="2"/>
      <c r="T44" s="2"/>
      <c r="U44" s="30"/>
      <c r="V44" s="31" t="str">
        <f t="shared" si="0"/>
        <v/>
      </c>
      <c r="W44" s="32" t="str">
        <f>IF(G44="","",SUMIFS(EXPERIENCIA!$U$6:$U$1005,EXPERIENCIA!$A$6:$A$1005,A44))</f>
        <v/>
      </c>
      <c r="X44" s="33" t="str">
        <f>IF(G44="","",COUNTIF(EXPERIENCIA!$A$6:$A$1005,A44))</f>
        <v/>
      </c>
      <c r="Y44" s="34" t="str">
        <f>IF(W44="","",W44/INSTRUCCIONES!$C$9)</f>
        <v/>
      </c>
      <c r="Z44" s="33">
        <f>INDEX(REQUISITOS!$H$5:$H$17,MATCH(B44,REQUISITOS!$A$5:$A$17,0))</f>
        <v>3</v>
      </c>
      <c r="AA44" s="35" t="str">
        <f t="shared" si="6"/>
        <v>SIN DILIGENCIAR</v>
      </c>
      <c r="AB44" s="27"/>
      <c r="AC44" s="27"/>
      <c r="AD44" s="27"/>
      <c r="AE44" s="27"/>
      <c r="AF44" s="27"/>
      <c r="AG44" s="2"/>
      <c r="AH44" s="27"/>
      <c r="AI44" s="36" t="str">
        <f>IF(G44="","",TRIM(IF(AND(I44&lt;&gt;"",COUNTIF($I$6:$I$80,I44)&gt;1),"Documento repetido en otra fila (una persona = un perfil). ","")&amp;IF(I44="","Falta N° de documento. ","")&amp;IF(V44="","Falta fecha de acta base. ","")&amp;IF(P44&lt;&gt;"SI","Falta soporte ReTHUS (obligatorio para el perfil). ","")&amp;IF(COUNTIF(EXPERIENCIA!$A$6:$A$1005,A44)=0,"Sin certificaciones en EXPERIENCIA. ","")&amp;IF(COUNTIFS(EXPERIENCIA!$A$6:$A$1005,A44,EXPERIENCIA!$W$6:$W$1005,"REVISAR")&gt;0,"Certificaciones con observación en EXPERIENCIA. ","")&amp;IF(AA44="NO CUMPLE","Experiencia calculada inferior al mínimo. ","")&amp;IF(AB44&lt;&gt;"SI","No aporta carta de compromiso, exclusividad y autorización. ","")&amp;IF(COUNTIF(AC44:AF44,"NO")&gt;0,"Soportes incompletos. ","")&amp;IF(COUNTBLANK(AB44:AF44)&gt;0,"Soportes sin marcar (registre SI o NO). ","")&amp;IF(AH44&lt;&gt;"SI","El oferente no ha certificado el cumplimiento. ","")&amp;IF(AND(AH44="SI",AA44&lt;&gt;"CUMPLE"),"Certifica cumplimiento sin soporte de experiencia suficiente. ","")))</f>
        <v/>
      </c>
      <c r="AJ44" s="37"/>
      <c r="AK44" s="37"/>
      <c r="AL44" s="38" t="str">
        <f>IF(G44="","",SUMIFS(EXPERIENCIA!$Z$6:$Z$1005,EXPERIENCIA!$A$6:$A$1005,A44))</f>
        <v/>
      </c>
      <c r="AM44" s="39" t="str">
        <f>IF(AL44="","",AL44/INSTRUCCIONES!$C$9)</f>
        <v/>
      </c>
      <c r="AN44" s="40" t="str">
        <f t="shared" si="7"/>
        <v/>
      </c>
      <c r="AO44" s="37"/>
      <c r="AP44" s="37"/>
      <c r="AQ44" s="40" t="str">
        <f t="shared" si="8"/>
        <v/>
      </c>
      <c r="AR44" s="41"/>
      <c r="AS44" s="26" t="s">
        <v>236</v>
      </c>
      <c r="AT44" s="26" t="s">
        <v>236</v>
      </c>
      <c r="AU44" s="33" t="str">
        <f>IF(G44="","",IF(AA44&lt;&gt;"CUMPLE",0,MIN(INDEX(REQUISITOS!$O$5:$O$17,MATCH($B44,REQUISITOS!$A$5:$A$17,0)),MAX(0,INT(ROUND(Y44-Z44,6))))*INDEX(REQUISITOS!$N$5:$N$17,MATCH($B44,REQUISITOS!$A$5:$A$17,0))+IF(AS44="SI",INDEX(REQUISITOS!$P$5:$P$17,MATCH($B44,REQUISITOS!$A$5:$A$17,0)),0)+MIN(INDEX(REQUISITOS!$R$5:$R$17,MATCH($B44,REQUISITOS!$A$5:$A$17,0)),IF(ISNUMBER(AT44),AT44,0))*INDEX(REQUISITOS!$Q$5:$Q$17,MATCH($B44,REQUISITOS!$A$5:$A$17,0))))</f>
        <v/>
      </c>
      <c r="AV44" s="12" t="s">
        <v>236</v>
      </c>
      <c r="AW44" s="12" t="s">
        <v>236</v>
      </c>
      <c r="AX44" s="42" t="str">
        <f>IF(G44="","",IF(AN44&lt;&gt;"CUMPLE",0,MIN(INDEX(REQUISITOS!$O$5:$O$17,MATCH($B44,REQUISITOS!$A$5:$A$17,0)),MAX(0,INT(ROUND(AM44-Z44,6))))))</f>
        <v/>
      </c>
      <c r="AY44" s="42" t="str">
        <f>IF(G44="","",AX44*INDEX(REQUISITOS!$N$5:$N$17,MATCH($B44,REQUISITOS!$A$5:$A$17,0)))</f>
        <v/>
      </c>
      <c r="AZ44" s="42" t="str">
        <f>IF(G44="","",IF(AV44="SI",INDEX(REQUISITOS!$P$5:$P$17,MATCH($B44,REQUISITOS!$A$5:$A$17,0)),0))</f>
        <v/>
      </c>
      <c r="BA44" s="42" t="str">
        <f>IF(G44="","",MIN(INDEX(REQUISITOS!$R$5:$R$17,MATCH($B44,REQUISITOS!$A$5:$A$17,0)),IF(ISNUMBER(AW44),AW44,0))*INDEX(REQUISITOS!$Q$5:$Q$17,MATCH($B44,REQUISITOS!$A$5:$A$17,0)))</f>
        <v/>
      </c>
      <c r="BB44" s="43" t="str">
        <f t="shared" si="9"/>
        <v/>
      </c>
      <c r="BC44" s="42">
        <f>INDEX(REQUISITOS!$S$5:$S$17,MATCH($B44,REQUISITOS!$A$5:$A$17,0))</f>
        <v>10</v>
      </c>
      <c r="BD44" s="44" t="str">
        <f t="shared" si="10"/>
        <v/>
      </c>
    </row>
    <row r="45" spans="1:56" ht="30" customHeight="1" x14ac:dyDescent="0.25">
      <c r="A45" s="20" t="s">
        <v>309</v>
      </c>
      <c r="B45" s="12" t="s">
        <v>134</v>
      </c>
      <c r="C45" s="26" t="s">
        <v>135</v>
      </c>
      <c r="D45" s="26" t="s">
        <v>310</v>
      </c>
      <c r="E45" s="26" t="s">
        <v>311</v>
      </c>
      <c r="F45" s="26" t="s">
        <v>312</v>
      </c>
      <c r="G45" s="2"/>
      <c r="H45" s="27"/>
      <c r="I45" s="28"/>
      <c r="J45" s="29"/>
      <c r="K45" s="2"/>
      <c r="L45" s="2"/>
      <c r="M45" s="2"/>
      <c r="N45" s="30"/>
      <c r="O45" s="28"/>
      <c r="P45" s="27"/>
      <c r="Q45" s="2"/>
      <c r="R45" s="27"/>
      <c r="S45" s="2"/>
      <c r="T45" s="2"/>
      <c r="U45" s="30"/>
      <c r="V45" s="31" t="str">
        <f t="shared" si="0"/>
        <v/>
      </c>
      <c r="W45" s="32" t="str">
        <f>IF(G45="","",SUMIFS(EXPERIENCIA!$U$6:$U$1005,EXPERIENCIA!$A$6:$A$1005,A45))</f>
        <v/>
      </c>
      <c r="X45" s="33" t="str">
        <f>IF(G45="","",COUNTIF(EXPERIENCIA!$A$6:$A$1005,A45))</f>
        <v/>
      </c>
      <c r="Y45" s="34" t="str">
        <f>IF(W45="","",W45/INSTRUCCIONES!$C$9)</f>
        <v/>
      </c>
      <c r="Z45" s="33">
        <f>INDEX(REQUISITOS!$H$5:$H$17,MATCH(B45,REQUISITOS!$A$5:$A$17,0))</f>
        <v>3</v>
      </c>
      <c r="AA45" s="35" t="str">
        <f t="shared" si="6"/>
        <v>SIN DILIGENCIAR</v>
      </c>
      <c r="AB45" s="27"/>
      <c r="AC45" s="27"/>
      <c r="AD45" s="27"/>
      <c r="AE45" s="27"/>
      <c r="AF45" s="27"/>
      <c r="AG45" s="2"/>
      <c r="AH45" s="27"/>
      <c r="AI45" s="36" t="str">
        <f>IF(G45="","",TRIM(IF(AND(I45&lt;&gt;"",COUNTIF($I$6:$I$80,I45)&gt;1),"Documento repetido en otra fila (una persona = un perfil). ","")&amp;IF(I45="","Falta N° de documento. ","")&amp;IF(V45="","Falta fecha de acta base. ","")&amp;IF(P45&lt;&gt;"SI","Falta soporte ReTHUS (obligatorio para el perfil). ","")&amp;IF(COUNTIF(EXPERIENCIA!$A$6:$A$1005,A45)=0,"Sin certificaciones en EXPERIENCIA. ","")&amp;IF(COUNTIFS(EXPERIENCIA!$A$6:$A$1005,A45,EXPERIENCIA!$W$6:$W$1005,"REVISAR")&gt;0,"Certificaciones con observación en EXPERIENCIA. ","")&amp;IF(AA45="NO CUMPLE","Experiencia calculada inferior al mínimo. ","")&amp;IF(AB45&lt;&gt;"SI","No aporta carta de compromiso, exclusividad y autorización. ","")&amp;IF(COUNTIF(AC45:AF45,"NO")&gt;0,"Soportes incompletos. ","")&amp;IF(COUNTBLANK(AB45:AF45)&gt;0,"Soportes sin marcar (registre SI o NO). ","")&amp;IF(AH45&lt;&gt;"SI","El oferente no ha certificado el cumplimiento. ","")&amp;IF(AND(AH45="SI",AA45&lt;&gt;"CUMPLE"),"Certifica cumplimiento sin soporte de experiencia suficiente. ","")))</f>
        <v/>
      </c>
      <c r="AJ45" s="37"/>
      <c r="AK45" s="37"/>
      <c r="AL45" s="38" t="str">
        <f>IF(G45="","",SUMIFS(EXPERIENCIA!$Z$6:$Z$1005,EXPERIENCIA!$A$6:$A$1005,A45))</f>
        <v/>
      </c>
      <c r="AM45" s="39" t="str">
        <f>IF(AL45="","",AL45/INSTRUCCIONES!$C$9)</f>
        <v/>
      </c>
      <c r="AN45" s="40" t="str">
        <f t="shared" si="7"/>
        <v/>
      </c>
      <c r="AO45" s="37"/>
      <c r="AP45" s="37"/>
      <c r="AQ45" s="40" t="str">
        <f t="shared" si="8"/>
        <v/>
      </c>
      <c r="AR45" s="41"/>
      <c r="AS45" s="26" t="s">
        <v>236</v>
      </c>
      <c r="AT45" s="26" t="s">
        <v>236</v>
      </c>
      <c r="AU45" s="33" t="str">
        <f>IF(G45="","",IF(AA45&lt;&gt;"CUMPLE",0,MIN(INDEX(REQUISITOS!$O$5:$O$17,MATCH($B45,REQUISITOS!$A$5:$A$17,0)),MAX(0,INT(ROUND(Y45-Z45,6))))*INDEX(REQUISITOS!$N$5:$N$17,MATCH($B45,REQUISITOS!$A$5:$A$17,0))+IF(AS45="SI",INDEX(REQUISITOS!$P$5:$P$17,MATCH($B45,REQUISITOS!$A$5:$A$17,0)),0)+MIN(INDEX(REQUISITOS!$R$5:$R$17,MATCH($B45,REQUISITOS!$A$5:$A$17,0)),IF(ISNUMBER(AT45),AT45,0))*INDEX(REQUISITOS!$Q$5:$Q$17,MATCH($B45,REQUISITOS!$A$5:$A$17,0))))</f>
        <v/>
      </c>
      <c r="AV45" s="12" t="s">
        <v>236</v>
      </c>
      <c r="AW45" s="12" t="s">
        <v>236</v>
      </c>
      <c r="AX45" s="42" t="str">
        <f>IF(G45="","",IF(AN45&lt;&gt;"CUMPLE",0,MIN(INDEX(REQUISITOS!$O$5:$O$17,MATCH($B45,REQUISITOS!$A$5:$A$17,0)),MAX(0,INT(ROUND(AM45-Z45,6))))))</f>
        <v/>
      </c>
      <c r="AY45" s="42" t="str">
        <f>IF(G45="","",AX45*INDEX(REQUISITOS!$N$5:$N$17,MATCH($B45,REQUISITOS!$A$5:$A$17,0)))</f>
        <v/>
      </c>
      <c r="AZ45" s="42" t="str">
        <f>IF(G45="","",IF(AV45="SI",INDEX(REQUISITOS!$P$5:$P$17,MATCH($B45,REQUISITOS!$A$5:$A$17,0)),0))</f>
        <v/>
      </c>
      <c r="BA45" s="42" t="str">
        <f>IF(G45="","",MIN(INDEX(REQUISITOS!$R$5:$R$17,MATCH($B45,REQUISITOS!$A$5:$A$17,0)),IF(ISNUMBER(AW45),AW45,0))*INDEX(REQUISITOS!$Q$5:$Q$17,MATCH($B45,REQUISITOS!$A$5:$A$17,0)))</f>
        <v/>
      </c>
      <c r="BB45" s="43" t="str">
        <f t="shared" si="9"/>
        <v/>
      </c>
      <c r="BC45" s="42">
        <f>INDEX(REQUISITOS!$S$5:$S$17,MATCH($B45,REQUISITOS!$A$5:$A$17,0))</f>
        <v>10</v>
      </c>
      <c r="BD45" s="44" t="str">
        <f t="shared" si="10"/>
        <v/>
      </c>
    </row>
    <row r="46" spans="1:56" ht="30" customHeight="1" x14ac:dyDescent="0.25">
      <c r="A46" s="20" t="s">
        <v>313</v>
      </c>
      <c r="B46" s="12" t="s">
        <v>134</v>
      </c>
      <c r="C46" s="26" t="s">
        <v>135</v>
      </c>
      <c r="D46" s="26" t="s">
        <v>314</v>
      </c>
      <c r="E46" s="26" t="s">
        <v>315</v>
      </c>
      <c r="F46" s="26" t="s">
        <v>316</v>
      </c>
      <c r="G46" s="2"/>
      <c r="H46" s="27"/>
      <c r="I46" s="28"/>
      <c r="J46" s="29"/>
      <c r="K46" s="2"/>
      <c r="L46" s="2"/>
      <c r="M46" s="2"/>
      <c r="N46" s="30"/>
      <c r="O46" s="28"/>
      <c r="P46" s="27"/>
      <c r="Q46" s="2"/>
      <c r="R46" s="27"/>
      <c r="S46" s="2"/>
      <c r="T46" s="2"/>
      <c r="U46" s="30"/>
      <c r="V46" s="31" t="str">
        <f t="shared" si="0"/>
        <v/>
      </c>
      <c r="W46" s="32" t="str">
        <f>IF(G46="","",SUMIFS(EXPERIENCIA!$U$6:$U$1005,EXPERIENCIA!$A$6:$A$1005,A46))</f>
        <v/>
      </c>
      <c r="X46" s="33" t="str">
        <f>IF(G46="","",COUNTIF(EXPERIENCIA!$A$6:$A$1005,A46))</f>
        <v/>
      </c>
      <c r="Y46" s="34" t="str">
        <f>IF(W46="","",W46/INSTRUCCIONES!$C$9)</f>
        <v/>
      </c>
      <c r="Z46" s="33">
        <f>INDEX(REQUISITOS!$H$5:$H$17,MATCH(B46,REQUISITOS!$A$5:$A$17,0))</f>
        <v>3</v>
      </c>
      <c r="AA46" s="35" t="str">
        <f t="shared" si="6"/>
        <v>SIN DILIGENCIAR</v>
      </c>
      <c r="AB46" s="27"/>
      <c r="AC46" s="27"/>
      <c r="AD46" s="27"/>
      <c r="AE46" s="27"/>
      <c r="AF46" s="27"/>
      <c r="AG46" s="2"/>
      <c r="AH46" s="27"/>
      <c r="AI46" s="36" t="str">
        <f>IF(G46="","",TRIM(IF(AND(I46&lt;&gt;"",COUNTIF($I$6:$I$80,I46)&gt;1),"Documento repetido en otra fila (una persona = un perfil). ","")&amp;IF(I46="","Falta N° de documento. ","")&amp;IF(V46="","Falta fecha de acta base. ","")&amp;IF(P46&lt;&gt;"SI","Falta soporte ReTHUS (obligatorio para el perfil). ","")&amp;IF(COUNTIF(EXPERIENCIA!$A$6:$A$1005,A46)=0,"Sin certificaciones en EXPERIENCIA. ","")&amp;IF(COUNTIFS(EXPERIENCIA!$A$6:$A$1005,A46,EXPERIENCIA!$W$6:$W$1005,"REVISAR")&gt;0,"Certificaciones con observación en EXPERIENCIA. ","")&amp;IF(AA46="NO CUMPLE","Experiencia calculada inferior al mínimo. ","")&amp;IF(AB46&lt;&gt;"SI","No aporta carta de compromiso, exclusividad y autorización. ","")&amp;IF(COUNTIF(AC46:AF46,"NO")&gt;0,"Soportes incompletos. ","")&amp;IF(COUNTBLANK(AB46:AF46)&gt;0,"Soportes sin marcar (registre SI o NO). ","")&amp;IF(AH46&lt;&gt;"SI","El oferente no ha certificado el cumplimiento. ","")&amp;IF(AND(AH46="SI",AA46&lt;&gt;"CUMPLE"),"Certifica cumplimiento sin soporte de experiencia suficiente. ","")))</f>
        <v/>
      </c>
      <c r="AJ46" s="37"/>
      <c r="AK46" s="37"/>
      <c r="AL46" s="38" t="str">
        <f>IF(G46="","",SUMIFS(EXPERIENCIA!$Z$6:$Z$1005,EXPERIENCIA!$A$6:$A$1005,A46))</f>
        <v/>
      </c>
      <c r="AM46" s="39" t="str">
        <f>IF(AL46="","",AL46/INSTRUCCIONES!$C$9)</f>
        <v/>
      </c>
      <c r="AN46" s="40" t="str">
        <f t="shared" si="7"/>
        <v/>
      </c>
      <c r="AO46" s="37"/>
      <c r="AP46" s="37"/>
      <c r="AQ46" s="40" t="str">
        <f t="shared" si="8"/>
        <v/>
      </c>
      <c r="AR46" s="41"/>
      <c r="AS46" s="26" t="s">
        <v>236</v>
      </c>
      <c r="AT46" s="26" t="s">
        <v>236</v>
      </c>
      <c r="AU46" s="33" t="str">
        <f>IF(G46="","",IF(AA46&lt;&gt;"CUMPLE",0,MIN(INDEX(REQUISITOS!$O$5:$O$17,MATCH($B46,REQUISITOS!$A$5:$A$17,0)),MAX(0,INT(ROUND(Y46-Z46,6))))*INDEX(REQUISITOS!$N$5:$N$17,MATCH($B46,REQUISITOS!$A$5:$A$17,0))+IF(AS46="SI",INDEX(REQUISITOS!$P$5:$P$17,MATCH($B46,REQUISITOS!$A$5:$A$17,0)),0)+MIN(INDEX(REQUISITOS!$R$5:$R$17,MATCH($B46,REQUISITOS!$A$5:$A$17,0)),IF(ISNUMBER(AT46),AT46,0))*INDEX(REQUISITOS!$Q$5:$Q$17,MATCH($B46,REQUISITOS!$A$5:$A$17,0))))</f>
        <v/>
      </c>
      <c r="AV46" s="12" t="s">
        <v>236</v>
      </c>
      <c r="AW46" s="12" t="s">
        <v>236</v>
      </c>
      <c r="AX46" s="42" t="str">
        <f>IF(G46="","",IF(AN46&lt;&gt;"CUMPLE",0,MIN(INDEX(REQUISITOS!$O$5:$O$17,MATCH($B46,REQUISITOS!$A$5:$A$17,0)),MAX(0,INT(ROUND(AM46-Z46,6))))))</f>
        <v/>
      </c>
      <c r="AY46" s="42" t="str">
        <f>IF(G46="","",AX46*INDEX(REQUISITOS!$N$5:$N$17,MATCH($B46,REQUISITOS!$A$5:$A$17,0)))</f>
        <v/>
      </c>
      <c r="AZ46" s="42" t="str">
        <f>IF(G46="","",IF(AV46="SI",INDEX(REQUISITOS!$P$5:$P$17,MATCH($B46,REQUISITOS!$A$5:$A$17,0)),0))</f>
        <v/>
      </c>
      <c r="BA46" s="42" t="str">
        <f>IF(G46="","",MIN(INDEX(REQUISITOS!$R$5:$R$17,MATCH($B46,REQUISITOS!$A$5:$A$17,0)),IF(ISNUMBER(AW46),AW46,0))*INDEX(REQUISITOS!$Q$5:$Q$17,MATCH($B46,REQUISITOS!$A$5:$A$17,0)))</f>
        <v/>
      </c>
      <c r="BB46" s="43" t="str">
        <f t="shared" si="9"/>
        <v/>
      </c>
      <c r="BC46" s="42">
        <f>INDEX(REQUISITOS!$S$5:$S$17,MATCH($B46,REQUISITOS!$A$5:$A$17,0))</f>
        <v>10</v>
      </c>
      <c r="BD46" s="44" t="str">
        <f t="shared" si="10"/>
        <v/>
      </c>
    </row>
    <row r="47" spans="1:56" ht="30" customHeight="1" x14ac:dyDescent="0.25">
      <c r="A47" s="20" t="s">
        <v>317</v>
      </c>
      <c r="B47" s="12" t="s">
        <v>134</v>
      </c>
      <c r="C47" s="26" t="s">
        <v>135</v>
      </c>
      <c r="D47" s="26" t="s">
        <v>314</v>
      </c>
      <c r="E47" s="26" t="s">
        <v>318</v>
      </c>
      <c r="F47" s="26" t="s">
        <v>319</v>
      </c>
      <c r="G47" s="2"/>
      <c r="H47" s="27"/>
      <c r="I47" s="28"/>
      <c r="J47" s="29"/>
      <c r="K47" s="2"/>
      <c r="L47" s="2"/>
      <c r="M47" s="2"/>
      <c r="N47" s="30"/>
      <c r="O47" s="28"/>
      <c r="P47" s="27"/>
      <c r="Q47" s="2"/>
      <c r="R47" s="27"/>
      <c r="S47" s="2"/>
      <c r="T47" s="2"/>
      <c r="U47" s="30"/>
      <c r="V47" s="31" t="str">
        <f t="shared" si="0"/>
        <v/>
      </c>
      <c r="W47" s="32" t="str">
        <f>IF(G47="","",SUMIFS(EXPERIENCIA!$U$6:$U$1005,EXPERIENCIA!$A$6:$A$1005,A47))</f>
        <v/>
      </c>
      <c r="X47" s="33" t="str">
        <f>IF(G47="","",COUNTIF(EXPERIENCIA!$A$6:$A$1005,A47))</f>
        <v/>
      </c>
      <c r="Y47" s="34" t="str">
        <f>IF(W47="","",W47/INSTRUCCIONES!$C$9)</f>
        <v/>
      </c>
      <c r="Z47" s="33">
        <f>INDEX(REQUISITOS!$H$5:$H$17,MATCH(B47,REQUISITOS!$A$5:$A$17,0))</f>
        <v>3</v>
      </c>
      <c r="AA47" s="35" t="str">
        <f t="shared" si="6"/>
        <v>SIN DILIGENCIAR</v>
      </c>
      <c r="AB47" s="27"/>
      <c r="AC47" s="27"/>
      <c r="AD47" s="27"/>
      <c r="AE47" s="27"/>
      <c r="AF47" s="27"/>
      <c r="AG47" s="2"/>
      <c r="AH47" s="27"/>
      <c r="AI47" s="36" t="str">
        <f>IF(G47="","",TRIM(IF(AND(I47&lt;&gt;"",COUNTIF($I$6:$I$80,I47)&gt;1),"Documento repetido en otra fila (una persona = un perfil). ","")&amp;IF(I47="","Falta N° de documento. ","")&amp;IF(V47="","Falta fecha de acta base. ","")&amp;IF(P47&lt;&gt;"SI","Falta soporte ReTHUS (obligatorio para el perfil). ","")&amp;IF(COUNTIF(EXPERIENCIA!$A$6:$A$1005,A47)=0,"Sin certificaciones en EXPERIENCIA. ","")&amp;IF(COUNTIFS(EXPERIENCIA!$A$6:$A$1005,A47,EXPERIENCIA!$W$6:$W$1005,"REVISAR")&gt;0,"Certificaciones con observación en EXPERIENCIA. ","")&amp;IF(AA47="NO CUMPLE","Experiencia calculada inferior al mínimo. ","")&amp;IF(AB47&lt;&gt;"SI","No aporta carta de compromiso, exclusividad y autorización. ","")&amp;IF(COUNTIF(AC47:AF47,"NO")&gt;0,"Soportes incompletos. ","")&amp;IF(COUNTBLANK(AB47:AF47)&gt;0,"Soportes sin marcar (registre SI o NO). ","")&amp;IF(AH47&lt;&gt;"SI","El oferente no ha certificado el cumplimiento. ","")&amp;IF(AND(AH47="SI",AA47&lt;&gt;"CUMPLE"),"Certifica cumplimiento sin soporte de experiencia suficiente. ","")))</f>
        <v/>
      </c>
      <c r="AJ47" s="37"/>
      <c r="AK47" s="37"/>
      <c r="AL47" s="38" t="str">
        <f>IF(G47="","",SUMIFS(EXPERIENCIA!$Z$6:$Z$1005,EXPERIENCIA!$A$6:$A$1005,A47))</f>
        <v/>
      </c>
      <c r="AM47" s="39" t="str">
        <f>IF(AL47="","",AL47/INSTRUCCIONES!$C$9)</f>
        <v/>
      </c>
      <c r="AN47" s="40" t="str">
        <f t="shared" si="7"/>
        <v/>
      </c>
      <c r="AO47" s="37"/>
      <c r="AP47" s="37"/>
      <c r="AQ47" s="40" t="str">
        <f t="shared" si="8"/>
        <v/>
      </c>
      <c r="AR47" s="41"/>
      <c r="AS47" s="26" t="s">
        <v>236</v>
      </c>
      <c r="AT47" s="26" t="s">
        <v>236</v>
      </c>
      <c r="AU47" s="33" t="str">
        <f>IF(G47="","",IF(AA47&lt;&gt;"CUMPLE",0,MIN(INDEX(REQUISITOS!$O$5:$O$17,MATCH($B47,REQUISITOS!$A$5:$A$17,0)),MAX(0,INT(ROUND(Y47-Z47,6))))*INDEX(REQUISITOS!$N$5:$N$17,MATCH($B47,REQUISITOS!$A$5:$A$17,0))+IF(AS47="SI",INDEX(REQUISITOS!$P$5:$P$17,MATCH($B47,REQUISITOS!$A$5:$A$17,0)),0)+MIN(INDEX(REQUISITOS!$R$5:$R$17,MATCH($B47,REQUISITOS!$A$5:$A$17,0)),IF(ISNUMBER(AT47),AT47,0))*INDEX(REQUISITOS!$Q$5:$Q$17,MATCH($B47,REQUISITOS!$A$5:$A$17,0))))</f>
        <v/>
      </c>
      <c r="AV47" s="12" t="s">
        <v>236</v>
      </c>
      <c r="AW47" s="12" t="s">
        <v>236</v>
      </c>
      <c r="AX47" s="42" t="str">
        <f>IF(G47="","",IF(AN47&lt;&gt;"CUMPLE",0,MIN(INDEX(REQUISITOS!$O$5:$O$17,MATCH($B47,REQUISITOS!$A$5:$A$17,0)),MAX(0,INT(ROUND(AM47-Z47,6))))))</f>
        <v/>
      </c>
      <c r="AY47" s="42" t="str">
        <f>IF(G47="","",AX47*INDEX(REQUISITOS!$N$5:$N$17,MATCH($B47,REQUISITOS!$A$5:$A$17,0)))</f>
        <v/>
      </c>
      <c r="AZ47" s="42" t="str">
        <f>IF(G47="","",IF(AV47="SI",INDEX(REQUISITOS!$P$5:$P$17,MATCH($B47,REQUISITOS!$A$5:$A$17,0)),0))</f>
        <v/>
      </c>
      <c r="BA47" s="42" t="str">
        <f>IF(G47="","",MIN(INDEX(REQUISITOS!$R$5:$R$17,MATCH($B47,REQUISITOS!$A$5:$A$17,0)),IF(ISNUMBER(AW47),AW47,0))*INDEX(REQUISITOS!$Q$5:$Q$17,MATCH($B47,REQUISITOS!$A$5:$A$17,0)))</f>
        <v/>
      </c>
      <c r="BB47" s="43" t="str">
        <f t="shared" si="9"/>
        <v/>
      </c>
      <c r="BC47" s="42">
        <f>INDEX(REQUISITOS!$S$5:$S$17,MATCH($B47,REQUISITOS!$A$5:$A$17,0))</f>
        <v>10</v>
      </c>
      <c r="BD47" s="44" t="str">
        <f t="shared" si="10"/>
        <v/>
      </c>
    </row>
    <row r="48" spans="1:56" ht="30" customHeight="1" x14ac:dyDescent="0.25">
      <c r="A48" s="20" t="s">
        <v>320</v>
      </c>
      <c r="B48" s="12" t="s">
        <v>134</v>
      </c>
      <c r="C48" s="26" t="s">
        <v>135</v>
      </c>
      <c r="D48" s="26" t="s">
        <v>321</v>
      </c>
      <c r="E48" s="26" t="s">
        <v>322</v>
      </c>
      <c r="F48" s="26" t="s">
        <v>323</v>
      </c>
      <c r="G48" s="2"/>
      <c r="H48" s="27"/>
      <c r="I48" s="28"/>
      <c r="J48" s="29"/>
      <c r="K48" s="2"/>
      <c r="L48" s="2"/>
      <c r="M48" s="2"/>
      <c r="N48" s="30"/>
      <c r="O48" s="28"/>
      <c r="P48" s="27"/>
      <c r="Q48" s="2"/>
      <c r="R48" s="27"/>
      <c r="S48" s="2"/>
      <c r="T48" s="2"/>
      <c r="U48" s="30"/>
      <c r="V48" s="31" t="str">
        <f t="shared" si="0"/>
        <v/>
      </c>
      <c r="W48" s="32" t="str">
        <f>IF(G48="","",SUMIFS(EXPERIENCIA!$U$6:$U$1005,EXPERIENCIA!$A$6:$A$1005,A48))</f>
        <v/>
      </c>
      <c r="X48" s="33" t="str">
        <f>IF(G48="","",COUNTIF(EXPERIENCIA!$A$6:$A$1005,A48))</f>
        <v/>
      </c>
      <c r="Y48" s="34" t="str">
        <f>IF(W48="","",W48/INSTRUCCIONES!$C$9)</f>
        <v/>
      </c>
      <c r="Z48" s="33">
        <f>INDEX(REQUISITOS!$H$5:$H$17,MATCH(B48,REQUISITOS!$A$5:$A$17,0))</f>
        <v>3</v>
      </c>
      <c r="AA48" s="35" t="str">
        <f t="shared" si="6"/>
        <v>SIN DILIGENCIAR</v>
      </c>
      <c r="AB48" s="27"/>
      <c r="AC48" s="27"/>
      <c r="AD48" s="27"/>
      <c r="AE48" s="27"/>
      <c r="AF48" s="27"/>
      <c r="AG48" s="2"/>
      <c r="AH48" s="27"/>
      <c r="AI48" s="36" t="str">
        <f>IF(G48="","",TRIM(IF(AND(I48&lt;&gt;"",COUNTIF($I$6:$I$80,I48)&gt;1),"Documento repetido en otra fila (una persona = un perfil). ","")&amp;IF(I48="","Falta N° de documento. ","")&amp;IF(V48="","Falta fecha de acta base. ","")&amp;IF(P48&lt;&gt;"SI","Falta soporte ReTHUS (obligatorio para el perfil). ","")&amp;IF(COUNTIF(EXPERIENCIA!$A$6:$A$1005,A48)=0,"Sin certificaciones en EXPERIENCIA. ","")&amp;IF(COUNTIFS(EXPERIENCIA!$A$6:$A$1005,A48,EXPERIENCIA!$W$6:$W$1005,"REVISAR")&gt;0,"Certificaciones con observación en EXPERIENCIA. ","")&amp;IF(AA48="NO CUMPLE","Experiencia calculada inferior al mínimo. ","")&amp;IF(AB48&lt;&gt;"SI","No aporta carta de compromiso, exclusividad y autorización. ","")&amp;IF(COUNTIF(AC48:AF48,"NO")&gt;0,"Soportes incompletos. ","")&amp;IF(COUNTBLANK(AB48:AF48)&gt;0,"Soportes sin marcar (registre SI o NO). ","")&amp;IF(AH48&lt;&gt;"SI","El oferente no ha certificado el cumplimiento. ","")&amp;IF(AND(AH48="SI",AA48&lt;&gt;"CUMPLE"),"Certifica cumplimiento sin soporte de experiencia suficiente. ","")))</f>
        <v/>
      </c>
      <c r="AJ48" s="37"/>
      <c r="AK48" s="37"/>
      <c r="AL48" s="38" t="str">
        <f>IF(G48="","",SUMIFS(EXPERIENCIA!$Z$6:$Z$1005,EXPERIENCIA!$A$6:$A$1005,A48))</f>
        <v/>
      </c>
      <c r="AM48" s="39" t="str">
        <f>IF(AL48="","",AL48/INSTRUCCIONES!$C$9)</f>
        <v/>
      </c>
      <c r="AN48" s="40" t="str">
        <f t="shared" si="7"/>
        <v/>
      </c>
      <c r="AO48" s="37"/>
      <c r="AP48" s="37"/>
      <c r="AQ48" s="40" t="str">
        <f t="shared" si="8"/>
        <v/>
      </c>
      <c r="AR48" s="41"/>
      <c r="AS48" s="26" t="s">
        <v>236</v>
      </c>
      <c r="AT48" s="26" t="s">
        <v>236</v>
      </c>
      <c r="AU48" s="33" t="str">
        <f>IF(G48="","",IF(AA48&lt;&gt;"CUMPLE",0,MIN(INDEX(REQUISITOS!$O$5:$O$17,MATCH($B48,REQUISITOS!$A$5:$A$17,0)),MAX(0,INT(ROUND(Y48-Z48,6))))*INDEX(REQUISITOS!$N$5:$N$17,MATCH($B48,REQUISITOS!$A$5:$A$17,0))+IF(AS48="SI",INDEX(REQUISITOS!$P$5:$P$17,MATCH($B48,REQUISITOS!$A$5:$A$17,0)),0)+MIN(INDEX(REQUISITOS!$R$5:$R$17,MATCH($B48,REQUISITOS!$A$5:$A$17,0)),IF(ISNUMBER(AT48),AT48,0))*INDEX(REQUISITOS!$Q$5:$Q$17,MATCH($B48,REQUISITOS!$A$5:$A$17,0))))</f>
        <v/>
      </c>
      <c r="AV48" s="12" t="s">
        <v>236</v>
      </c>
      <c r="AW48" s="12" t="s">
        <v>236</v>
      </c>
      <c r="AX48" s="42" t="str">
        <f>IF(G48="","",IF(AN48&lt;&gt;"CUMPLE",0,MIN(INDEX(REQUISITOS!$O$5:$O$17,MATCH($B48,REQUISITOS!$A$5:$A$17,0)),MAX(0,INT(ROUND(AM48-Z48,6))))))</f>
        <v/>
      </c>
      <c r="AY48" s="42" t="str">
        <f>IF(G48="","",AX48*INDEX(REQUISITOS!$N$5:$N$17,MATCH($B48,REQUISITOS!$A$5:$A$17,0)))</f>
        <v/>
      </c>
      <c r="AZ48" s="42" t="str">
        <f>IF(G48="","",IF(AV48="SI",INDEX(REQUISITOS!$P$5:$P$17,MATCH($B48,REQUISITOS!$A$5:$A$17,0)),0))</f>
        <v/>
      </c>
      <c r="BA48" s="42" t="str">
        <f>IF(G48="","",MIN(INDEX(REQUISITOS!$R$5:$R$17,MATCH($B48,REQUISITOS!$A$5:$A$17,0)),IF(ISNUMBER(AW48),AW48,0))*INDEX(REQUISITOS!$Q$5:$Q$17,MATCH($B48,REQUISITOS!$A$5:$A$17,0)))</f>
        <v/>
      </c>
      <c r="BB48" s="43" t="str">
        <f t="shared" si="9"/>
        <v/>
      </c>
      <c r="BC48" s="42">
        <f>INDEX(REQUISITOS!$S$5:$S$17,MATCH($B48,REQUISITOS!$A$5:$A$17,0))</f>
        <v>10</v>
      </c>
      <c r="BD48" s="44" t="str">
        <f t="shared" si="10"/>
        <v/>
      </c>
    </row>
    <row r="49" spans="1:56" ht="30" customHeight="1" x14ac:dyDescent="0.25">
      <c r="A49" s="20" t="s">
        <v>324</v>
      </c>
      <c r="B49" s="12" t="s">
        <v>137</v>
      </c>
      <c r="C49" s="26" t="s">
        <v>138</v>
      </c>
      <c r="D49" s="26" t="s">
        <v>262</v>
      </c>
      <c r="E49" s="26" t="s">
        <v>263</v>
      </c>
      <c r="F49" s="26" t="s">
        <v>264</v>
      </c>
      <c r="G49" s="2"/>
      <c r="H49" s="27"/>
      <c r="I49" s="28"/>
      <c r="J49" s="29"/>
      <c r="K49" s="2"/>
      <c r="L49" s="2"/>
      <c r="M49" s="2"/>
      <c r="N49" s="30"/>
      <c r="O49" s="28"/>
      <c r="P49" s="27"/>
      <c r="Q49" s="26" t="s">
        <v>236</v>
      </c>
      <c r="R49" s="12" t="s">
        <v>236</v>
      </c>
      <c r="S49" s="26" t="s">
        <v>236</v>
      </c>
      <c r="T49" s="26" t="s">
        <v>236</v>
      </c>
      <c r="U49" s="45"/>
      <c r="V49" s="31" t="str">
        <f t="shared" ref="V49:V74" si="11">IF(N49="","",N49)</f>
        <v/>
      </c>
      <c r="W49" s="32" t="str">
        <f>IF(G49="","",SUMIFS(EXPERIENCIA!$U$6:$U$1005,EXPERIENCIA!$A$6:$A$1005,A49))</f>
        <v/>
      </c>
      <c r="X49" s="33" t="str">
        <f>IF(G49="","",COUNTIF(EXPERIENCIA!$A$6:$A$1005,A49))</f>
        <v/>
      </c>
      <c r="Y49" s="34" t="str">
        <f>IF(W49="","",W49/INSTRUCCIONES!$C$9)</f>
        <v/>
      </c>
      <c r="Z49" s="33">
        <f>INDEX(REQUISITOS!$H$5:$H$17,MATCH(B49,REQUISITOS!$A$5:$A$17,0))</f>
        <v>2</v>
      </c>
      <c r="AA49" s="35" t="str">
        <f t="shared" si="6"/>
        <v>SIN DILIGENCIAR</v>
      </c>
      <c r="AB49" s="27"/>
      <c r="AC49" s="27"/>
      <c r="AD49" s="27"/>
      <c r="AE49" s="27"/>
      <c r="AF49" s="27"/>
      <c r="AG49" s="2"/>
      <c r="AH49" s="27"/>
      <c r="AI49" s="36" t="str">
        <f>IF(G49="","",TRIM(IF(AND(I49&lt;&gt;"",COUNTIF($I$6:$I$80,I49)&gt;1),"Documento repetido en otra fila (una persona = un perfil). ","")&amp;IF(I49="","Falta N° de documento. ","")&amp;IF(V49="","Falta fecha de acta base. ","")&amp;IF(P49="","Indique SI o NO en ReTHUS (obligatorio si el título es del área de la salud). ","")&amp;IF(COUNTIF(EXPERIENCIA!$A$6:$A$1005,A49)=0,"Sin certificaciones en EXPERIENCIA. ","")&amp;IF(COUNTIFS(EXPERIENCIA!$A$6:$A$1005,A49,EXPERIENCIA!$W$6:$W$1005,"REVISAR")&gt;0,"Certificaciones con observación en EXPERIENCIA. ","")&amp;IF(AA49="NO CUMPLE","Experiencia calculada inferior al mínimo. ","")&amp;IF(AB49&lt;&gt;"SI","No aporta carta de compromiso, exclusividad y autorización. ","")&amp;IF(COUNTIF(AC49:AF49,"NO")&gt;0,"Soportes incompletos. ","")&amp;IF(COUNTBLANK(AB49:AF49)&gt;0,"Soportes sin marcar (registre SI o NO). ","")&amp;IF(AH49&lt;&gt;"SI","El oferente no ha certificado el cumplimiento. ","")&amp;IF(AND(AH49="SI",AA49&lt;&gt;"CUMPLE"),"Certifica cumplimiento sin soporte de experiencia suficiente. ","")))</f>
        <v/>
      </c>
      <c r="AJ49" s="37"/>
      <c r="AK49" s="37" t="s">
        <v>236</v>
      </c>
      <c r="AL49" s="38" t="str">
        <f>IF(G49="","",SUMIFS(EXPERIENCIA!$Z$6:$Z$1005,EXPERIENCIA!$A$6:$A$1005,A49))</f>
        <v/>
      </c>
      <c r="AM49" s="39" t="str">
        <f>IF(AL49="","",AL49/INSTRUCCIONES!$C$9)</f>
        <v/>
      </c>
      <c r="AN49" s="40" t="str">
        <f t="shared" si="7"/>
        <v/>
      </c>
      <c r="AO49" s="37"/>
      <c r="AP49" s="37"/>
      <c r="AQ49" s="40" t="str">
        <f t="shared" si="8"/>
        <v/>
      </c>
      <c r="AR49" s="41"/>
      <c r="AS49" s="2"/>
      <c r="AT49" s="26" t="s">
        <v>236</v>
      </c>
      <c r="AU49" s="33" t="str">
        <f>IF(G49="","",IF(AA49&lt;&gt;"CUMPLE",0,MIN(INDEX(REQUISITOS!$O$5:$O$17,MATCH($B49,REQUISITOS!$A$5:$A$17,0)),MAX(0,INT(ROUND(Y49-Z49,6))))*INDEX(REQUISITOS!$N$5:$N$17,MATCH($B49,REQUISITOS!$A$5:$A$17,0))+IF(AS49="SI",INDEX(REQUISITOS!$P$5:$P$17,MATCH($B49,REQUISITOS!$A$5:$A$17,0)),0)+MIN(INDEX(REQUISITOS!$R$5:$R$17,MATCH($B49,REQUISITOS!$A$5:$A$17,0)),IF(ISNUMBER(AT49),AT49,0))*INDEX(REQUISITOS!$Q$5:$Q$17,MATCH($B49,REQUISITOS!$A$5:$A$17,0))))</f>
        <v/>
      </c>
      <c r="AV49" s="37"/>
      <c r="AW49" s="12" t="s">
        <v>236</v>
      </c>
      <c r="AX49" s="42" t="str">
        <f>IF(G49="","",IF(AN49&lt;&gt;"CUMPLE",0,MIN(INDEX(REQUISITOS!$O$5:$O$17,MATCH($B49,REQUISITOS!$A$5:$A$17,0)),MAX(0,INT(ROUND(AM49-Z49,6))))))</f>
        <v/>
      </c>
      <c r="AY49" s="42" t="str">
        <f>IF(G49="","",AX49*INDEX(REQUISITOS!$N$5:$N$17,MATCH($B49,REQUISITOS!$A$5:$A$17,0)))</f>
        <v/>
      </c>
      <c r="AZ49" s="42" t="str">
        <f>IF(G49="","",IF(AV49="SI",INDEX(REQUISITOS!$P$5:$P$17,MATCH($B49,REQUISITOS!$A$5:$A$17,0)),0))</f>
        <v/>
      </c>
      <c r="BA49" s="42" t="str">
        <f>IF(G49="","",MIN(INDEX(REQUISITOS!$R$5:$R$17,MATCH($B49,REQUISITOS!$A$5:$A$17,0)),IF(ISNUMBER(AW49),AW49,0))*INDEX(REQUISITOS!$Q$5:$Q$17,MATCH($B49,REQUISITOS!$A$5:$A$17,0)))</f>
        <v/>
      </c>
      <c r="BB49" s="43" t="str">
        <f t="shared" si="9"/>
        <v/>
      </c>
      <c r="BC49" s="42">
        <f>INDEX(REQUISITOS!$S$5:$S$17,MATCH($B49,REQUISITOS!$A$5:$A$17,0))</f>
        <v>15</v>
      </c>
      <c r="BD49" s="44" t="str">
        <f t="shared" si="10"/>
        <v/>
      </c>
    </row>
    <row r="50" spans="1:56" ht="30" customHeight="1" x14ac:dyDescent="0.25">
      <c r="A50" s="20" t="s">
        <v>325</v>
      </c>
      <c r="B50" s="12" t="s">
        <v>137</v>
      </c>
      <c r="C50" s="26" t="s">
        <v>138</v>
      </c>
      <c r="D50" s="26" t="s">
        <v>262</v>
      </c>
      <c r="E50" s="26" t="s">
        <v>263</v>
      </c>
      <c r="F50" s="26" t="s">
        <v>264</v>
      </c>
      <c r="G50" s="2"/>
      <c r="H50" s="27"/>
      <c r="I50" s="28"/>
      <c r="J50" s="29"/>
      <c r="K50" s="2"/>
      <c r="L50" s="2"/>
      <c r="M50" s="2"/>
      <c r="N50" s="30"/>
      <c r="O50" s="28"/>
      <c r="P50" s="27"/>
      <c r="Q50" s="26" t="s">
        <v>236</v>
      </c>
      <c r="R50" s="12" t="s">
        <v>236</v>
      </c>
      <c r="S50" s="26" t="s">
        <v>236</v>
      </c>
      <c r="T50" s="26" t="s">
        <v>236</v>
      </c>
      <c r="U50" s="45"/>
      <c r="V50" s="31" t="str">
        <f t="shared" si="11"/>
        <v/>
      </c>
      <c r="W50" s="32" t="str">
        <f>IF(G50="","",SUMIFS(EXPERIENCIA!$U$6:$U$1005,EXPERIENCIA!$A$6:$A$1005,A50))</f>
        <v/>
      </c>
      <c r="X50" s="33" t="str">
        <f>IF(G50="","",COUNTIF(EXPERIENCIA!$A$6:$A$1005,A50))</f>
        <v/>
      </c>
      <c r="Y50" s="34" t="str">
        <f>IF(W50="","",W50/INSTRUCCIONES!$C$9)</f>
        <v/>
      </c>
      <c r="Z50" s="33">
        <f>INDEX(REQUISITOS!$H$5:$H$17,MATCH(B50,REQUISITOS!$A$5:$A$17,0))</f>
        <v>2</v>
      </c>
      <c r="AA50" s="35" t="str">
        <f t="shared" si="6"/>
        <v>SIN DILIGENCIAR</v>
      </c>
      <c r="AB50" s="27"/>
      <c r="AC50" s="27"/>
      <c r="AD50" s="27"/>
      <c r="AE50" s="27"/>
      <c r="AF50" s="27"/>
      <c r="AG50" s="2"/>
      <c r="AH50" s="27"/>
      <c r="AI50" s="36" t="str">
        <f>IF(G50="","",TRIM(IF(AND(I50&lt;&gt;"",COUNTIF($I$6:$I$80,I50)&gt;1),"Documento repetido en otra fila (una persona = un perfil). ","")&amp;IF(I50="","Falta N° de documento. ","")&amp;IF(V50="","Falta fecha de acta base. ","")&amp;IF(P50="","Indique SI o NO en ReTHUS (obligatorio si el título es del área de la salud). ","")&amp;IF(COUNTIF(EXPERIENCIA!$A$6:$A$1005,A50)=0,"Sin certificaciones en EXPERIENCIA. ","")&amp;IF(COUNTIFS(EXPERIENCIA!$A$6:$A$1005,A50,EXPERIENCIA!$W$6:$W$1005,"REVISAR")&gt;0,"Certificaciones con observación en EXPERIENCIA. ","")&amp;IF(AA50="NO CUMPLE","Experiencia calculada inferior al mínimo. ","")&amp;IF(AB50&lt;&gt;"SI","No aporta carta de compromiso, exclusividad y autorización. ","")&amp;IF(COUNTIF(AC50:AF50,"NO")&gt;0,"Soportes incompletos. ","")&amp;IF(COUNTBLANK(AB50:AF50)&gt;0,"Soportes sin marcar (registre SI o NO). ","")&amp;IF(AH50&lt;&gt;"SI","El oferente no ha certificado el cumplimiento. ","")&amp;IF(AND(AH50="SI",AA50&lt;&gt;"CUMPLE"),"Certifica cumplimiento sin soporte de experiencia suficiente. ","")))</f>
        <v/>
      </c>
      <c r="AJ50" s="37"/>
      <c r="AK50" s="37" t="s">
        <v>236</v>
      </c>
      <c r="AL50" s="38" t="str">
        <f>IF(G50="","",SUMIFS(EXPERIENCIA!$Z$6:$Z$1005,EXPERIENCIA!$A$6:$A$1005,A50))</f>
        <v/>
      </c>
      <c r="AM50" s="39" t="str">
        <f>IF(AL50="","",AL50/INSTRUCCIONES!$C$9)</f>
        <v/>
      </c>
      <c r="AN50" s="40" t="str">
        <f t="shared" si="7"/>
        <v/>
      </c>
      <c r="AO50" s="37"/>
      <c r="AP50" s="37"/>
      <c r="AQ50" s="40" t="str">
        <f t="shared" si="8"/>
        <v/>
      </c>
      <c r="AR50" s="41"/>
      <c r="AS50" s="2"/>
      <c r="AT50" s="26" t="s">
        <v>236</v>
      </c>
      <c r="AU50" s="33" t="str">
        <f>IF(G50="","",IF(AA50&lt;&gt;"CUMPLE",0,MIN(INDEX(REQUISITOS!$O$5:$O$17,MATCH($B50,REQUISITOS!$A$5:$A$17,0)),MAX(0,INT(ROUND(Y50-Z50,6))))*INDEX(REQUISITOS!$N$5:$N$17,MATCH($B50,REQUISITOS!$A$5:$A$17,0))+IF(AS50="SI",INDEX(REQUISITOS!$P$5:$P$17,MATCH($B50,REQUISITOS!$A$5:$A$17,0)),0)+MIN(INDEX(REQUISITOS!$R$5:$R$17,MATCH($B50,REQUISITOS!$A$5:$A$17,0)),IF(ISNUMBER(AT50),AT50,0))*INDEX(REQUISITOS!$Q$5:$Q$17,MATCH($B50,REQUISITOS!$A$5:$A$17,0))))</f>
        <v/>
      </c>
      <c r="AV50" s="37"/>
      <c r="AW50" s="12" t="s">
        <v>236</v>
      </c>
      <c r="AX50" s="42" t="str">
        <f>IF(G50="","",IF(AN50&lt;&gt;"CUMPLE",0,MIN(INDEX(REQUISITOS!$O$5:$O$17,MATCH($B50,REQUISITOS!$A$5:$A$17,0)),MAX(0,INT(ROUND(AM50-Z50,6))))))</f>
        <v/>
      </c>
      <c r="AY50" s="42" t="str">
        <f>IF(G50="","",AX50*INDEX(REQUISITOS!$N$5:$N$17,MATCH($B50,REQUISITOS!$A$5:$A$17,0)))</f>
        <v/>
      </c>
      <c r="AZ50" s="42" t="str">
        <f>IF(G50="","",IF(AV50="SI",INDEX(REQUISITOS!$P$5:$P$17,MATCH($B50,REQUISITOS!$A$5:$A$17,0)),0))</f>
        <v/>
      </c>
      <c r="BA50" s="42" t="str">
        <f>IF(G50="","",MIN(INDEX(REQUISITOS!$R$5:$R$17,MATCH($B50,REQUISITOS!$A$5:$A$17,0)),IF(ISNUMBER(AW50),AW50,0))*INDEX(REQUISITOS!$Q$5:$Q$17,MATCH($B50,REQUISITOS!$A$5:$A$17,0)))</f>
        <v/>
      </c>
      <c r="BB50" s="43" t="str">
        <f t="shared" si="9"/>
        <v/>
      </c>
      <c r="BC50" s="42">
        <f>INDEX(REQUISITOS!$S$5:$S$17,MATCH($B50,REQUISITOS!$A$5:$A$17,0))</f>
        <v>15</v>
      </c>
      <c r="BD50" s="44" t="str">
        <f t="shared" si="10"/>
        <v/>
      </c>
    </row>
    <row r="51" spans="1:56" ht="30" customHeight="1" x14ac:dyDescent="0.25">
      <c r="A51" s="20" t="s">
        <v>326</v>
      </c>
      <c r="B51" s="12" t="s">
        <v>137</v>
      </c>
      <c r="C51" s="26" t="s">
        <v>138</v>
      </c>
      <c r="D51" s="26" t="s">
        <v>268</v>
      </c>
      <c r="E51" s="26" t="s">
        <v>269</v>
      </c>
      <c r="F51" s="26" t="s">
        <v>270</v>
      </c>
      <c r="G51" s="2"/>
      <c r="H51" s="27"/>
      <c r="I51" s="28"/>
      <c r="J51" s="29"/>
      <c r="K51" s="2"/>
      <c r="L51" s="2"/>
      <c r="M51" s="2"/>
      <c r="N51" s="30"/>
      <c r="O51" s="28"/>
      <c r="P51" s="27"/>
      <c r="Q51" s="26" t="s">
        <v>236</v>
      </c>
      <c r="R51" s="12" t="s">
        <v>236</v>
      </c>
      <c r="S51" s="26" t="s">
        <v>236</v>
      </c>
      <c r="T51" s="26" t="s">
        <v>236</v>
      </c>
      <c r="U51" s="45"/>
      <c r="V51" s="31" t="str">
        <f t="shared" si="11"/>
        <v/>
      </c>
      <c r="W51" s="32" t="str">
        <f>IF(G51="","",SUMIFS(EXPERIENCIA!$U$6:$U$1005,EXPERIENCIA!$A$6:$A$1005,A51))</f>
        <v/>
      </c>
      <c r="X51" s="33" t="str">
        <f>IF(G51="","",COUNTIF(EXPERIENCIA!$A$6:$A$1005,A51))</f>
        <v/>
      </c>
      <c r="Y51" s="34" t="str">
        <f>IF(W51="","",W51/INSTRUCCIONES!$C$9)</f>
        <v/>
      </c>
      <c r="Z51" s="33">
        <f>INDEX(REQUISITOS!$H$5:$H$17,MATCH(B51,REQUISITOS!$A$5:$A$17,0))</f>
        <v>2</v>
      </c>
      <c r="AA51" s="35" t="str">
        <f t="shared" si="6"/>
        <v>SIN DILIGENCIAR</v>
      </c>
      <c r="AB51" s="27"/>
      <c r="AC51" s="27"/>
      <c r="AD51" s="27"/>
      <c r="AE51" s="27"/>
      <c r="AF51" s="27"/>
      <c r="AG51" s="2"/>
      <c r="AH51" s="27"/>
      <c r="AI51" s="36" t="str">
        <f>IF(G51="","",TRIM(IF(AND(I51&lt;&gt;"",COUNTIF($I$6:$I$80,I51)&gt;1),"Documento repetido en otra fila (una persona = un perfil). ","")&amp;IF(I51="","Falta N° de documento. ","")&amp;IF(V51="","Falta fecha de acta base. ","")&amp;IF(P51="","Indique SI o NO en ReTHUS (obligatorio si el título es del área de la salud). ","")&amp;IF(COUNTIF(EXPERIENCIA!$A$6:$A$1005,A51)=0,"Sin certificaciones en EXPERIENCIA. ","")&amp;IF(COUNTIFS(EXPERIENCIA!$A$6:$A$1005,A51,EXPERIENCIA!$W$6:$W$1005,"REVISAR")&gt;0,"Certificaciones con observación en EXPERIENCIA. ","")&amp;IF(AA51="NO CUMPLE","Experiencia calculada inferior al mínimo. ","")&amp;IF(AB51&lt;&gt;"SI","No aporta carta de compromiso, exclusividad y autorización. ","")&amp;IF(COUNTIF(AC51:AF51,"NO")&gt;0,"Soportes incompletos. ","")&amp;IF(COUNTBLANK(AB51:AF51)&gt;0,"Soportes sin marcar (registre SI o NO). ","")&amp;IF(AH51&lt;&gt;"SI","El oferente no ha certificado el cumplimiento. ","")&amp;IF(AND(AH51="SI",AA51&lt;&gt;"CUMPLE"),"Certifica cumplimiento sin soporte de experiencia suficiente. ","")))</f>
        <v/>
      </c>
      <c r="AJ51" s="37"/>
      <c r="AK51" s="37" t="s">
        <v>236</v>
      </c>
      <c r="AL51" s="38" t="str">
        <f>IF(G51="","",SUMIFS(EXPERIENCIA!$Z$6:$Z$1005,EXPERIENCIA!$A$6:$A$1005,A51))</f>
        <v/>
      </c>
      <c r="AM51" s="39" t="str">
        <f>IF(AL51="","",AL51/INSTRUCCIONES!$C$9)</f>
        <v/>
      </c>
      <c r="AN51" s="40" t="str">
        <f t="shared" si="7"/>
        <v/>
      </c>
      <c r="AO51" s="37"/>
      <c r="AP51" s="37"/>
      <c r="AQ51" s="40" t="str">
        <f t="shared" si="8"/>
        <v/>
      </c>
      <c r="AR51" s="41"/>
      <c r="AS51" s="2"/>
      <c r="AT51" s="26" t="s">
        <v>236</v>
      </c>
      <c r="AU51" s="33" t="str">
        <f>IF(G51="","",IF(AA51&lt;&gt;"CUMPLE",0,MIN(INDEX(REQUISITOS!$O$5:$O$17,MATCH($B51,REQUISITOS!$A$5:$A$17,0)),MAX(0,INT(ROUND(Y51-Z51,6))))*INDEX(REQUISITOS!$N$5:$N$17,MATCH($B51,REQUISITOS!$A$5:$A$17,0))+IF(AS51="SI",INDEX(REQUISITOS!$P$5:$P$17,MATCH($B51,REQUISITOS!$A$5:$A$17,0)),0)+MIN(INDEX(REQUISITOS!$R$5:$R$17,MATCH($B51,REQUISITOS!$A$5:$A$17,0)),IF(ISNUMBER(AT51),AT51,0))*INDEX(REQUISITOS!$Q$5:$Q$17,MATCH($B51,REQUISITOS!$A$5:$A$17,0))))</f>
        <v/>
      </c>
      <c r="AV51" s="37"/>
      <c r="AW51" s="12" t="s">
        <v>236</v>
      </c>
      <c r="AX51" s="42" t="str">
        <f>IF(G51="","",IF(AN51&lt;&gt;"CUMPLE",0,MIN(INDEX(REQUISITOS!$O$5:$O$17,MATCH($B51,REQUISITOS!$A$5:$A$17,0)),MAX(0,INT(ROUND(AM51-Z51,6))))))</f>
        <v/>
      </c>
      <c r="AY51" s="42" t="str">
        <f>IF(G51="","",AX51*INDEX(REQUISITOS!$N$5:$N$17,MATCH($B51,REQUISITOS!$A$5:$A$17,0)))</f>
        <v/>
      </c>
      <c r="AZ51" s="42" t="str">
        <f>IF(G51="","",IF(AV51="SI",INDEX(REQUISITOS!$P$5:$P$17,MATCH($B51,REQUISITOS!$A$5:$A$17,0)),0))</f>
        <v/>
      </c>
      <c r="BA51" s="42" t="str">
        <f>IF(G51="","",MIN(INDEX(REQUISITOS!$R$5:$R$17,MATCH($B51,REQUISITOS!$A$5:$A$17,0)),IF(ISNUMBER(AW51),AW51,0))*INDEX(REQUISITOS!$Q$5:$Q$17,MATCH($B51,REQUISITOS!$A$5:$A$17,0)))</f>
        <v/>
      </c>
      <c r="BB51" s="43" t="str">
        <f t="shared" si="9"/>
        <v/>
      </c>
      <c r="BC51" s="42">
        <f>INDEX(REQUISITOS!$S$5:$S$17,MATCH($B51,REQUISITOS!$A$5:$A$17,0))</f>
        <v>15</v>
      </c>
      <c r="BD51" s="44" t="str">
        <f t="shared" si="10"/>
        <v/>
      </c>
    </row>
    <row r="52" spans="1:56" ht="30" customHeight="1" x14ac:dyDescent="0.25">
      <c r="A52" s="20" t="s">
        <v>327</v>
      </c>
      <c r="B52" s="12" t="s">
        <v>137</v>
      </c>
      <c r="C52" s="26" t="s">
        <v>138</v>
      </c>
      <c r="D52" s="26" t="s">
        <v>268</v>
      </c>
      <c r="E52" s="26" t="s">
        <v>269</v>
      </c>
      <c r="F52" s="26" t="s">
        <v>270</v>
      </c>
      <c r="G52" s="2"/>
      <c r="H52" s="27"/>
      <c r="I52" s="28"/>
      <c r="J52" s="29"/>
      <c r="K52" s="2"/>
      <c r="L52" s="2"/>
      <c r="M52" s="2"/>
      <c r="N52" s="30"/>
      <c r="O52" s="28"/>
      <c r="P52" s="27"/>
      <c r="Q52" s="26" t="s">
        <v>236</v>
      </c>
      <c r="R52" s="12" t="s">
        <v>236</v>
      </c>
      <c r="S52" s="26" t="s">
        <v>236</v>
      </c>
      <c r="T52" s="26" t="s">
        <v>236</v>
      </c>
      <c r="U52" s="45"/>
      <c r="V52" s="31" t="str">
        <f t="shared" si="11"/>
        <v/>
      </c>
      <c r="W52" s="32" t="str">
        <f>IF(G52="","",SUMIFS(EXPERIENCIA!$U$6:$U$1005,EXPERIENCIA!$A$6:$A$1005,A52))</f>
        <v/>
      </c>
      <c r="X52" s="33" t="str">
        <f>IF(G52="","",COUNTIF(EXPERIENCIA!$A$6:$A$1005,A52))</f>
        <v/>
      </c>
      <c r="Y52" s="34" t="str">
        <f>IF(W52="","",W52/INSTRUCCIONES!$C$9)</f>
        <v/>
      </c>
      <c r="Z52" s="33">
        <f>INDEX(REQUISITOS!$H$5:$H$17,MATCH(B52,REQUISITOS!$A$5:$A$17,0))</f>
        <v>2</v>
      </c>
      <c r="AA52" s="35" t="str">
        <f t="shared" si="6"/>
        <v>SIN DILIGENCIAR</v>
      </c>
      <c r="AB52" s="27"/>
      <c r="AC52" s="27"/>
      <c r="AD52" s="27"/>
      <c r="AE52" s="27"/>
      <c r="AF52" s="27"/>
      <c r="AG52" s="2"/>
      <c r="AH52" s="27"/>
      <c r="AI52" s="36" t="str">
        <f>IF(G52="","",TRIM(IF(AND(I52&lt;&gt;"",COUNTIF($I$6:$I$80,I52)&gt;1),"Documento repetido en otra fila (una persona = un perfil). ","")&amp;IF(I52="","Falta N° de documento. ","")&amp;IF(V52="","Falta fecha de acta base. ","")&amp;IF(P52="","Indique SI o NO en ReTHUS (obligatorio si el título es del área de la salud). ","")&amp;IF(COUNTIF(EXPERIENCIA!$A$6:$A$1005,A52)=0,"Sin certificaciones en EXPERIENCIA. ","")&amp;IF(COUNTIFS(EXPERIENCIA!$A$6:$A$1005,A52,EXPERIENCIA!$W$6:$W$1005,"REVISAR")&gt;0,"Certificaciones con observación en EXPERIENCIA. ","")&amp;IF(AA52="NO CUMPLE","Experiencia calculada inferior al mínimo. ","")&amp;IF(AB52&lt;&gt;"SI","No aporta carta de compromiso, exclusividad y autorización. ","")&amp;IF(COUNTIF(AC52:AF52,"NO")&gt;0,"Soportes incompletos. ","")&amp;IF(COUNTBLANK(AB52:AF52)&gt;0,"Soportes sin marcar (registre SI o NO). ","")&amp;IF(AH52&lt;&gt;"SI","El oferente no ha certificado el cumplimiento. ","")&amp;IF(AND(AH52="SI",AA52&lt;&gt;"CUMPLE"),"Certifica cumplimiento sin soporte de experiencia suficiente. ","")))</f>
        <v/>
      </c>
      <c r="AJ52" s="37"/>
      <c r="AK52" s="37" t="s">
        <v>236</v>
      </c>
      <c r="AL52" s="38" t="str">
        <f>IF(G52="","",SUMIFS(EXPERIENCIA!$Z$6:$Z$1005,EXPERIENCIA!$A$6:$A$1005,A52))</f>
        <v/>
      </c>
      <c r="AM52" s="39" t="str">
        <f>IF(AL52="","",AL52/INSTRUCCIONES!$C$9)</f>
        <v/>
      </c>
      <c r="AN52" s="40" t="str">
        <f t="shared" si="7"/>
        <v/>
      </c>
      <c r="AO52" s="37"/>
      <c r="AP52" s="37"/>
      <c r="AQ52" s="40" t="str">
        <f t="shared" si="8"/>
        <v/>
      </c>
      <c r="AR52" s="41"/>
      <c r="AS52" s="2"/>
      <c r="AT52" s="26" t="s">
        <v>236</v>
      </c>
      <c r="AU52" s="33" t="str">
        <f>IF(G52="","",IF(AA52&lt;&gt;"CUMPLE",0,MIN(INDEX(REQUISITOS!$O$5:$O$17,MATCH($B52,REQUISITOS!$A$5:$A$17,0)),MAX(0,INT(ROUND(Y52-Z52,6))))*INDEX(REQUISITOS!$N$5:$N$17,MATCH($B52,REQUISITOS!$A$5:$A$17,0))+IF(AS52="SI",INDEX(REQUISITOS!$P$5:$P$17,MATCH($B52,REQUISITOS!$A$5:$A$17,0)),0)+MIN(INDEX(REQUISITOS!$R$5:$R$17,MATCH($B52,REQUISITOS!$A$5:$A$17,0)),IF(ISNUMBER(AT52),AT52,0))*INDEX(REQUISITOS!$Q$5:$Q$17,MATCH($B52,REQUISITOS!$A$5:$A$17,0))))</f>
        <v/>
      </c>
      <c r="AV52" s="37"/>
      <c r="AW52" s="12" t="s">
        <v>236</v>
      </c>
      <c r="AX52" s="42" t="str">
        <f>IF(G52="","",IF(AN52&lt;&gt;"CUMPLE",0,MIN(INDEX(REQUISITOS!$O$5:$O$17,MATCH($B52,REQUISITOS!$A$5:$A$17,0)),MAX(0,INT(ROUND(AM52-Z52,6))))))</f>
        <v/>
      </c>
      <c r="AY52" s="42" t="str">
        <f>IF(G52="","",AX52*INDEX(REQUISITOS!$N$5:$N$17,MATCH($B52,REQUISITOS!$A$5:$A$17,0)))</f>
        <v/>
      </c>
      <c r="AZ52" s="42" t="str">
        <f>IF(G52="","",IF(AV52="SI",INDEX(REQUISITOS!$P$5:$P$17,MATCH($B52,REQUISITOS!$A$5:$A$17,0)),0))</f>
        <v/>
      </c>
      <c r="BA52" s="42" t="str">
        <f>IF(G52="","",MIN(INDEX(REQUISITOS!$R$5:$R$17,MATCH($B52,REQUISITOS!$A$5:$A$17,0)),IF(ISNUMBER(AW52),AW52,0))*INDEX(REQUISITOS!$Q$5:$Q$17,MATCH($B52,REQUISITOS!$A$5:$A$17,0)))</f>
        <v/>
      </c>
      <c r="BB52" s="43" t="str">
        <f t="shared" si="9"/>
        <v/>
      </c>
      <c r="BC52" s="42">
        <f>INDEX(REQUISITOS!$S$5:$S$17,MATCH($B52,REQUISITOS!$A$5:$A$17,0))</f>
        <v>15</v>
      </c>
      <c r="BD52" s="44" t="str">
        <f t="shared" si="10"/>
        <v/>
      </c>
    </row>
    <row r="53" spans="1:56" ht="30" customHeight="1" x14ac:dyDescent="0.25">
      <c r="A53" s="20" t="s">
        <v>328</v>
      </c>
      <c r="B53" s="12" t="s">
        <v>137</v>
      </c>
      <c r="C53" s="26" t="s">
        <v>138</v>
      </c>
      <c r="D53" s="26" t="s">
        <v>268</v>
      </c>
      <c r="E53" s="26" t="s">
        <v>269</v>
      </c>
      <c r="F53" s="26" t="s">
        <v>270</v>
      </c>
      <c r="G53" s="2"/>
      <c r="H53" s="27"/>
      <c r="I53" s="28"/>
      <c r="J53" s="29"/>
      <c r="K53" s="2"/>
      <c r="L53" s="2"/>
      <c r="M53" s="2"/>
      <c r="N53" s="30"/>
      <c r="O53" s="28"/>
      <c r="P53" s="27"/>
      <c r="Q53" s="26" t="s">
        <v>236</v>
      </c>
      <c r="R53" s="12" t="s">
        <v>236</v>
      </c>
      <c r="S53" s="26" t="s">
        <v>236</v>
      </c>
      <c r="T53" s="26" t="s">
        <v>236</v>
      </c>
      <c r="U53" s="45"/>
      <c r="V53" s="31" t="str">
        <f t="shared" si="11"/>
        <v/>
      </c>
      <c r="W53" s="32" t="str">
        <f>IF(G53="","",SUMIFS(EXPERIENCIA!$U$6:$U$1005,EXPERIENCIA!$A$6:$A$1005,A53))</f>
        <v/>
      </c>
      <c r="X53" s="33" t="str">
        <f>IF(G53="","",COUNTIF(EXPERIENCIA!$A$6:$A$1005,A53))</f>
        <v/>
      </c>
      <c r="Y53" s="34" t="str">
        <f>IF(W53="","",W53/INSTRUCCIONES!$C$9)</f>
        <v/>
      </c>
      <c r="Z53" s="33">
        <f>INDEX(REQUISITOS!$H$5:$H$17,MATCH(B53,REQUISITOS!$A$5:$A$17,0))</f>
        <v>2</v>
      </c>
      <c r="AA53" s="35" t="str">
        <f t="shared" si="6"/>
        <v>SIN DILIGENCIAR</v>
      </c>
      <c r="AB53" s="27"/>
      <c r="AC53" s="27"/>
      <c r="AD53" s="27"/>
      <c r="AE53" s="27"/>
      <c r="AF53" s="27"/>
      <c r="AG53" s="2"/>
      <c r="AH53" s="27"/>
      <c r="AI53" s="36" t="str">
        <f>IF(G53="","",TRIM(IF(AND(I53&lt;&gt;"",COUNTIF($I$6:$I$80,I53)&gt;1),"Documento repetido en otra fila (una persona = un perfil). ","")&amp;IF(I53="","Falta N° de documento. ","")&amp;IF(V53="","Falta fecha de acta base. ","")&amp;IF(P53="","Indique SI o NO en ReTHUS (obligatorio si el título es del área de la salud). ","")&amp;IF(COUNTIF(EXPERIENCIA!$A$6:$A$1005,A53)=0,"Sin certificaciones en EXPERIENCIA. ","")&amp;IF(COUNTIFS(EXPERIENCIA!$A$6:$A$1005,A53,EXPERIENCIA!$W$6:$W$1005,"REVISAR")&gt;0,"Certificaciones con observación en EXPERIENCIA. ","")&amp;IF(AA53="NO CUMPLE","Experiencia calculada inferior al mínimo. ","")&amp;IF(AB53&lt;&gt;"SI","No aporta carta de compromiso, exclusividad y autorización. ","")&amp;IF(COUNTIF(AC53:AF53,"NO")&gt;0,"Soportes incompletos. ","")&amp;IF(COUNTBLANK(AB53:AF53)&gt;0,"Soportes sin marcar (registre SI o NO). ","")&amp;IF(AH53&lt;&gt;"SI","El oferente no ha certificado el cumplimiento. ","")&amp;IF(AND(AH53="SI",AA53&lt;&gt;"CUMPLE"),"Certifica cumplimiento sin soporte de experiencia suficiente. ","")))</f>
        <v/>
      </c>
      <c r="AJ53" s="37"/>
      <c r="AK53" s="37" t="s">
        <v>236</v>
      </c>
      <c r="AL53" s="38" t="str">
        <f>IF(G53="","",SUMIFS(EXPERIENCIA!$Z$6:$Z$1005,EXPERIENCIA!$A$6:$A$1005,A53))</f>
        <v/>
      </c>
      <c r="AM53" s="39" t="str">
        <f>IF(AL53="","",AL53/INSTRUCCIONES!$C$9)</f>
        <v/>
      </c>
      <c r="AN53" s="40" t="str">
        <f t="shared" si="7"/>
        <v/>
      </c>
      <c r="AO53" s="37"/>
      <c r="AP53" s="37"/>
      <c r="AQ53" s="40" t="str">
        <f t="shared" si="8"/>
        <v/>
      </c>
      <c r="AR53" s="41"/>
      <c r="AS53" s="2"/>
      <c r="AT53" s="26" t="s">
        <v>236</v>
      </c>
      <c r="AU53" s="33" t="str">
        <f>IF(G53="","",IF(AA53&lt;&gt;"CUMPLE",0,MIN(INDEX(REQUISITOS!$O$5:$O$17,MATCH($B53,REQUISITOS!$A$5:$A$17,0)),MAX(0,INT(ROUND(Y53-Z53,6))))*INDEX(REQUISITOS!$N$5:$N$17,MATCH($B53,REQUISITOS!$A$5:$A$17,0))+IF(AS53="SI",INDEX(REQUISITOS!$P$5:$P$17,MATCH($B53,REQUISITOS!$A$5:$A$17,0)),0)+MIN(INDEX(REQUISITOS!$R$5:$R$17,MATCH($B53,REQUISITOS!$A$5:$A$17,0)),IF(ISNUMBER(AT53),AT53,0))*INDEX(REQUISITOS!$Q$5:$Q$17,MATCH($B53,REQUISITOS!$A$5:$A$17,0))))</f>
        <v/>
      </c>
      <c r="AV53" s="37"/>
      <c r="AW53" s="12" t="s">
        <v>236</v>
      </c>
      <c r="AX53" s="42" t="str">
        <f>IF(G53="","",IF(AN53&lt;&gt;"CUMPLE",0,MIN(INDEX(REQUISITOS!$O$5:$O$17,MATCH($B53,REQUISITOS!$A$5:$A$17,0)),MAX(0,INT(ROUND(AM53-Z53,6))))))</f>
        <v/>
      </c>
      <c r="AY53" s="42" t="str">
        <f>IF(G53="","",AX53*INDEX(REQUISITOS!$N$5:$N$17,MATCH($B53,REQUISITOS!$A$5:$A$17,0)))</f>
        <v/>
      </c>
      <c r="AZ53" s="42" t="str">
        <f>IF(G53="","",IF(AV53="SI",INDEX(REQUISITOS!$P$5:$P$17,MATCH($B53,REQUISITOS!$A$5:$A$17,0)),0))</f>
        <v/>
      </c>
      <c r="BA53" s="42" t="str">
        <f>IF(G53="","",MIN(INDEX(REQUISITOS!$R$5:$R$17,MATCH($B53,REQUISITOS!$A$5:$A$17,0)),IF(ISNUMBER(AW53),AW53,0))*INDEX(REQUISITOS!$Q$5:$Q$17,MATCH($B53,REQUISITOS!$A$5:$A$17,0)))</f>
        <v/>
      </c>
      <c r="BB53" s="43" t="str">
        <f t="shared" si="9"/>
        <v/>
      </c>
      <c r="BC53" s="42">
        <f>INDEX(REQUISITOS!$S$5:$S$17,MATCH($B53,REQUISITOS!$A$5:$A$17,0))</f>
        <v>15</v>
      </c>
      <c r="BD53" s="44" t="str">
        <f t="shared" si="10"/>
        <v/>
      </c>
    </row>
    <row r="54" spans="1:56" ht="30" customHeight="1" x14ac:dyDescent="0.25">
      <c r="A54" s="20" t="s">
        <v>329</v>
      </c>
      <c r="B54" s="12" t="s">
        <v>137</v>
      </c>
      <c r="C54" s="26" t="s">
        <v>138</v>
      </c>
      <c r="D54" s="26" t="s">
        <v>275</v>
      </c>
      <c r="E54" s="26" t="s">
        <v>276</v>
      </c>
      <c r="F54" s="26" t="s">
        <v>277</v>
      </c>
      <c r="G54" s="2"/>
      <c r="H54" s="27"/>
      <c r="I54" s="28"/>
      <c r="J54" s="29"/>
      <c r="K54" s="2"/>
      <c r="L54" s="2"/>
      <c r="M54" s="2"/>
      <c r="N54" s="30"/>
      <c r="O54" s="28"/>
      <c r="P54" s="27"/>
      <c r="Q54" s="26" t="s">
        <v>236</v>
      </c>
      <c r="R54" s="12" t="s">
        <v>236</v>
      </c>
      <c r="S54" s="26" t="s">
        <v>236</v>
      </c>
      <c r="T54" s="26" t="s">
        <v>236</v>
      </c>
      <c r="U54" s="45"/>
      <c r="V54" s="31" t="str">
        <f t="shared" si="11"/>
        <v/>
      </c>
      <c r="W54" s="32" t="str">
        <f>IF(G54="","",SUMIFS(EXPERIENCIA!$U$6:$U$1005,EXPERIENCIA!$A$6:$A$1005,A54))</f>
        <v/>
      </c>
      <c r="X54" s="33" t="str">
        <f>IF(G54="","",COUNTIF(EXPERIENCIA!$A$6:$A$1005,A54))</f>
        <v/>
      </c>
      <c r="Y54" s="34" t="str">
        <f>IF(W54="","",W54/INSTRUCCIONES!$C$9)</f>
        <v/>
      </c>
      <c r="Z54" s="33">
        <f>INDEX(REQUISITOS!$H$5:$H$17,MATCH(B54,REQUISITOS!$A$5:$A$17,0))</f>
        <v>2</v>
      </c>
      <c r="AA54" s="35" t="str">
        <f t="shared" si="6"/>
        <v>SIN DILIGENCIAR</v>
      </c>
      <c r="AB54" s="27"/>
      <c r="AC54" s="27"/>
      <c r="AD54" s="27"/>
      <c r="AE54" s="27"/>
      <c r="AF54" s="27"/>
      <c r="AG54" s="2"/>
      <c r="AH54" s="27"/>
      <c r="AI54" s="36" t="str">
        <f>IF(G54="","",TRIM(IF(AND(I54&lt;&gt;"",COUNTIF($I$6:$I$80,I54)&gt;1),"Documento repetido en otra fila (una persona = un perfil). ","")&amp;IF(I54="","Falta N° de documento. ","")&amp;IF(V54="","Falta fecha de acta base. ","")&amp;IF(P54="","Indique SI o NO en ReTHUS (obligatorio si el título es del área de la salud). ","")&amp;IF(COUNTIF(EXPERIENCIA!$A$6:$A$1005,A54)=0,"Sin certificaciones en EXPERIENCIA. ","")&amp;IF(COUNTIFS(EXPERIENCIA!$A$6:$A$1005,A54,EXPERIENCIA!$W$6:$W$1005,"REVISAR")&gt;0,"Certificaciones con observación en EXPERIENCIA. ","")&amp;IF(AA54="NO CUMPLE","Experiencia calculada inferior al mínimo. ","")&amp;IF(AB54&lt;&gt;"SI","No aporta carta de compromiso, exclusividad y autorización. ","")&amp;IF(COUNTIF(AC54:AF54,"NO")&gt;0,"Soportes incompletos. ","")&amp;IF(COUNTBLANK(AB54:AF54)&gt;0,"Soportes sin marcar (registre SI o NO). ","")&amp;IF(AH54&lt;&gt;"SI","El oferente no ha certificado el cumplimiento. ","")&amp;IF(AND(AH54="SI",AA54&lt;&gt;"CUMPLE"),"Certifica cumplimiento sin soporte de experiencia suficiente. ","")))</f>
        <v/>
      </c>
      <c r="AJ54" s="37"/>
      <c r="AK54" s="37" t="s">
        <v>236</v>
      </c>
      <c r="AL54" s="38" t="str">
        <f>IF(G54="","",SUMIFS(EXPERIENCIA!$Z$6:$Z$1005,EXPERIENCIA!$A$6:$A$1005,A54))</f>
        <v/>
      </c>
      <c r="AM54" s="39" t="str">
        <f>IF(AL54="","",AL54/INSTRUCCIONES!$C$9)</f>
        <v/>
      </c>
      <c r="AN54" s="40" t="str">
        <f t="shared" si="7"/>
        <v/>
      </c>
      <c r="AO54" s="37"/>
      <c r="AP54" s="37"/>
      <c r="AQ54" s="40" t="str">
        <f t="shared" si="8"/>
        <v/>
      </c>
      <c r="AR54" s="41"/>
      <c r="AS54" s="2"/>
      <c r="AT54" s="26" t="s">
        <v>236</v>
      </c>
      <c r="AU54" s="33" t="str">
        <f>IF(G54="","",IF(AA54&lt;&gt;"CUMPLE",0,MIN(INDEX(REQUISITOS!$O$5:$O$17,MATCH($B54,REQUISITOS!$A$5:$A$17,0)),MAX(0,INT(ROUND(Y54-Z54,6))))*INDEX(REQUISITOS!$N$5:$N$17,MATCH($B54,REQUISITOS!$A$5:$A$17,0))+IF(AS54="SI",INDEX(REQUISITOS!$P$5:$P$17,MATCH($B54,REQUISITOS!$A$5:$A$17,0)),0)+MIN(INDEX(REQUISITOS!$R$5:$R$17,MATCH($B54,REQUISITOS!$A$5:$A$17,0)),IF(ISNUMBER(AT54),AT54,0))*INDEX(REQUISITOS!$Q$5:$Q$17,MATCH($B54,REQUISITOS!$A$5:$A$17,0))))</f>
        <v/>
      </c>
      <c r="AV54" s="37"/>
      <c r="AW54" s="12" t="s">
        <v>236</v>
      </c>
      <c r="AX54" s="42" t="str">
        <f>IF(G54="","",IF(AN54&lt;&gt;"CUMPLE",0,MIN(INDEX(REQUISITOS!$O$5:$O$17,MATCH($B54,REQUISITOS!$A$5:$A$17,0)),MAX(0,INT(ROUND(AM54-Z54,6))))))</f>
        <v/>
      </c>
      <c r="AY54" s="42" t="str">
        <f>IF(G54="","",AX54*INDEX(REQUISITOS!$N$5:$N$17,MATCH($B54,REQUISITOS!$A$5:$A$17,0)))</f>
        <v/>
      </c>
      <c r="AZ54" s="42" t="str">
        <f>IF(G54="","",IF(AV54="SI",INDEX(REQUISITOS!$P$5:$P$17,MATCH($B54,REQUISITOS!$A$5:$A$17,0)),0))</f>
        <v/>
      </c>
      <c r="BA54" s="42" t="str">
        <f>IF(G54="","",MIN(INDEX(REQUISITOS!$R$5:$R$17,MATCH($B54,REQUISITOS!$A$5:$A$17,0)),IF(ISNUMBER(AW54),AW54,0))*INDEX(REQUISITOS!$Q$5:$Q$17,MATCH($B54,REQUISITOS!$A$5:$A$17,0)))</f>
        <v/>
      </c>
      <c r="BB54" s="43" t="str">
        <f t="shared" si="9"/>
        <v/>
      </c>
      <c r="BC54" s="42">
        <f>INDEX(REQUISITOS!$S$5:$S$17,MATCH($B54,REQUISITOS!$A$5:$A$17,0))</f>
        <v>15</v>
      </c>
      <c r="BD54" s="44" t="str">
        <f t="shared" si="10"/>
        <v/>
      </c>
    </row>
    <row r="55" spans="1:56" ht="30" customHeight="1" x14ac:dyDescent="0.25">
      <c r="A55" s="20" t="s">
        <v>330</v>
      </c>
      <c r="B55" s="12" t="s">
        <v>137</v>
      </c>
      <c r="C55" s="26" t="s">
        <v>138</v>
      </c>
      <c r="D55" s="26" t="s">
        <v>275</v>
      </c>
      <c r="E55" s="26" t="s">
        <v>276</v>
      </c>
      <c r="F55" s="26" t="s">
        <v>277</v>
      </c>
      <c r="G55" s="2"/>
      <c r="H55" s="27"/>
      <c r="I55" s="28"/>
      <c r="J55" s="29"/>
      <c r="K55" s="2"/>
      <c r="L55" s="2"/>
      <c r="M55" s="2"/>
      <c r="N55" s="30"/>
      <c r="O55" s="28"/>
      <c r="P55" s="27"/>
      <c r="Q55" s="26" t="s">
        <v>236</v>
      </c>
      <c r="R55" s="12" t="s">
        <v>236</v>
      </c>
      <c r="S55" s="26" t="s">
        <v>236</v>
      </c>
      <c r="T55" s="26" t="s">
        <v>236</v>
      </c>
      <c r="U55" s="45"/>
      <c r="V55" s="31" t="str">
        <f t="shared" si="11"/>
        <v/>
      </c>
      <c r="W55" s="32" t="str">
        <f>IF(G55="","",SUMIFS(EXPERIENCIA!$U$6:$U$1005,EXPERIENCIA!$A$6:$A$1005,A55))</f>
        <v/>
      </c>
      <c r="X55" s="33" t="str">
        <f>IF(G55="","",COUNTIF(EXPERIENCIA!$A$6:$A$1005,A55))</f>
        <v/>
      </c>
      <c r="Y55" s="34" t="str">
        <f>IF(W55="","",W55/INSTRUCCIONES!$C$9)</f>
        <v/>
      </c>
      <c r="Z55" s="33">
        <f>INDEX(REQUISITOS!$H$5:$H$17,MATCH(B55,REQUISITOS!$A$5:$A$17,0))</f>
        <v>2</v>
      </c>
      <c r="AA55" s="35" t="str">
        <f t="shared" si="6"/>
        <v>SIN DILIGENCIAR</v>
      </c>
      <c r="AB55" s="27"/>
      <c r="AC55" s="27"/>
      <c r="AD55" s="27"/>
      <c r="AE55" s="27"/>
      <c r="AF55" s="27"/>
      <c r="AG55" s="2"/>
      <c r="AH55" s="27"/>
      <c r="AI55" s="36" t="str">
        <f>IF(G55="","",TRIM(IF(AND(I55&lt;&gt;"",COUNTIF($I$6:$I$80,I55)&gt;1),"Documento repetido en otra fila (una persona = un perfil). ","")&amp;IF(I55="","Falta N° de documento. ","")&amp;IF(V55="","Falta fecha de acta base. ","")&amp;IF(P55="","Indique SI o NO en ReTHUS (obligatorio si el título es del área de la salud). ","")&amp;IF(COUNTIF(EXPERIENCIA!$A$6:$A$1005,A55)=0,"Sin certificaciones en EXPERIENCIA. ","")&amp;IF(COUNTIFS(EXPERIENCIA!$A$6:$A$1005,A55,EXPERIENCIA!$W$6:$W$1005,"REVISAR")&gt;0,"Certificaciones con observación en EXPERIENCIA. ","")&amp;IF(AA55="NO CUMPLE","Experiencia calculada inferior al mínimo. ","")&amp;IF(AB55&lt;&gt;"SI","No aporta carta de compromiso, exclusividad y autorización. ","")&amp;IF(COUNTIF(AC55:AF55,"NO")&gt;0,"Soportes incompletos. ","")&amp;IF(COUNTBLANK(AB55:AF55)&gt;0,"Soportes sin marcar (registre SI o NO). ","")&amp;IF(AH55&lt;&gt;"SI","El oferente no ha certificado el cumplimiento. ","")&amp;IF(AND(AH55="SI",AA55&lt;&gt;"CUMPLE"),"Certifica cumplimiento sin soporte de experiencia suficiente. ","")))</f>
        <v/>
      </c>
      <c r="AJ55" s="37"/>
      <c r="AK55" s="37" t="s">
        <v>236</v>
      </c>
      <c r="AL55" s="38" t="str">
        <f>IF(G55="","",SUMIFS(EXPERIENCIA!$Z$6:$Z$1005,EXPERIENCIA!$A$6:$A$1005,A55))</f>
        <v/>
      </c>
      <c r="AM55" s="39" t="str">
        <f>IF(AL55="","",AL55/INSTRUCCIONES!$C$9)</f>
        <v/>
      </c>
      <c r="AN55" s="40" t="str">
        <f t="shared" si="7"/>
        <v/>
      </c>
      <c r="AO55" s="37"/>
      <c r="AP55" s="37"/>
      <c r="AQ55" s="40" t="str">
        <f t="shared" si="8"/>
        <v/>
      </c>
      <c r="AR55" s="41"/>
      <c r="AS55" s="2"/>
      <c r="AT55" s="26" t="s">
        <v>236</v>
      </c>
      <c r="AU55" s="33" t="str">
        <f>IF(G55="","",IF(AA55&lt;&gt;"CUMPLE",0,MIN(INDEX(REQUISITOS!$O$5:$O$17,MATCH($B55,REQUISITOS!$A$5:$A$17,0)),MAX(0,INT(ROUND(Y55-Z55,6))))*INDEX(REQUISITOS!$N$5:$N$17,MATCH($B55,REQUISITOS!$A$5:$A$17,0))+IF(AS55="SI",INDEX(REQUISITOS!$P$5:$P$17,MATCH($B55,REQUISITOS!$A$5:$A$17,0)),0)+MIN(INDEX(REQUISITOS!$R$5:$R$17,MATCH($B55,REQUISITOS!$A$5:$A$17,0)),IF(ISNUMBER(AT55),AT55,0))*INDEX(REQUISITOS!$Q$5:$Q$17,MATCH($B55,REQUISITOS!$A$5:$A$17,0))))</f>
        <v/>
      </c>
      <c r="AV55" s="37"/>
      <c r="AW55" s="12" t="s">
        <v>236</v>
      </c>
      <c r="AX55" s="42" t="str">
        <f>IF(G55="","",IF(AN55&lt;&gt;"CUMPLE",0,MIN(INDEX(REQUISITOS!$O$5:$O$17,MATCH($B55,REQUISITOS!$A$5:$A$17,0)),MAX(0,INT(ROUND(AM55-Z55,6))))))</f>
        <v/>
      </c>
      <c r="AY55" s="42" t="str">
        <f>IF(G55="","",AX55*INDEX(REQUISITOS!$N$5:$N$17,MATCH($B55,REQUISITOS!$A$5:$A$17,0)))</f>
        <v/>
      </c>
      <c r="AZ55" s="42" t="str">
        <f>IF(G55="","",IF(AV55="SI",INDEX(REQUISITOS!$P$5:$P$17,MATCH($B55,REQUISITOS!$A$5:$A$17,0)),0))</f>
        <v/>
      </c>
      <c r="BA55" s="42" t="str">
        <f>IF(G55="","",MIN(INDEX(REQUISITOS!$R$5:$R$17,MATCH($B55,REQUISITOS!$A$5:$A$17,0)),IF(ISNUMBER(AW55),AW55,0))*INDEX(REQUISITOS!$Q$5:$Q$17,MATCH($B55,REQUISITOS!$A$5:$A$17,0)))</f>
        <v/>
      </c>
      <c r="BB55" s="43" t="str">
        <f t="shared" si="9"/>
        <v/>
      </c>
      <c r="BC55" s="42">
        <f>INDEX(REQUISITOS!$S$5:$S$17,MATCH($B55,REQUISITOS!$A$5:$A$17,0))</f>
        <v>15</v>
      </c>
      <c r="BD55" s="44" t="str">
        <f t="shared" si="10"/>
        <v/>
      </c>
    </row>
    <row r="56" spans="1:56" ht="30" customHeight="1" x14ac:dyDescent="0.25">
      <c r="A56" s="20" t="s">
        <v>331</v>
      </c>
      <c r="B56" s="12" t="s">
        <v>137</v>
      </c>
      <c r="C56" s="26" t="s">
        <v>138</v>
      </c>
      <c r="D56" s="26" t="s">
        <v>275</v>
      </c>
      <c r="E56" s="26" t="s">
        <v>276</v>
      </c>
      <c r="F56" s="26" t="s">
        <v>277</v>
      </c>
      <c r="G56" s="2"/>
      <c r="H56" s="27"/>
      <c r="I56" s="28"/>
      <c r="J56" s="29"/>
      <c r="K56" s="2"/>
      <c r="L56" s="2"/>
      <c r="M56" s="2"/>
      <c r="N56" s="30"/>
      <c r="O56" s="28"/>
      <c r="P56" s="27"/>
      <c r="Q56" s="26" t="s">
        <v>236</v>
      </c>
      <c r="R56" s="12" t="s">
        <v>236</v>
      </c>
      <c r="S56" s="26" t="s">
        <v>236</v>
      </c>
      <c r="T56" s="26" t="s">
        <v>236</v>
      </c>
      <c r="U56" s="45"/>
      <c r="V56" s="31" t="str">
        <f t="shared" si="11"/>
        <v/>
      </c>
      <c r="W56" s="32" t="str">
        <f>IF(G56="","",SUMIFS(EXPERIENCIA!$U$6:$U$1005,EXPERIENCIA!$A$6:$A$1005,A56))</f>
        <v/>
      </c>
      <c r="X56" s="33" t="str">
        <f>IF(G56="","",COUNTIF(EXPERIENCIA!$A$6:$A$1005,A56))</f>
        <v/>
      </c>
      <c r="Y56" s="34" t="str">
        <f>IF(W56="","",W56/INSTRUCCIONES!$C$9)</f>
        <v/>
      </c>
      <c r="Z56" s="33">
        <f>INDEX(REQUISITOS!$H$5:$H$17,MATCH(B56,REQUISITOS!$A$5:$A$17,0))</f>
        <v>2</v>
      </c>
      <c r="AA56" s="35" t="str">
        <f t="shared" si="6"/>
        <v>SIN DILIGENCIAR</v>
      </c>
      <c r="AB56" s="27"/>
      <c r="AC56" s="27"/>
      <c r="AD56" s="27"/>
      <c r="AE56" s="27"/>
      <c r="AF56" s="27"/>
      <c r="AG56" s="2"/>
      <c r="AH56" s="27"/>
      <c r="AI56" s="36" t="str">
        <f>IF(G56="","",TRIM(IF(AND(I56&lt;&gt;"",COUNTIF($I$6:$I$80,I56)&gt;1),"Documento repetido en otra fila (una persona = un perfil). ","")&amp;IF(I56="","Falta N° de documento. ","")&amp;IF(V56="","Falta fecha de acta base. ","")&amp;IF(P56="","Indique SI o NO en ReTHUS (obligatorio si el título es del área de la salud). ","")&amp;IF(COUNTIF(EXPERIENCIA!$A$6:$A$1005,A56)=0,"Sin certificaciones en EXPERIENCIA. ","")&amp;IF(COUNTIFS(EXPERIENCIA!$A$6:$A$1005,A56,EXPERIENCIA!$W$6:$W$1005,"REVISAR")&gt;0,"Certificaciones con observación en EXPERIENCIA. ","")&amp;IF(AA56="NO CUMPLE","Experiencia calculada inferior al mínimo. ","")&amp;IF(AB56&lt;&gt;"SI","No aporta carta de compromiso, exclusividad y autorización. ","")&amp;IF(COUNTIF(AC56:AF56,"NO")&gt;0,"Soportes incompletos. ","")&amp;IF(COUNTBLANK(AB56:AF56)&gt;0,"Soportes sin marcar (registre SI o NO). ","")&amp;IF(AH56&lt;&gt;"SI","El oferente no ha certificado el cumplimiento. ","")&amp;IF(AND(AH56="SI",AA56&lt;&gt;"CUMPLE"),"Certifica cumplimiento sin soporte de experiencia suficiente. ","")))</f>
        <v/>
      </c>
      <c r="AJ56" s="37"/>
      <c r="AK56" s="37" t="s">
        <v>236</v>
      </c>
      <c r="AL56" s="38" t="str">
        <f>IF(G56="","",SUMIFS(EXPERIENCIA!$Z$6:$Z$1005,EXPERIENCIA!$A$6:$A$1005,A56))</f>
        <v/>
      </c>
      <c r="AM56" s="39" t="str">
        <f>IF(AL56="","",AL56/INSTRUCCIONES!$C$9)</f>
        <v/>
      </c>
      <c r="AN56" s="40" t="str">
        <f t="shared" si="7"/>
        <v/>
      </c>
      <c r="AO56" s="37"/>
      <c r="AP56" s="37"/>
      <c r="AQ56" s="40" t="str">
        <f t="shared" si="8"/>
        <v/>
      </c>
      <c r="AR56" s="41"/>
      <c r="AS56" s="2"/>
      <c r="AT56" s="26" t="s">
        <v>236</v>
      </c>
      <c r="AU56" s="33" t="str">
        <f>IF(G56="","",IF(AA56&lt;&gt;"CUMPLE",0,MIN(INDEX(REQUISITOS!$O$5:$O$17,MATCH($B56,REQUISITOS!$A$5:$A$17,0)),MAX(0,INT(ROUND(Y56-Z56,6))))*INDEX(REQUISITOS!$N$5:$N$17,MATCH($B56,REQUISITOS!$A$5:$A$17,0))+IF(AS56="SI",INDEX(REQUISITOS!$P$5:$P$17,MATCH($B56,REQUISITOS!$A$5:$A$17,0)),0)+MIN(INDEX(REQUISITOS!$R$5:$R$17,MATCH($B56,REQUISITOS!$A$5:$A$17,0)),IF(ISNUMBER(AT56),AT56,0))*INDEX(REQUISITOS!$Q$5:$Q$17,MATCH($B56,REQUISITOS!$A$5:$A$17,0))))</f>
        <v/>
      </c>
      <c r="AV56" s="37"/>
      <c r="AW56" s="12" t="s">
        <v>236</v>
      </c>
      <c r="AX56" s="42" t="str">
        <f>IF(G56="","",IF(AN56&lt;&gt;"CUMPLE",0,MIN(INDEX(REQUISITOS!$O$5:$O$17,MATCH($B56,REQUISITOS!$A$5:$A$17,0)),MAX(0,INT(ROUND(AM56-Z56,6))))))</f>
        <v/>
      </c>
      <c r="AY56" s="42" t="str">
        <f>IF(G56="","",AX56*INDEX(REQUISITOS!$N$5:$N$17,MATCH($B56,REQUISITOS!$A$5:$A$17,0)))</f>
        <v/>
      </c>
      <c r="AZ56" s="42" t="str">
        <f>IF(G56="","",IF(AV56="SI",INDEX(REQUISITOS!$P$5:$P$17,MATCH($B56,REQUISITOS!$A$5:$A$17,0)),0))</f>
        <v/>
      </c>
      <c r="BA56" s="42" t="str">
        <f>IF(G56="","",MIN(INDEX(REQUISITOS!$R$5:$R$17,MATCH($B56,REQUISITOS!$A$5:$A$17,0)),IF(ISNUMBER(AW56),AW56,0))*INDEX(REQUISITOS!$Q$5:$Q$17,MATCH($B56,REQUISITOS!$A$5:$A$17,0)))</f>
        <v/>
      </c>
      <c r="BB56" s="43" t="str">
        <f t="shared" si="9"/>
        <v/>
      </c>
      <c r="BC56" s="42">
        <f>INDEX(REQUISITOS!$S$5:$S$17,MATCH($B56,REQUISITOS!$A$5:$A$17,0))</f>
        <v>15</v>
      </c>
      <c r="BD56" s="44" t="str">
        <f t="shared" si="10"/>
        <v/>
      </c>
    </row>
    <row r="57" spans="1:56" ht="30" customHeight="1" x14ac:dyDescent="0.25">
      <c r="A57" s="20" t="s">
        <v>332</v>
      </c>
      <c r="B57" s="12" t="s">
        <v>137</v>
      </c>
      <c r="C57" s="26" t="s">
        <v>138</v>
      </c>
      <c r="D57" s="26" t="s">
        <v>280</v>
      </c>
      <c r="E57" s="26" t="s">
        <v>281</v>
      </c>
      <c r="F57" s="26" t="s">
        <v>282</v>
      </c>
      <c r="G57" s="2"/>
      <c r="H57" s="27"/>
      <c r="I57" s="28"/>
      <c r="J57" s="29"/>
      <c r="K57" s="2"/>
      <c r="L57" s="2"/>
      <c r="M57" s="2"/>
      <c r="N57" s="30"/>
      <c r="O57" s="28"/>
      <c r="P57" s="27"/>
      <c r="Q57" s="26" t="s">
        <v>236</v>
      </c>
      <c r="R57" s="12" t="s">
        <v>236</v>
      </c>
      <c r="S57" s="26" t="s">
        <v>236</v>
      </c>
      <c r="T57" s="26" t="s">
        <v>236</v>
      </c>
      <c r="U57" s="45"/>
      <c r="V57" s="31" t="str">
        <f t="shared" si="11"/>
        <v/>
      </c>
      <c r="W57" s="32" t="str">
        <f>IF(G57="","",SUMIFS(EXPERIENCIA!$U$6:$U$1005,EXPERIENCIA!$A$6:$A$1005,A57))</f>
        <v/>
      </c>
      <c r="X57" s="33" t="str">
        <f>IF(G57="","",COUNTIF(EXPERIENCIA!$A$6:$A$1005,A57))</f>
        <v/>
      </c>
      <c r="Y57" s="34" t="str">
        <f>IF(W57="","",W57/INSTRUCCIONES!$C$9)</f>
        <v/>
      </c>
      <c r="Z57" s="33">
        <f>INDEX(REQUISITOS!$H$5:$H$17,MATCH(B57,REQUISITOS!$A$5:$A$17,0))</f>
        <v>2</v>
      </c>
      <c r="AA57" s="35" t="str">
        <f t="shared" si="6"/>
        <v>SIN DILIGENCIAR</v>
      </c>
      <c r="AB57" s="27"/>
      <c r="AC57" s="27"/>
      <c r="AD57" s="27"/>
      <c r="AE57" s="27"/>
      <c r="AF57" s="27"/>
      <c r="AG57" s="2"/>
      <c r="AH57" s="27"/>
      <c r="AI57" s="36" t="str">
        <f>IF(G57="","",TRIM(IF(AND(I57&lt;&gt;"",COUNTIF($I$6:$I$80,I57)&gt;1),"Documento repetido en otra fila (una persona = un perfil). ","")&amp;IF(I57="","Falta N° de documento. ","")&amp;IF(V57="","Falta fecha de acta base. ","")&amp;IF(P57="","Indique SI o NO en ReTHUS (obligatorio si el título es del área de la salud). ","")&amp;IF(COUNTIF(EXPERIENCIA!$A$6:$A$1005,A57)=0,"Sin certificaciones en EXPERIENCIA. ","")&amp;IF(COUNTIFS(EXPERIENCIA!$A$6:$A$1005,A57,EXPERIENCIA!$W$6:$W$1005,"REVISAR")&gt;0,"Certificaciones con observación en EXPERIENCIA. ","")&amp;IF(AA57="NO CUMPLE","Experiencia calculada inferior al mínimo. ","")&amp;IF(AB57&lt;&gt;"SI","No aporta carta de compromiso, exclusividad y autorización. ","")&amp;IF(COUNTIF(AC57:AF57,"NO")&gt;0,"Soportes incompletos. ","")&amp;IF(COUNTBLANK(AB57:AF57)&gt;0,"Soportes sin marcar (registre SI o NO). ","")&amp;IF(AH57&lt;&gt;"SI","El oferente no ha certificado el cumplimiento. ","")&amp;IF(AND(AH57="SI",AA57&lt;&gt;"CUMPLE"),"Certifica cumplimiento sin soporte de experiencia suficiente. ","")))</f>
        <v/>
      </c>
      <c r="AJ57" s="37"/>
      <c r="AK57" s="37" t="s">
        <v>236</v>
      </c>
      <c r="AL57" s="38" t="str">
        <f>IF(G57="","",SUMIFS(EXPERIENCIA!$Z$6:$Z$1005,EXPERIENCIA!$A$6:$A$1005,A57))</f>
        <v/>
      </c>
      <c r="AM57" s="39" t="str">
        <f>IF(AL57="","",AL57/INSTRUCCIONES!$C$9)</f>
        <v/>
      </c>
      <c r="AN57" s="40" t="str">
        <f t="shared" si="7"/>
        <v/>
      </c>
      <c r="AO57" s="37"/>
      <c r="AP57" s="37"/>
      <c r="AQ57" s="40" t="str">
        <f t="shared" si="8"/>
        <v/>
      </c>
      <c r="AR57" s="41"/>
      <c r="AS57" s="2"/>
      <c r="AT57" s="26" t="s">
        <v>236</v>
      </c>
      <c r="AU57" s="33" t="str">
        <f>IF(G57="","",IF(AA57&lt;&gt;"CUMPLE",0,MIN(INDEX(REQUISITOS!$O$5:$O$17,MATCH($B57,REQUISITOS!$A$5:$A$17,0)),MAX(0,INT(ROUND(Y57-Z57,6))))*INDEX(REQUISITOS!$N$5:$N$17,MATCH($B57,REQUISITOS!$A$5:$A$17,0))+IF(AS57="SI",INDEX(REQUISITOS!$P$5:$P$17,MATCH($B57,REQUISITOS!$A$5:$A$17,0)),0)+MIN(INDEX(REQUISITOS!$R$5:$R$17,MATCH($B57,REQUISITOS!$A$5:$A$17,0)),IF(ISNUMBER(AT57),AT57,0))*INDEX(REQUISITOS!$Q$5:$Q$17,MATCH($B57,REQUISITOS!$A$5:$A$17,0))))</f>
        <v/>
      </c>
      <c r="AV57" s="37"/>
      <c r="AW57" s="12" t="s">
        <v>236</v>
      </c>
      <c r="AX57" s="42" t="str">
        <f>IF(G57="","",IF(AN57&lt;&gt;"CUMPLE",0,MIN(INDEX(REQUISITOS!$O$5:$O$17,MATCH($B57,REQUISITOS!$A$5:$A$17,0)),MAX(0,INT(ROUND(AM57-Z57,6))))))</f>
        <v/>
      </c>
      <c r="AY57" s="42" t="str">
        <f>IF(G57="","",AX57*INDEX(REQUISITOS!$N$5:$N$17,MATCH($B57,REQUISITOS!$A$5:$A$17,0)))</f>
        <v/>
      </c>
      <c r="AZ57" s="42" t="str">
        <f>IF(G57="","",IF(AV57="SI",INDEX(REQUISITOS!$P$5:$P$17,MATCH($B57,REQUISITOS!$A$5:$A$17,0)),0))</f>
        <v/>
      </c>
      <c r="BA57" s="42" t="str">
        <f>IF(G57="","",MIN(INDEX(REQUISITOS!$R$5:$R$17,MATCH($B57,REQUISITOS!$A$5:$A$17,0)),IF(ISNUMBER(AW57),AW57,0))*INDEX(REQUISITOS!$Q$5:$Q$17,MATCH($B57,REQUISITOS!$A$5:$A$17,0)))</f>
        <v/>
      </c>
      <c r="BB57" s="43" t="str">
        <f t="shared" si="9"/>
        <v/>
      </c>
      <c r="BC57" s="42">
        <f>INDEX(REQUISITOS!$S$5:$S$17,MATCH($B57,REQUISITOS!$A$5:$A$17,0))</f>
        <v>15</v>
      </c>
      <c r="BD57" s="44" t="str">
        <f t="shared" si="10"/>
        <v/>
      </c>
    </row>
    <row r="58" spans="1:56" ht="30" customHeight="1" x14ac:dyDescent="0.25">
      <c r="A58" s="20" t="s">
        <v>333</v>
      </c>
      <c r="B58" s="12" t="s">
        <v>137</v>
      </c>
      <c r="C58" s="26" t="s">
        <v>138</v>
      </c>
      <c r="D58" s="26" t="s">
        <v>280</v>
      </c>
      <c r="E58" s="26" t="s">
        <v>281</v>
      </c>
      <c r="F58" s="26" t="s">
        <v>282</v>
      </c>
      <c r="G58" s="2"/>
      <c r="H58" s="27"/>
      <c r="I58" s="28"/>
      <c r="J58" s="29"/>
      <c r="K58" s="2"/>
      <c r="L58" s="2"/>
      <c r="M58" s="2"/>
      <c r="N58" s="30"/>
      <c r="O58" s="28"/>
      <c r="P58" s="27"/>
      <c r="Q58" s="26" t="s">
        <v>236</v>
      </c>
      <c r="R58" s="12" t="s">
        <v>236</v>
      </c>
      <c r="S58" s="26" t="s">
        <v>236</v>
      </c>
      <c r="T58" s="26" t="s">
        <v>236</v>
      </c>
      <c r="U58" s="45"/>
      <c r="V58" s="31" t="str">
        <f t="shared" si="11"/>
        <v/>
      </c>
      <c r="W58" s="32" t="str">
        <f>IF(G58="","",SUMIFS(EXPERIENCIA!$U$6:$U$1005,EXPERIENCIA!$A$6:$A$1005,A58))</f>
        <v/>
      </c>
      <c r="X58" s="33" t="str">
        <f>IF(G58="","",COUNTIF(EXPERIENCIA!$A$6:$A$1005,A58))</f>
        <v/>
      </c>
      <c r="Y58" s="34" t="str">
        <f>IF(W58="","",W58/INSTRUCCIONES!$C$9)</f>
        <v/>
      </c>
      <c r="Z58" s="33">
        <f>INDEX(REQUISITOS!$H$5:$H$17,MATCH(B58,REQUISITOS!$A$5:$A$17,0))</f>
        <v>2</v>
      </c>
      <c r="AA58" s="35" t="str">
        <f t="shared" si="6"/>
        <v>SIN DILIGENCIAR</v>
      </c>
      <c r="AB58" s="27"/>
      <c r="AC58" s="27"/>
      <c r="AD58" s="27"/>
      <c r="AE58" s="27"/>
      <c r="AF58" s="27"/>
      <c r="AG58" s="2"/>
      <c r="AH58" s="27"/>
      <c r="AI58" s="36" t="str">
        <f>IF(G58="","",TRIM(IF(AND(I58&lt;&gt;"",COUNTIF($I$6:$I$80,I58)&gt;1),"Documento repetido en otra fila (una persona = un perfil). ","")&amp;IF(I58="","Falta N° de documento. ","")&amp;IF(V58="","Falta fecha de acta base. ","")&amp;IF(P58="","Indique SI o NO en ReTHUS (obligatorio si el título es del área de la salud). ","")&amp;IF(COUNTIF(EXPERIENCIA!$A$6:$A$1005,A58)=0,"Sin certificaciones en EXPERIENCIA. ","")&amp;IF(COUNTIFS(EXPERIENCIA!$A$6:$A$1005,A58,EXPERIENCIA!$W$6:$W$1005,"REVISAR")&gt;0,"Certificaciones con observación en EXPERIENCIA. ","")&amp;IF(AA58="NO CUMPLE","Experiencia calculada inferior al mínimo. ","")&amp;IF(AB58&lt;&gt;"SI","No aporta carta de compromiso, exclusividad y autorización. ","")&amp;IF(COUNTIF(AC58:AF58,"NO")&gt;0,"Soportes incompletos. ","")&amp;IF(COUNTBLANK(AB58:AF58)&gt;0,"Soportes sin marcar (registre SI o NO). ","")&amp;IF(AH58&lt;&gt;"SI","El oferente no ha certificado el cumplimiento. ","")&amp;IF(AND(AH58="SI",AA58&lt;&gt;"CUMPLE"),"Certifica cumplimiento sin soporte de experiencia suficiente. ","")))</f>
        <v/>
      </c>
      <c r="AJ58" s="37"/>
      <c r="AK58" s="37" t="s">
        <v>236</v>
      </c>
      <c r="AL58" s="38" t="str">
        <f>IF(G58="","",SUMIFS(EXPERIENCIA!$Z$6:$Z$1005,EXPERIENCIA!$A$6:$A$1005,A58))</f>
        <v/>
      </c>
      <c r="AM58" s="39" t="str">
        <f>IF(AL58="","",AL58/INSTRUCCIONES!$C$9)</f>
        <v/>
      </c>
      <c r="AN58" s="40" t="str">
        <f t="shared" si="7"/>
        <v/>
      </c>
      <c r="AO58" s="37"/>
      <c r="AP58" s="37"/>
      <c r="AQ58" s="40" t="str">
        <f t="shared" si="8"/>
        <v/>
      </c>
      <c r="AR58" s="41"/>
      <c r="AS58" s="2"/>
      <c r="AT58" s="26" t="s">
        <v>236</v>
      </c>
      <c r="AU58" s="33" t="str">
        <f>IF(G58="","",IF(AA58&lt;&gt;"CUMPLE",0,MIN(INDEX(REQUISITOS!$O$5:$O$17,MATCH($B58,REQUISITOS!$A$5:$A$17,0)),MAX(0,INT(ROUND(Y58-Z58,6))))*INDEX(REQUISITOS!$N$5:$N$17,MATCH($B58,REQUISITOS!$A$5:$A$17,0))+IF(AS58="SI",INDEX(REQUISITOS!$P$5:$P$17,MATCH($B58,REQUISITOS!$A$5:$A$17,0)),0)+MIN(INDEX(REQUISITOS!$R$5:$R$17,MATCH($B58,REQUISITOS!$A$5:$A$17,0)),IF(ISNUMBER(AT58),AT58,0))*INDEX(REQUISITOS!$Q$5:$Q$17,MATCH($B58,REQUISITOS!$A$5:$A$17,0))))</f>
        <v/>
      </c>
      <c r="AV58" s="37"/>
      <c r="AW58" s="12" t="s">
        <v>236</v>
      </c>
      <c r="AX58" s="42" t="str">
        <f>IF(G58="","",IF(AN58&lt;&gt;"CUMPLE",0,MIN(INDEX(REQUISITOS!$O$5:$O$17,MATCH($B58,REQUISITOS!$A$5:$A$17,0)),MAX(0,INT(ROUND(AM58-Z58,6))))))</f>
        <v/>
      </c>
      <c r="AY58" s="42" t="str">
        <f>IF(G58="","",AX58*INDEX(REQUISITOS!$N$5:$N$17,MATCH($B58,REQUISITOS!$A$5:$A$17,0)))</f>
        <v/>
      </c>
      <c r="AZ58" s="42" t="str">
        <f>IF(G58="","",IF(AV58="SI",INDEX(REQUISITOS!$P$5:$P$17,MATCH($B58,REQUISITOS!$A$5:$A$17,0)),0))</f>
        <v/>
      </c>
      <c r="BA58" s="42" t="str">
        <f>IF(G58="","",MIN(INDEX(REQUISITOS!$R$5:$R$17,MATCH($B58,REQUISITOS!$A$5:$A$17,0)),IF(ISNUMBER(AW58),AW58,0))*INDEX(REQUISITOS!$Q$5:$Q$17,MATCH($B58,REQUISITOS!$A$5:$A$17,0)))</f>
        <v/>
      </c>
      <c r="BB58" s="43" t="str">
        <f t="shared" si="9"/>
        <v/>
      </c>
      <c r="BC58" s="42">
        <f>INDEX(REQUISITOS!$S$5:$S$17,MATCH($B58,REQUISITOS!$A$5:$A$17,0))</f>
        <v>15</v>
      </c>
      <c r="BD58" s="44" t="str">
        <f t="shared" si="10"/>
        <v/>
      </c>
    </row>
    <row r="59" spans="1:56" ht="30" customHeight="1" x14ac:dyDescent="0.25">
      <c r="A59" s="20" t="s">
        <v>334</v>
      </c>
      <c r="B59" s="12" t="s">
        <v>137</v>
      </c>
      <c r="C59" s="26" t="s">
        <v>138</v>
      </c>
      <c r="D59" s="26" t="s">
        <v>280</v>
      </c>
      <c r="E59" s="26" t="s">
        <v>281</v>
      </c>
      <c r="F59" s="26" t="s">
        <v>282</v>
      </c>
      <c r="G59" s="2"/>
      <c r="H59" s="27"/>
      <c r="I59" s="28"/>
      <c r="J59" s="29"/>
      <c r="K59" s="2"/>
      <c r="L59" s="2"/>
      <c r="M59" s="2"/>
      <c r="N59" s="30"/>
      <c r="O59" s="28"/>
      <c r="P59" s="27"/>
      <c r="Q59" s="26" t="s">
        <v>236</v>
      </c>
      <c r="R59" s="12" t="s">
        <v>236</v>
      </c>
      <c r="S59" s="26" t="s">
        <v>236</v>
      </c>
      <c r="T59" s="26" t="s">
        <v>236</v>
      </c>
      <c r="U59" s="45"/>
      <c r="V59" s="31" t="str">
        <f t="shared" si="11"/>
        <v/>
      </c>
      <c r="W59" s="32" t="str">
        <f>IF(G59="","",SUMIFS(EXPERIENCIA!$U$6:$U$1005,EXPERIENCIA!$A$6:$A$1005,A59))</f>
        <v/>
      </c>
      <c r="X59" s="33" t="str">
        <f>IF(G59="","",COUNTIF(EXPERIENCIA!$A$6:$A$1005,A59))</f>
        <v/>
      </c>
      <c r="Y59" s="34" t="str">
        <f>IF(W59="","",W59/INSTRUCCIONES!$C$9)</f>
        <v/>
      </c>
      <c r="Z59" s="33">
        <f>INDEX(REQUISITOS!$H$5:$H$17,MATCH(B59,REQUISITOS!$A$5:$A$17,0))</f>
        <v>2</v>
      </c>
      <c r="AA59" s="35" t="str">
        <f t="shared" si="6"/>
        <v>SIN DILIGENCIAR</v>
      </c>
      <c r="AB59" s="27"/>
      <c r="AC59" s="27"/>
      <c r="AD59" s="27"/>
      <c r="AE59" s="27"/>
      <c r="AF59" s="27"/>
      <c r="AG59" s="2"/>
      <c r="AH59" s="27"/>
      <c r="AI59" s="36" t="str">
        <f>IF(G59="","",TRIM(IF(AND(I59&lt;&gt;"",COUNTIF($I$6:$I$80,I59)&gt;1),"Documento repetido en otra fila (una persona = un perfil). ","")&amp;IF(I59="","Falta N° de documento. ","")&amp;IF(V59="","Falta fecha de acta base. ","")&amp;IF(P59="","Indique SI o NO en ReTHUS (obligatorio si el título es del área de la salud). ","")&amp;IF(COUNTIF(EXPERIENCIA!$A$6:$A$1005,A59)=0,"Sin certificaciones en EXPERIENCIA. ","")&amp;IF(COUNTIFS(EXPERIENCIA!$A$6:$A$1005,A59,EXPERIENCIA!$W$6:$W$1005,"REVISAR")&gt;0,"Certificaciones con observación en EXPERIENCIA. ","")&amp;IF(AA59="NO CUMPLE","Experiencia calculada inferior al mínimo. ","")&amp;IF(AB59&lt;&gt;"SI","No aporta carta de compromiso, exclusividad y autorización. ","")&amp;IF(COUNTIF(AC59:AF59,"NO")&gt;0,"Soportes incompletos. ","")&amp;IF(COUNTBLANK(AB59:AF59)&gt;0,"Soportes sin marcar (registre SI o NO). ","")&amp;IF(AH59&lt;&gt;"SI","El oferente no ha certificado el cumplimiento. ","")&amp;IF(AND(AH59="SI",AA59&lt;&gt;"CUMPLE"),"Certifica cumplimiento sin soporte de experiencia suficiente. ","")))</f>
        <v/>
      </c>
      <c r="AJ59" s="37"/>
      <c r="AK59" s="37" t="s">
        <v>236</v>
      </c>
      <c r="AL59" s="38" t="str">
        <f>IF(G59="","",SUMIFS(EXPERIENCIA!$Z$6:$Z$1005,EXPERIENCIA!$A$6:$A$1005,A59))</f>
        <v/>
      </c>
      <c r="AM59" s="39" t="str">
        <f>IF(AL59="","",AL59/INSTRUCCIONES!$C$9)</f>
        <v/>
      </c>
      <c r="AN59" s="40" t="str">
        <f t="shared" si="7"/>
        <v/>
      </c>
      <c r="AO59" s="37"/>
      <c r="AP59" s="37"/>
      <c r="AQ59" s="40" t="str">
        <f t="shared" si="8"/>
        <v/>
      </c>
      <c r="AR59" s="41"/>
      <c r="AS59" s="2"/>
      <c r="AT59" s="26" t="s">
        <v>236</v>
      </c>
      <c r="AU59" s="33" t="str">
        <f>IF(G59="","",IF(AA59&lt;&gt;"CUMPLE",0,MIN(INDEX(REQUISITOS!$O$5:$O$17,MATCH($B59,REQUISITOS!$A$5:$A$17,0)),MAX(0,INT(ROUND(Y59-Z59,6))))*INDEX(REQUISITOS!$N$5:$N$17,MATCH($B59,REQUISITOS!$A$5:$A$17,0))+IF(AS59="SI",INDEX(REQUISITOS!$P$5:$P$17,MATCH($B59,REQUISITOS!$A$5:$A$17,0)),0)+MIN(INDEX(REQUISITOS!$R$5:$R$17,MATCH($B59,REQUISITOS!$A$5:$A$17,0)),IF(ISNUMBER(AT59),AT59,0))*INDEX(REQUISITOS!$Q$5:$Q$17,MATCH($B59,REQUISITOS!$A$5:$A$17,0))))</f>
        <v/>
      </c>
      <c r="AV59" s="37"/>
      <c r="AW59" s="12" t="s">
        <v>236</v>
      </c>
      <c r="AX59" s="42" t="str">
        <f>IF(G59="","",IF(AN59&lt;&gt;"CUMPLE",0,MIN(INDEX(REQUISITOS!$O$5:$O$17,MATCH($B59,REQUISITOS!$A$5:$A$17,0)),MAX(0,INT(ROUND(AM59-Z59,6))))))</f>
        <v/>
      </c>
      <c r="AY59" s="42" t="str">
        <f>IF(G59="","",AX59*INDEX(REQUISITOS!$N$5:$N$17,MATCH($B59,REQUISITOS!$A$5:$A$17,0)))</f>
        <v/>
      </c>
      <c r="AZ59" s="42" t="str">
        <f>IF(G59="","",IF(AV59="SI",INDEX(REQUISITOS!$P$5:$P$17,MATCH($B59,REQUISITOS!$A$5:$A$17,0)),0))</f>
        <v/>
      </c>
      <c r="BA59" s="42" t="str">
        <f>IF(G59="","",MIN(INDEX(REQUISITOS!$R$5:$R$17,MATCH($B59,REQUISITOS!$A$5:$A$17,0)),IF(ISNUMBER(AW59),AW59,0))*INDEX(REQUISITOS!$Q$5:$Q$17,MATCH($B59,REQUISITOS!$A$5:$A$17,0)))</f>
        <v/>
      </c>
      <c r="BB59" s="43" t="str">
        <f t="shared" si="9"/>
        <v/>
      </c>
      <c r="BC59" s="42">
        <f>INDEX(REQUISITOS!$S$5:$S$17,MATCH($B59,REQUISITOS!$A$5:$A$17,0))</f>
        <v>15</v>
      </c>
      <c r="BD59" s="44" t="str">
        <f t="shared" si="10"/>
        <v/>
      </c>
    </row>
    <row r="60" spans="1:56" ht="30" customHeight="1" x14ac:dyDescent="0.25">
      <c r="A60" s="20" t="s">
        <v>335</v>
      </c>
      <c r="B60" s="12" t="s">
        <v>137</v>
      </c>
      <c r="C60" s="26" t="s">
        <v>138</v>
      </c>
      <c r="D60" s="26" t="s">
        <v>284</v>
      </c>
      <c r="E60" s="26" t="s">
        <v>336</v>
      </c>
      <c r="F60" s="26" t="s">
        <v>286</v>
      </c>
      <c r="G60" s="2"/>
      <c r="H60" s="27"/>
      <c r="I60" s="28"/>
      <c r="J60" s="29"/>
      <c r="K60" s="2"/>
      <c r="L60" s="2"/>
      <c r="M60" s="2"/>
      <c r="N60" s="30"/>
      <c r="O60" s="28"/>
      <c r="P60" s="27"/>
      <c r="Q60" s="26" t="s">
        <v>236</v>
      </c>
      <c r="R60" s="12" t="s">
        <v>236</v>
      </c>
      <c r="S60" s="26" t="s">
        <v>236</v>
      </c>
      <c r="T60" s="26" t="s">
        <v>236</v>
      </c>
      <c r="U60" s="45"/>
      <c r="V60" s="31" t="str">
        <f t="shared" si="11"/>
        <v/>
      </c>
      <c r="W60" s="32" t="str">
        <f>IF(G60="","",SUMIFS(EXPERIENCIA!$U$6:$U$1005,EXPERIENCIA!$A$6:$A$1005,A60))</f>
        <v/>
      </c>
      <c r="X60" s="33" t="str">
        <f>IF(G60="","",COUNTIF(EXPERIENCIA!$A$6:$A$1005,A60))</f>
        <v/>
      </c>
      <c r="Y60" s="34" t="str">
        <f>IF(W60="","",W60/INSTRUCCIONES!$C$9)</f>
        <v/>
      </c>
      <c r="Z60" s="33">
        <f>INDEX(REQUISITOS!$H$5:$H$17,MATCH(B60,REQUISITOS!$A$5:$A$17,0))</f>
        <v>2</v>
      </c>
      <c r="AA60" s="35" t="str">
        <f t="shared" si="6"/>
        <v>SIN DILIGENCIAR</v>
      </c>
      <c r="AB60" s="27"/>
      <c r="AC60" s="27"/>
      <c r="AD60" s="27"/>
      <c r="AE60" s="27"/>
      <c r="AF60" s="27"/>
      <c r="AG60" s="2"/>
      <c r="AH60" s="27"/>
      <c r="AI60" s="36" t="str">
        <f>IF(G60="","",TRIM(IF(AND(I60&lt;&gt;"",COUNTIF($I$6:$I$80,I60)&gt;1),"Documento repetido en otra fila (una persona = un perfil). ","")&amp;IF(I60="","Falta N° de documento. ","")&amp;IF(V60="","Falta fecha de acta base. ","")&amp;IF(P60="","Indique SI o NO en ReTHUS (obligatorio si el título es del área de la salud). ","")&amp;IF(COUNTIF(EXPERIENCIA!$A$6:$A$1005,A60)=0,"Sin certificaciones en EXPERIENCIA. ","")&amp;IF(COUNTIFS(EXPERIENCIA!$A$6:$A$1005,A60,EXPERIENCIA!$W$6:$W$1005,"REVISAR")&gt;0,"Certificaciones con observación en EXPERIENCIA. ","")&amp;IF(AA60="NO CUMPLE","Experiencia calculada inferior al mínimo. ","")&amp;IF(AB60&lt;&gt;"SI","No aporta carta de compromiso, exclusividad y autorización. ","")&amp;IF(COUNTIF(AC60:AF60,"NO")&gt;0,"Soportes incompletos. ","")&amp;IF(COUNTBLANK(AB60:AF60)&gt;0,"Soportes sin marcar (registre SI o NO). ","")&amp;IF(AH60&lt;&gt;"SI","El oferente no ha certificado el cumplimiento. ","")&amp;IF(AND(AH60="SI",AA60&lt;&gt;"CUMPLE"),"Certifica cumplimiento sin soporte de experiencia suficiente. ","")))</f>
        <v/>
      </c>
      <c r="AJ60" s="37"/>
      <c r="AK60" s="37" t="s">
        <v>236</v>
      </c>
      <c r="AL60" s="38" t="str">
        <f>IF(G60="","",SUMIFS(EXPERIENCIA!$Z$6:$Z$1005,EXPERIENCIA!$A$6:$A$1005,A60))</f>
        <v/>
      </c>
      <c r="AM60" s="39" t="str">
        <f>IF(AL60="","",AL60/INSTRUCCIONES!$C$9)</f>
        <v/>
      </c>
      <c r="AN60" s="40" t="str">
        <f t="shared" si="7"/>
        <v/>
      </c>
      <c r="AO60" s="37"/>
      <c r="AP60" s="37"/>
      <c r="AQ60" s="40" t="str">
        <f t="shared" si="8"/>
        <v/>
      </c>
      <c r="AR60" s="41"/>
      <c r="AS60" s="2"/>
      <c r="AT60" s="26" t="s">
        <v>236</v>
      </c>
      <c r="AU60" s="33" t="str">
        <f>IF(G60="","",IF(AA60&lt;&gt;"CUMPLE",0,MIN(INDEX(REQUISITOS!$O$5:$O$17,MATCH($B60,REQUISITOS!$A$5:$A$17,0)),MAX(0,INT(ROUND(Y60-Z60,6))))*INDEX(REQUISITOS!$N$5:$N$17,MATCH($B60,REQUISITOS!$A$5:$A$17,0))+IF(AS60="SI",INDEX(REQUISITOS!$P$5:$P$17,MATCH($B60,REQUISITOS!$A$5:$A$17,0)),0)+MIN(INDEX(REQUISITOS!$R$5:$R$17,MATCH($B60,REQUISITOS!$A$5:$A$17,0)),IF(ISNUMBER(AT60),AT60,0))*INDEX(REQUISITOS!$Q$5:$Q$17,MATCH($B60,REQUISITOS!$A$5:$A$17,0))))</f>
        <v/>
      </c>
      <c r="AV60" s="37"/>
      <c r="AW60" s="12" t="s">
        <v>236</v>
      </c>
      <c r="AX60" s="42" t="str">
        <f>IF(G60="","",IF(AN60&lt;&gt;"CUMPLE",0,MIN(INDEX(REQUISITOS!$O$5:$O$17,MATCH($B60,REQUISITOS!$A$5:$A$17,0)),MAX(0,INT(ROUND(AM60-Z60,6))))))</f>
        <v/>
      </c>
      <c r="AY60" s="42" t="str">
        <f>IF(G60="","",AX60*INDEX(REQUISITOS!$N$5:$N$17,MATCH($B60,REQUISITOS!$A$5:$A$17,0)))</f>
        <v/>
      </c>
      <c r="AZ60" s="42" t="str">
        <f>IF(G60="","",IF(AV60="SI",INDEX(REQUISITOS!$P$5:$P$17,MATCH($B60,REQUISITOS!$A$5:$A$17,0)),0))</f>
        <v/>
      </c>
      <c r="BA60" s="42" t="str">
        <f>IF(G60="","",MIN(INDEX(REQUISITOS!$R$5:$R$17,MATCH($B60,REQUISITOS!$A$5:$A$17,0)),IF(ISNUMBER(AW60),AW60,0))*INDEX(REQUISITOS!$Q$5:$Q$17,MATCH($B60,REQUISITOS!$A$5:$A$17,0)))</f>
        <v/>
      </c>
      <c r="BB60" s="43" t="str">
        <f t="shared" si="9"/>
        <v/>
      </c>
      <c r="BC60" s="42">
        <f>INDEX(REQUISITOS!$S$5:$S$17,MATCH($B60,REQUISITOS!$A$5:$A$17,0))</f>
        <v>15</v>
      </c>
      <c r="BD60" s="44" t="str">
        <f t="shared" si="10"/>
        <v/>
      </c>
    </row>
    <row r="61" spans="1:56" ht="30" customHeight="1" x14ac:dyDescent="0.25">
      <c r="A61" s="20" t="s">
        <v>337</v>
      </c>
      <c r="B61" s="12" t="s">
        <v>137</v>
      </c>
      <c r="C61" s="26" t="s">
        <v>138</v>
      </c>
      <c r="D61" s="26" t="s">
        <v>284</v>
      </c>
      <c r="E61" s="26" t="s">
        <v>336</v>
      </c>
      <c r="F61" s="26" t="s">
        <v>286</v>
      </c>
      <c r="G61" s="2"/>
      <c r="H61" s="27"/>
      <c r="I61" s="28"/>
      <c r="J61" s="29"/>
      <c r="K61" s="2"/>
      <c r="L61" s="2"/>
      <c r="M61" s="2"/>
      <c r="N61" s="30"/>
      <c r="O61" s="28"/>
      <c r="P61" s="27"/>
      <c r="Q61" s="26" t="s">
        <v>236</v>
      </c>
      <c r="R61" s="12" t="s">
        <v>236</v>
      </c>
      <c r="S61" s="26" t="s">
        <v>236</v>
      </c>
      <c r="T61" s="26" t="s">
        <v>236</v>
      </c>
      <c r="U61" s="45"/>
      <c r="V61" s="31" t="str">
        <f t="shared" si="11"/>
        <v/>
      </c>
      <c r="W61" s="32" t="str">
        <f>IF(G61="","",SUMIFS(EXPERIENCIA!$U$6:$U$1005,EXPERIENCIA!$A$6:$A$1005,A61))</f>
        <v/>
      </c>
      <c r="X61" s="33" t="str">
        <f>IF(G61="","",COUNTIF(EXPERIENCIA!$A$6:$A$1005,A61))</f>
        <v/>
      </c>
      <c r="Y61" s="34" t="str">
        <f>IF(W61="","",W61/INSTRUCCIONES!$C$9)</f>
        <v/>
      </c>
      <c r="Z61" s="33">
        <f>INDEX(REQUISITOS!$H$5:$H$17,MATCH(B61,REQUISITOS!$A$5:$A$17,0))</f>
        <v>2</v>
      </c>
      <c r="AA61" s="35" t="str">
        <f t="shared" si="6"/>
        <v>SIN DILIGENCIAR</v>
      </c>
      <c r="AB61" s="27"/>
      <c r="AC61" s="27"/>
      <c r="AD61" s="27"/>
      <c r="AE61" s="27"/>
      <c r="AF61" s="27"/>
      <c r="AG61" s="2"/>
      <c r="AH61" s="27"/>
      <c r="AI61" s="36" t="str">
        <f>IF(G61="","",TRIM(IF(AND(I61&lt;&gt;"",COUNTIF($I$6:$I$80,I61)&gt;1),"Documento repetido en otra fila (una persona = un perfil). ","")&amp;IF(I61="","Falta N° de documento. ","")&amp;IF(V61="","Falta fecha de acta base. ","")&amp;IF(P61="","Indique SI o NO en ReTHUS (obligatorio si el título es del área de la salud). ","")&amp;IF(COUNTIF(EXPERIENCIA!$A$6:$A$1005,A61)=0,"Sin certificaciones en EXPERIENCIA. ","")&amp;IF(COUNTIFS(EXPERIENCIA!$A$6:$A$1005,A61,EXPERIENCIA!$W$6:$W$1005,"REVISAR")&gt;0,"Certificaciones con observación en EXPERIENCIA. ","")&amp;IF(AA61="NO CUMPLE","Experiencia calculada inferior al mínimo. ","")&amp;IF(AB61&lt;&gt;"SI","No aporta carta de compromiso, exclusividad y autorización. ","")&amp;IF(COUNTIF(AC61:AF61,"NO")&gt;0,"Soportes incompletos. ","")&amp;IF(COUNTBLANK(AB61:AF61)&gt;0,"Soportes sin marcar (registre SI o NO). ","")&amp;IF(AH61&lt;&gt;"SI","El oferente no ha certificado el cumplimiento. ","")&amp;IF(AND(AH61="SI",AA61&lt;&gt;"CUMPLE"),"Certifica cumplimiento sin soporte de experiencia suficiente. ","")))</f>
        <v/>
      </c>
      <c r="AJ61" s="37"/>
      <c r="AK61" s="37" t="s">
        <v>236</v>
      </c>
      <c r="AL61" s="38" t="str">
        <f>IF(G61="","",SUMIFS(EXPERIENCIA!$Z$6:$Z$1005,EXPERIENCIA!$A$6:$A$1005,A61))</f>
        <v/>
      </c>
      <c r="AM61" s="39" t="str">
        <f>IF(AL61="","",AL61/INSTRUCCIONES!$C$9)</f>
        <v/>
      </c>
      <c r="AN61" s="40" t="str">
        <f t="shared" si="7"/>
        <v/>
      </c>
      <c r="AO61" s="37"/>
      <c r="AP61" s="37"/>
      <c r="AQ61" s="40" t="str">
        <f t="shared" si="8"/>
        <v/>
      </c>
      <c r="AR61" s="41"/>
      <c r="AS61" s="2"/>
      <c r="AT61" s="26" t="s">
        <v>236</v>
      </c>
      <c r="AU61" s="33" t="str">
        <f>IF(G61="","",IF(AA61&lt;&gt;"CUMPLE",0,MIN(INDEX(REQUISITOS!$O$5:$O$17,MATCH($B61,REQUISITOS!$A$5:$A$17,0)),MAX(0,INT(ROUND(Y61-Z61,6))))*INDEX(REQUISITOS!$N$5:$N$17,MATCH($B61,REQUISITOS!$A$5:$A$17,0))+IF(AS61="SI",INDEX(REQUISITOS!$P$5:$P$17,MATCH($B61,REQUISITOS!$A$5:$A$17,0)),0)+MIN(INDEX(REQUISITOS!$R$5:$R$17,MATCH($B61,REQUISITOS!$A$5:$A$17,0)),IF(ISNUMBER(AT61),AT61,0))*INDEX(REQUISITOS!$Q$5:$Q$17,MATCH($B61,REQUISITOS!$A$5:$A$17,0))))</f>
        <v/>
      </c>
      <c r="AV61" s="37"/>
      <c r="AW61" s="12" t="s">
        <v>236</v>
      </c>
      <c r="AX61" s="42" t="str">
        <f>IF(G61="","",IF(AN61&lt;&gt;"CUMPLE",0,MIN(INDEX(REQUISITOS!$O$5:$O$17,MATCH($B61,REQUISITOS!$A$5:$A$17,0)),MAX(0,INT(ROUND(AM61-Z61,6))))))</f>
        <v/>
      </c>
      <c r="AY61" s="42" t="str">
        <f>IF(G61="","",AX61*INDEX(REQUISITOS!$N$5:$N$17,MATCH($B61,REQUISITOS!$A$5:$A$17,0)))</f>
        <v/>
      </c>
      <c r="AZ61" s="42" t="str">
        <f>IF(G61="","",IF(AV61="SI",INDEX(REQUISITOS!$P$5:$P$17,MATCH($B61,REQUISITOS!$A$5:$A$17,0)),0))</f>
        <v/>
      </c>
      <c r="BA61" s="42" t="str">
        <f>IF(G61="","",MIN(INDEX(REQUISITOS!$R$5:$R$17,MATCH($B61,REQUISITOS!$A$5:$A$17,0)),IF(ISNUMBER(AW61),AW61,0))*INDEX(REQUISITOS!$Q$5:$Q$17,MATCH($B61,REQUISITOS!$A$5:$A$17,0)))</f>
        <v/>
      </c>
      <c r="BB61" s="43" t="str">
        <f t="shared" si="9"/>
        <v/>
      </c>
      <c r="BC61" s="42">
        <f>INDEX(REQUISITOS!$S$5:$S$17,MATCH($B61,REQUISITOS!$A$5:$A$17,0))</f>
        <v>15</v>
      </c>
      <c r="BD61" s="44" t="str">
        <f t="shared" si="10"/>
        <v/>
      </c>
    </row>
    <row r="62" spans="1:56" ht="30" customHeight="1" x14ac:dyDescent="0.25">
      <c r="A62" s="20" t="s">
        <v>338</v>
      </c>
      <c r="B62" s="12" t="s">
        <v>137</v>
      </c>
      <c r="C62" s="26" t="s">
        <v>138</v>
      </c>
      <c r="D62" s="26" t="s">
        <v>288</v>
      </c>
      <c r="E62" s="26" t="s">
        <v>339</v>
      </c>
      <c r="F62" s="26" t="s">
        <v>290</v>
      </c>
      <c r="G62" s="2"/>
      <c r="H62" s="27"/>
      <c r="I62" s="28"/>
      <c r="J62" s="29"/>
      <c r="K62" s="2"/>
      <c r="L62" s="2"/>
      <c r="M62" s="2"/>
      <c r="N62" s="30"/>
      <c r="O62" s="28"/>
      <c r="P62" s="27"/>
      <c r="Q62" s="26" t="s">
        <v>236</v>
      </c>
      <c r="R62" s="12" t="s">
        <v>236</v>
      </c>
      <c r="S62" s="26" t="s">
        <v>236</v>
      </c>
      <c r="T62" s="26" t="s">
        <v>236</v>
      </c>
      <c r="U62" s="45"/>
      <c r="V62" s="31" t="str">
        <f t="shared" si="11"/>
        <v/>
      </c>
      <c r="W62" s="32" t="str">
        <f>IF(G62="","",SUMIFS(EXPERIENCIA!$U$6:$U$1005,EXPERIENCIA!$A$6:$A$1005,A62))</f>
        <v/>
      </c>
      <c r="X62" s="33" t="str">
        <f>IF(G62="","",COUNTIF(EXPERIENCIA!$A$6:$A$1005,A62))</f>
        <v/>
      </c>
      <c r="Y62" s="34" t="str">
        <f>IF(W62="","",W62/INSTRUCCIONES!$C$9)</f>
        <v/>
      </c>
      <c r="Z62" s="33">
        <f>INDEX(REQUISITOS!$H$5:$H$17,MATCH(B62,REQUISITOS!$A$5:$A$17,0))</f>
        <v>2</v>
      </c>
      <c r="AA62" s="35" t="str">
        <f t="shared" si="6"/>
        <v>SIN DILIGENCIAR</v>
      </c>
      <c r="AB62" s="27"/>
      <c r="AC62" s="27"/>
      <c r="AD62" s="27"/>
      <c r="AE62" s="27"/>
      <c r="AF62" s="27"/>
      <c r="AG62" s="2"/>
      <c r="AH62" s="27"/>
      <c r="AI62" s="36" t="str">
        <f>IF(G62="","",TRIM(IF(AND(I62&lt;&gt;"",COUNTIF($I$6:$I$80,I62)&gt;1),"Documento repetido en otra fila (una persona = un perfil). ","")&amp;IF(I62="","Falta N° de documento. ","")&amp;IF(V62="","Falta fecha de acta base. ","")&amp;IF(P62="","Indique SI o NO en ReTHUS (obligatorio si el título es del área de la salud). ","")&amp;IF(COUNTIF(EXPERIENCIA!$A$6:$A$1005,A62)=0,"Sin certificaciones en EXPERIENCIA. ","")&amp;IF(COUNTIFS(EXPERIENCIA!$A$6:$A$1005,A62,EXPERIENCIA!$W$6:$W$1005,"REVISAR")&gt;0,"Certificaciones con observación en EXPERIENCIA. ","")&amp;IF(AA62="NO CUMPLE","Experiencia calculada inferior al mínimo. ","")&amp;IF(AB62&lt;&gt;"SI","No aporta carta de compromiso, exclusividad y autorización. ","")&amp;IF(COUNTIF(AC62:AF62,"NO")&gt;0,"Soportes incompletos. ","")&amp;IF(COUNTBLANK(AB62:AF62)&gt;0,"Soportes sin marcar (registre SI o NO). ","")&amp;IF(AH62&lt;&gt;"SI","El oferente no ha certificado el cumplimiento. ","")&amp;IF(AND(AH62="SI",AA62&lt;&gt;"CUMPLE"),"Certifica cumplimiento sin soporte de experiencia suficiente. ","")))</f>
        <v/>
      </c>
      <c r="AJ62" s="37"/>
      <c r="AK62" s="37" t="s">
        <v>236</v>
      </c>
      <c r="AL62" s="38" t="str">
        <f>IF(G62="","",SUMIFS(EXPERIENCIA!$Z$6:$Z$1005,EXPERIENCIA!$A$6:$A$1005,A62))</f>
        <v/>
      </c>
      <c r="AM62" s="39" t="str">
        <f>IF(AL62="","",AL62/INSTRUCCIONES!$C$9)</f>
        <v/>
      </c>
      <c r="AN62" s="40" t="str">
        <f t="shared" si="7"/>
        <v/>
      </c>
      <c r="AO62" s="37"/>
      <c r="AP62" s="37"/>
      <c r="AQ62" s="40" t="str">
        <f t="shared" si="8"/>
        <v/>
      </c>
      <c r="AR62" s="41"/>
      <c r="AS62" s="2"/>
      <c r="AT62" s="26" t="s">
        <v>236</v>
      </c>
      <c r="AU62" s="33" t="str">
        <f>IF(G62="","",IF(AA62&lt;&gt;"CUMPLE",0,MIN(INDEX(REQUISITOS!$O$5:$O$17,MATCH($B62,REQUISITOS!$A$5:$A$17,0)),MAX(0,INT(ROUND(Y62-Z62,6))))*INDEX(REQUISITOS!$N$5:$N$17,MATCH($B62,REQUISITOS!$A$5:$A$17,0))+IF(AS62="SI",INDEX(REQUISITOS!$P$5:$P$17,MATCH($B62,REQUISITOS!$A$5:$A$17,0)),0)+MIN(INDEX(REQUISITOS!$R$5:$R$17,MATCH($B62,REQUISITOS!$A$5:$A$17,0)),IF(ISNUMBER(AT62),AT62,0))*INDEX(REQUISITOS!$Q$5:$Q$17,MATCH($B62,REQUISITOS!$A$5:$A$17,0))))</f>
        <v/>
      </c>
      <c r="AV62" s="37"/>
      <c r="AW62" s="12" t="s">
        <v>236</v>
      </c>
      <c r="AX62" s="42" t="str">
        <f>IF(G62="","",IF(AN62&lt;&gt;"CUMPLE",0,MIN(INDEX(REQUISITOS!$O$5:$O$17,MATCH($B62,REQUISITOS!$A$5:$A$17,0)),MAX(0,INT(ROUND(AM62-Z62,6))))))</f>
        <v/>
      </c>
      <c r="AY62" s="42" t="str">
        <f>IF(G62="","",AX62*INDEX(REQUISITOS!$N$5:$N$17,MATCH($B62,REQUISITOS!$A$5:$A$17,0)))</f>
        <v/>
      </c>
      <c r="AZ62" s="42" t="str">
        <f>IF(G62="","",IF(AV62="SI",INDEX(REQUISITOS!$P$5:$P$17,MATCH($B62,REQUISITOS!$A$5:$A$17,0)),0))</f>
        <v/>
      </c>
      <c r="BA62" s="42" t="str">
        <f>IF(G62="","",MIN(INDEX(REQUISITOS!$R$5:$R$17,MATCH($B62,REQUISITOS!$A$5:$A$17,0)),IF(ISNUMBER(AW62),AW62,0))*INDEX(REQUISITOS!$Q$5:$Q$17,MATCH($B62,REQUISITOS!$A$5:$A$17,0)))</f>
        <v/>
      </c>
      <c r="BB62" s="43" t="str">
        <f t="shared" si="9"/>
        <v/>
      </c>
      <c r="BC62" s="42">
        <f>INDEX(REQUISITOS!$S$5:$S$17,MATCH($B62,REQUISITOS!$A$5:$A$17,0))</f>
        <v>15</v>
      </c>
      <c r="BD62" s="44" t="str">
        <f t="shared" si="10"/>
        <v/>
      </c>
    </row>
    <row r="63" spans="1:56" ht="30" customHeight="1" x14ac:dyDescent="0.25">
      <c r="A63" s="20" t="s">
        <v>340</v>
      </c>
      <c r="B63" s="12" t="s">
        <v>137</v>
      </c>
      <c r="C63" s="26" t="s">
        <v>138</v>
      </c>
      <c r="D63" s="26" t="s">
        <v>292</v>
      </c>
      <c r="E63" s="26" t="s">
        <v>293</v>
      </c>
      <c r="F63" s="26" t="s">
        <v>294</v>
      </c>
      <c r="G63" s="2"/>
      <c r="H63" s="27"/>
      <c r="I63" s="28"/>
      <c r="J63" s="29"/>
      <c r="K63" s="2"/>
      <c r="L63" s="2"/>
      <c r="M63" s="2"/>
      <c r="N63" s="30"/>
      <c r="O63" s="28"/>
      <c r="P63" s="27"/>
      <c r="Q63" s="26" t="s">
        <v>236</v>
      </c>
      <c r="R63" s="12" t="s">
        <v>236</v>
      </c>
      <c r="S63" s="26" t="s">
        <v>236</v>
      </c>
      <c r="T63" s="26" t="s">
        <v>236</v>
      </c>
      <c r="U63" s="45"/>
      <c r="V63" s="31" t="str">
        <f t="shared" si="11"/>
        <v/>
      </c>
      <c r="W63" s="32" t="str">
        <f>IF(G63="","",SUMIFS(EXPERIENCIA!$U$6:$U$1005,EXPERIENCIA!$A$6:$A$1005,A63))</f>
        <v/>
      </c>
      <c r="X63" s="33" t="str">
        <f>IF(G63="","",COUNTIF(EXPERIENCIA!$A$6:$A$1005,A63))</f>
        <v/>
      </c>
      <c r="Y63" s="34" t="str">
        <f>IF(W63="","",W63/INSTRUCCIONES!$C$9)</f>
        <v/>
      </c>
      <c r="Z63" s="33">
        <f>INDEX(REQUISITOS!$H$5:$H$17,MATCH(B63,REQUISITOS!$A$5:$A$17,0))</f>
        <v>2</v>
      </c>
      <c r="AA63" s="35" t="str">
        <f t="shared" si="6"/>
        <v>SIN DILIGENCIAR</v>
      </c>
      <c r="AB63" s="27"/>
      <c r="AC63" s="27"/>
      <c r="AD63" s="27"/>
      <c r="AE63" s="27"/>
      <c r="AF63" s="27"/>
      <c r="AG63" s="2"/>
      <c r="AH63" s="27"/>
      <c r="AI63" s="36" t="str">
        <f>IF(G63="","",TRIM(IF(AND(I63&lt;&gt;"",COUNTIF($I$6:$I$80,I63)&gt;1),"Documento repetido en otra fila (una persona = un perfil). ","")&amp;IF(I63="","Falta N° de documento. ","")&amp;IF(V63="","Falta fecha de acta base. ","")&amp;IF(P63="","Indique SI o NO en ReTHUS (obligatorio si el título es del área de la salud). ","")&amp;IF(COUNTIF(EXPERIENCIA!$A$6:$A$1005,A63)=0,"Sin certificaciones en EXPERIENCIA. ","")&amp;IF(COUNTIFS(EXPERIENCIA!$A$6:$A$1005,A63,EXPERIENCIA!$W$6:$W$1005,"REVISAR")&gt;0,"Certificaciones con observación en EXPERIENCIA. ","")&amp;IF(AA63="NO CUMPLE","Experiencia calculada inferior al mínimo. ","")&amp;IF(AB63&lt;&gt;"SI","No aporta carta de compromiso, exclusividad y autorización. ","")&amp;IF(COUNTIF(AC63:AF63,"NO")&gt;0,"Soportes incompletos. ","")&amp;IF(COUNTBLANK(AB63:AF63)&gt;0,"Soportes sin marcar (registre SI o NO). ","")&amp;IF(AH63&lt;&gt;"SI","El oferente no ha certificado el cumplimiento. ","")&amp;IF(AND(AH63="SI",AA63&lt;&gt;"CUMPLE"),"Certifica cumplimiento sin soporte de experiencia suficiente. ","")))</f>
        <v/>
      </c>
      <c r="AJ63" s="37"/>
      <c r="AK63" s="37" t="s">
        <v>236</v>
      </c>
      <c r="AL63" s="38" t="str">
        <f>IF(G63="","",SUMIFS(EXPERIENCIA!$Z$6:$Z$1005,EXPERIENCIA!$A$6:$A$1005,A63))</f>
        <v/>
      </c>
      <c r="AM63" s="39" t="str">
        <f>IF(AL63="","",AL63/INSTRUCCIONES!$C$9)</f>
        <v/>
      </c>
      <c r="AN63" s="40" t="str">
        <f t="shared" si="7"/>
        <v/>
      </c>
      <c r="AO63" s="37"/>
      <c r="AP63" s="37"/>
      <c r="AQ63" s="40" t="str">
        <f t="shared" si="8"/>
        <v/>
      </c>
      <c r="AR63" s="41"/>
      <c r="AS63" s="2"/>
      <c r="AT63" s="26" t="s">
        <v>236</v>
      </c>
      <c r="AU63" s="33" t="str">
        <f>IF(G63="","",IF(AA63&lt;&gt;"CUMPLE",0,MIN(INDEX(REQUISITOS!$O$5:$O$17,MATCH($B63,REQUISITOS!$A$5:$A$17,0)),MAX(0,INT(ROUND(Y63-Z63,6))))*INDEX(REQUISITOS!$N$5:$N$17,MATCH($B63,REQUISITOS!$A$5:$A$17,0))+IF(AS63="SI",INDEX(REQUISITOS!$P$5:$P$17,MATCH($B63,REQUISITOS!$A$5:$A$17,0)),0)+MIN(INDEX(REQUISITOS!$R$5:$R$17,MATCH($B63,REQUISITOS!$A$5:$A$17,0)),IF(ISNUMBER(AT63),AT63,0))*INDEX(REQUISITOS!$Q$5:$Q$17,MATCH($B63,REQUISITOS!$A$5:$A$17,0))))</f>
        <v/>
      </c>
      <c r="AV63" s="37"/>
      <c r="AW63" s="12" t="s">
        <v>236</v>
      </c>
      <c r="AX63" s="42" t="str">
        <f>IF(G63="","",IF(AN63&lt;&gt;"CUMPLE",0,MIN(INDEX(REQUISITOS!$O$5:$O$17,MATCH($B63,REQUISITOS!$A$5:$A$17,0)),MAX(0,INT(ROUND(AM63-Z63,6))))))</f>
        <v/>
      </c>
      <c r="AY63" s="42" t="str">
        <f>IF(G63="","",AX63*INDEX(REQUISITOS!$N$5:$N$17,MATCH($B63,REQUISITOS!$A$5:$A$17,0)))</f>
        <v/>
      </c>
      <c r="AZ63" s="42" t="str">
        <f>IF(G63="","",IF(AV63="SI",INDEX(REQUISITOS!$P$5:$P$17,MATCH($B63,REQUISITOS!$A$5:$A$17,0)),0))</f>
        <v/>
      </c>
      <c r="BA63" s="42" t="str">
        <f>IF(G63="","",MIN(INDEX(REQUISITOS!$R$5:$R$17,MATCH($B63,REQUISITOS!$A$5:$A$17,0)),IF(ISNUMBER(AW63),AW63,0))*INDEX(REQUISITOS!$Q$5:$Q$17,MATCH($B63,REQUISITOS!$A$5:$A$17,0)))</f>
        <v/>
      </c>
      <c r="BB63" s="43" t="str">
        <f t="shared" si="9"/>
        <v/>
      </c>
      <c r="BC63" s="42">
        <f>INDEX(REQUISITOS!$S$5:$S$17,MATCH($B63,REQUISITOS!$A$5:$A$17,0))</f>
        <v>15</v>
      </c>
      <c r="BD63" s="44" t="str">
        <f t="shared" si="10"/>
        <v/>
      </c>
    </row>
    <row r="64" spans="1:56" ht="30" customHeight="1" x14ac:dyDescent="0.25">
      <c r="A64" s="20" t="s">
        <v>341</v>
      </c>
      <c r="B64" s="12" t="s">
        <v>137</v>
      </c>
      <c r="C64" s="26" t="s">
        <v>138</v>
      </c>
      <c r="D64" s="26" t="s">
        <v>292</v>
      </c>
      <c r="E64" s="26" t="s">
        <v>293</v>
      </c>
      <c r="F64" s="26" t="s">
        <v>294</v>
      </c>
      <c r="G64" s="2"/>
      <c r="H64" s="27"/>
      <c r="I64" s="28"/>
      <c r="J64" s="29"/>
      <c r="K64" s="2"/>
      <c r="L64" s="2"/>
      <c r="M64" s="2"/>
      <c r="N64" s="30"/>
      <c r="O64" s="28"/>
      <c r="P64" s="27"/>
      <c r="Q64" s="26" t="s">
        <v>236</v>
      </c>
      <c r="R64" s="12" t="s">
        <v>236</v>
      </c>
      <c r="S64" s="26" t="s">
        <v>236</v>
      </c>
      <c r="T64" s="26" t="s">
        <v>236</v>
      </c>
      <c r="U64" s="45"/>
      <c r="V64" s="31" t="str">
        <f t="shared" si="11"/>
        <v/>
      </c>
      <c r="W64" s="32" t="str">
        <f>IF(G64="","",SUMIFS(EXPERIENCIA!$U$6:$U$1005,EXPERIENCIA!$A$6:$A$1005,A64))</f>
        <v/>
      </c>
      <c r="X64" s="33" t="str">
        <f>IF(G64="","",COUNTIF(EXPERIENCIA!$A$6:$A$1005,A64))</f>
        <v/>
      </c>
      <c r="Y64" s="34" t="str">
        <f>IF(W64="","",W64/INSTRUCCIONES!$C$9)</f>
        <v/>
      </c>
      <c r="Z64" s="33">
        <f>INDEX(REQUISITOS!$H$5:$H$17,MATCH(B64,REQUISITOS!$A$5:$A$17,0))</f>
        <v>2</v>
      </c>
      <c r="AA64" s="35" t="str">
        <f t="shared" si="6"/>
        <v>SIN DILIGENCIAR</v>
      </c>
      <c r="AB64" s="27"/>
      <c r="AC64" s="27"/>
      <c r="AD64" s="27"/>
      <c r="AE64" s="27"/>
      <c r="AF64" s="27"/>
      <c r="AG64" s="2"/>
      <c r="AH64" s="27"/>
      <c r="AI64" s="36" t="str">
        <f>IF(G64="","",TRIM(IF(AND(I64&lt;&gt;"",COUNTIF($I$6:$I$80,I64)&gt;1),"Documento repetido en otra fila (una persona = un perfil). ","")&amp;IF(I64="","Falta N° de documento. ","")&amp;IF(V64="","Falta fecha de acta base. ","")&amp;IF(P64="","Indique SI o NO en ReTHUS (obligatorio si el título es del área de la salud). ","")&amp;IF(COUNTIF(EXPERIENCIA!$A$6:$A$1005,A64)=0,"Sin certificaciones en EXPERIENCIA. ","")&amp;IF(COUNTIFS(EXPERIENCIA!$A$6:$A$1005,A64,EXPERIENCIA!$W$6:$W$1005,"REVISAR")&gt;0,"Certificaciones con observación en EXPERIENCIA. ","")&amp;IF(AA64="NO CUMPLE","Experiencia calculada inferior al mínimo. ","")&amp;IF(AB64&lt;&gt;"SI","No aporta carta de compromiso, exclusividad y autorización. ","")&amp;IF(COUNTIF(AC64:AF64,"NO")&gt;0,"Soportes incompletos. ","")&amp;IF(COUNTBLANK(AB64:AF64)&gt;0,"Soportes sin marcar (registre SI o NO). ","")&amp;IF(AH64&lt;&gt;"SI","El oferente no ha certificado el cumplimiento. ","")&amp;IF(AND(AH64="SI",AA64&lt;&gt;"CUMPLE"),"Certifica cumplimiento sin soporte de experiencia suficiente. ","")))</f>
        <v/>
      </c>
      <c r="AJ64" s="37"/>
      <c r="AK64" s="37" t="s">
        <v>236</v>
      </c>
      <c r="AL64" s="38" t="str">
        <f>IF(G64="","",SUMIFS(EXPERIENCIA!$Z$6:$Z$1005,EXPERIENCIA!$A$6:$A$1005,A64))</f>
        <v/>
      </c>
      <c r="AM64" s="39" t="str">
        <f>IF(AL64="","",AL64/INSTRUCCIONES!$C$9)</f>
        <v/>
      </c>
      <c r="AN64" s="40" t="str">
        <f t="shared" si="7"/>
        <v/>
      </c>
      <c r="AO64" s="37"/>
      <c r="AP64" s="37"/>
      <c r="AQ64" s="40" t="str">
        <f t="shared" si="8"/>
        <v/>
      </c>
      <c r="AR64" s="41"/>
      <c r="AS64" s="2"/>
      <c r="AT64" s="26" t="s">
        <v>236</v>
      </c>
      <c r="AU64" s="33" t="str">
        <f>IF(G64="","",IF(AA64&lt;&gt;"CUMPLE",0,MIN(INDEX(REQUISITOS!$O$5:$O$17,MATCH($B64,REQUISITOS!$A$5:$A$17,0)),MAX(0,INT(ROUND(Y64-Z64,6))))*INDEX(REQUISITOS!$N$5:$N$17,MATCH($B64,REQUISITOS!$A$5:$A$17,0))+IF(AS64="SI",INDEX(REQUISITOS!$P$5:$P$17,MATCH($B64,REQUISITOS!$A$5:$A$17,0)),0)+MIN(INDEX(REQUISITOS!$R$5:$R$17,MATCH($B64,REQUISITOS!$A$5:$A$17,0)),IF(ISNUMBER(AT64),AT64,0))*INDEX(REQUISITOS!$Q$5:$Q$17,MATCH($B64,REQUISITOS!$A$5:$A$17,0))))</f>
        <v/>
      </c>
      <c r="AV64" s="37"/>
      <c r="AW64" s="12" t="s">
        <v>236</v>
      </c>
      <c r="AX64" s="42" t="str">
        <f>IF(G64="","",IF(AN64&lt;&gt;"CUMPLE",0,MIN(INDEX(REQUISITOS!$O$5:$O$17,MATCH($B64,REQUISITOS!$A$5:$A$17,0)),MAX(0,INT(ROUND(AM64-Z64,6))))))</f>
        <v/>
      </c>
      <c r="AY64" s="42" t="str">
        <f>IF(G64="","",AX64*INDEX(REQUISITOS!$N$5:$N$17,MATCH($B64,REQUISITOS!$A$5:$A$17,0)))</f>
        <v/>
      </c>
      <c r="AZ64" s="42" t="str">
        <f>IF(G64="","",IF(AV64="SI",INDEX(REQUISITOS!$P$5:$P$17,MATCH($B64,REQUISITOS!$A$5:$A$17,0)),0))</f>
        <v/>
      </c>
      <c r="BA64" s="42" t="str">
        <f>IF(G64="","",MIN(INDEX(REQUISITOS!$R$5:$R$17,MATCH($B64,REQUISITOS!$A$5:$A$17,0)),IF(ISNUMBER(AW64),AW64,0))*INDEX(REQUISITOS!$Q$5:$Q$17,MATCH($B64,REQUISITOS!$A$5:$A$17,0)))</f>
        <v/>
      </c>
      <c r="BB64" s="43" t="str">
        <f t="shared" si="9"/>
        <v/>
      </c>
      <c r="BC64" s="42">
        <f>INDEX(REQUISITOS!$S$5:$S$17,MATCH($B64,REQUISITOS!$A$5:$A$17,0))</f>
        <v>15</v>
      </c>
      <c r="BD64" s="44" t="str">
        <f t="shared" si="10"/>
        <v/>
      </c>
    </row>
    <row r="65" spans="1:56" ht="30" customHeight="1" x14ac:dyDescent="0.25">
      <c r="A65" s="20" t="s">
        <v>342</v>
      </c>
      <c r="B65" s="12" t="s">
        <v>137</v>
      </c>
      <c r="C65" s="26" t="s">
        <v>138</v>
      </c>
      <c r="D65" s="26" t="s">
        <v>292</v>
      </c>
      <c r="E65" s="26" t="s">
        <v>293</v>
      </c>
      <c r="F65" s="26" t="s">
        <v>294</v>
      </c>
      <c r="G65" s="2"/>
      <c r="H65" s="27"/>
      <c r="I65" s="28"/>
      <c r="J65" s="29"/>
      <c r="K65" s="2"/>
      <c r="L65" s="2"/>
      <c r="M65" s="2"/>
      <c r="N65" s="30"/>
      <c r="O65" s="28"/>
      <c r="P65" s="27"/>
      <c r="Q65" s="26" t="s">
        <v>236</v>
      </c>
      <c r="R65" s="12" t="s">
        <v>236</v>
      </c>
      <c r="S65" s="26" t="s">
        <v>236</v>
      </c>
      <c r="T65" s="26" t="s">
        <v>236</v>
      </c>
      <c r="U65" s="45"/>
      <c r="V65" s="31" t="str">
        <f t="shared" si="11"/>
        <v/>
      </c>
      <c r="W65" s="32" t="str">
        <f>IF(G65="","",SUMIFS(EXPERIENCIA!$U$6:$U$1005,EXPERIENCIA!$A$6:$A$1005,A65))</f>
        <v/>
      </c>
      <c r="X65" s="33" t="str">
        <f>IF(G65="","",COUNTIF(EXPERIENCIA!$A$6:$A$1005,A65))</f>
        <v/>
      </c>
      <c r="Y65" s="34" t="str">
        <f>IF(W65="","",W65/INSTRUCCIONES!$C$9)</f>
        <v/>
      </c>
      <c r="Z65" s="33">
        <f>INDEX(REQUISITOS!$H$5:$H$17,MATCH(B65,REQUISITOS!$A$5:$A$17,0))</f>
        <v>2</v>
      </c>
      <c r="AA65" s="35" t="str">
        <f t="shared" si="6"/>
        <v>SIN DILIGENCIAR</v>
      </c>
      <c r="AB65" s="27"/>
      <c r="AC65" s="27"/>
      <c r="AD65" s="27"/>
      <c r="AE65" s="27"/>
      <c r="AF65" s="27"/>
      <c r="AG65" s="2"/>
      <c r="AH65" s="27"/>
      <c r="AI65" s="36" t="str">
        <f>IF(G65="","",TRIM(IF(AND(I65&lt;&gt;"",COUNTIF($I$6:$I$80,I65)&gt;1),"Documento repetido en otra fila (una persona = un perfil). ","")&amp;IF(I65="","Falta N° de documento. ","")&amp;IF(V65="","Falta fecha de acta base. ","")&amp;IF(P65="","Indique SI o NO en ReTHUS (obligatorio si el título es del área de la salud). ","")&amp;IF(COUNTIF(EXPERIENCIA!$A$6:$A$1005,A65)=0,"Sin certificaciones en EXPERIENCIA. ","")&amp;IF(COUNTIFS(EXPERIENCIA!$A$6:$A$1005,A65,EXPERIENCIA!$W$6:$W$1005,"REVISAR")&gt;0,"Certificaciones con observación en EXPERIENCIA. ","")&amp;IF(AA65="NO CUMPLE","Experiencia calculada inferior al mínimo. ","")&amp;IF(AB65&lt;&gt;"SI","No aporta carta de compromiso, exclusividad y autorización. ","")&amp;IF(COUNTIF(AC65:AF65,"NO")&gt;0,"Soportes incompletos. ","")&amp;IF(COUNTBLANK(AB65:AF65)&gt;0,"Soportes sin marcar (registre SI o NO). ","")&amp;IF(AH65&lt;&gt;"SI","El oferente no ha certificado el cumplimiento. ","")&amp;IF(AND(AH65="SI",AA65&lt;&gt;"CUMPLE"),"Certifica cumplimiento sin soporte de experiencia suficiente. ","")))</f>
        <v/>
      </c>
      <c r="AJ65" s="37"/>
      <c r="AK65" s="37" t="s">
        <v>236</v>
      </c>
      <c r="AL65" s="38" t="str">
        <f>IF(G65="","",SUMIFS(EXPERIENCIA!$Z$6:$Z$1005,EXPERIENCIA!$A$6:$A$1005,A65))</f>
        <v/>
      </c>
      <c r="AM65" s="39" t="str">
        <f>IF(AL65="","",AL65/INSTRUCCIONES!$C$9)</f>
        <v/>
      </c>
      <c r="AN65" s="40" t="str">
        <f t="shared" si="7"/>
        <v/>
      </c>
      <c r="AO65" s="37"/>
      <c r="AP65" s="37"/>
      <c r="AQ65" s="40" t="str">
        <f t="shared" si="8"/>
        <v/>
      </c>
      <c r="AR65" s="41"/>
      <c r="AS65" s="2"/>
      <c r="AT65" s="26" t="s">
        <v>236</v>
      </c>
      <c r="AU65" s="33" t="str">
        <f>IF(G65="","",IF(AA65&lt;&gt;"CUMPLE",0,MIN(INDEX(REQUISITOS!$O$5:$O$17,MATCH($B65,REQUISITOS!$A$5:$A$17,0)),MAX(0,INT(ROUND(Y65-Z65,6))))*INDEX(REQUISITOS!$N$5:$N$17,MATCH($B65,REQUISITOS!$A$5:$A$17,0))+IF(AS65="SI",INDEX(REQUISITOS!$P$5:$P$17,MATCH($B65,REQUISITOS!$A$5:$A$17,0)),0)+MIN(INDEX(REQUISITOS!$R$5:$R$17,MATCH($B65,REQUISITOS!$A$5:$A$17,0)),IF(ISNUMBER(AT65),AT65,0))*INDEX(REQUISITOS!$Q$5:$Q$17,MATCH($B65,REQUISITOS!$A$5:$A$17,0))))</f>
        <v/>
      </c>
      <c r="AV65" s="37"/>
      <c r="AW65" s="12" t="s">
        <v>236</v>
      </c>
      <c r="AX65" s="42" t="str">
        <f>IF(G65="","",IF(AN65&lt;&gt;"CUMPLE",0,MIN(INDEX(REQUISITOS!$O$5:$O$17,MATCH($B65,REQUISITOS!$A$5:$A$17,0)),MAX(0,INT(ROUND(AM65-Z65,6))))))</f>
        <v/>
      </c>
      <c r="AY65" s="42" t="str">
        <f>IF(G65="","",AX65*INDEX(REQUISITOS!$N$5:$N$17,MATCH($B65,REQUISITOS!$A$5:$A$17,0)))</f>
        <v/>
      </c>
      <c r="AZ65" s="42" t="str">
        <f>IF(G65="","",IF(AV65="SI",INDEX(REQUISITOS!$P$5:$P$17,MATCH($B65,REQUISITOS!$A$5:$A$17,0)),0))</f>
        <v/>
      </c>
      <c r="BA65" s="42" t="str">
        <f>IF(G65="","",MIN(INDEX(REQUISITOS!$R$5:$R$17,MATCH($B65,REQUISITOS!$A$5:$A$17,0)),IF(ISNUMBER(AW65),AW65,0))*INDEX(REQUISITOS!$Q$5:$Q$17,MATCH($B65,REQUISITOS!$A$5:$A$17,0)))</f>
        <v/>
      </c>
      <c r="BB65" s="43" t="str">
        <f t="shared" si="9"/>
        <v/>
      </c>
      <c r="BC65" s="42">
        <f>INDEX(REQUISITOS!$S$5:$S$17,MATCH($B65,REQUISITOS!$A$5:$A$17,0))</f>
        <v>15</v>
      </c>
      <c r="BD65" s="44" t="str">
        <f t="shared" si="10"/>
        <v/>
      </c>
    </row>
    <row r="66" spans="1:56" ht="30" customHeight="1" x14ac:dyDescent="0.25">
      <c r="A66" s="20" t="s">
        <v>343</v>
      </c>
      <c r="B66" s="12" t="s">
        <v>137</v>
      </c>
      <c r="C66" s="26" t="s">
        <v>138</v>
      </c>
      <c r="D66" s="26" t="s">
        <v>299</v>
      </c>
      <c r="E66" s="26" t="s">
        <v>344</v>
      </c>
      <c r="F66" s="26" t="s">
        <v>301</v>
      </c>
      <c r="G66" s="2"/>
      <c r="H66" s="27"/>
      <c r="I66" s="28"/>
      <c r="J66" s="29"/>
      <c r="K66" s="2"/>
      <c r="L66" s="2"/>
      <c r="M66" s="2"/>
      <c r="N66" s="30"/>
      <c r="O66" s="28"/>
      <c r="P66" s="27"/>
      <c r="Q66" s="26" t="s">
        <v>236</v>
      </c>
      <c r="R66" s="12" t="s">
        <v>236</v>
      </c>
      <c r="S66" s="26" t="s">
        <v>236</v>
      </c>
      <c r="T66" s="26" t="s">
        <v>236</v>
      </c>
      <c r="U66" s="45"/>
      <c r="V66" s="31" t="str">
        <f t="shared" si="11"/>
        <v/>
      </c>
      <c r="W66" s="32" t="str">
        <f>IF(G66="","",SUMIFS(EXPERIENCIA!$U$6:$U$1005,EXPERIENCIA!$A$6:$A$1005,A66))</f>
        <v/>
      </c>
      <c r="X66" s="33" t="str">
        <f>IF(G66="","",COUNTIF(EXPERIENCIA!$A$6:$A$1005,A66))</f>
        <v/>
      </c>
      <c r="Y66" s="34" t="str">
        <f>IF(W66="","",W66/INSTRUCCIONES!$C$9)</f>
        <v/>
      </c>
      <c r="Z66" s="33">
        <f>INDEX(REQUISITOS!$H$5:$H$17,MATCH(B66,REQUISITOS!$A$5:$A$17,0))</f>
        <v>2</v>
      </c>
      <c r="AA66" s="35" t="str">
        <f t="shared" si="6"/>
        <v>SIN DILIGENCIAR</v>
      </c>
      <c r="AB66" s="27"/>
      <c r="AC66" s="27"/>
      <c r="AD66" s="27"/>
      <c r="AE66" s="27"/>
      <c r="AF66" s="27"/>
      <c r="AG66" s="2"/>
      <c r="AH66" s="27"/>
      <c r="AI66" s="36" t="str">
        <f>IF(G66="","",TRIM(IF(AND(I66&lt;&gt;"",COUNTIF($I$6:$I$80,I66)&gt;1),"Documento repetido en otra fila (una persona = un perfil). ","")&amp;IF(I66="","Falta N° de documento. ","")&amp;IF(V66="","Falta fecha de acta base. ","")&amp;IF(P66="","Indique SI o NO en ReTHUS (obligatorio si el título es del área de la salud). ","")&amp;IF(COUNTIF(EXPERIENCIA!$A$6:$A$1005,A66)=0,"Sin certificaciones en EXPERIENCIA. ","")&amp;IF(COUNTIFS(EXPERIENCIA!$A$6:$A$1005,A66,EXPERIENCIA!$W$6:$W$1005,"REVISAR")&gt;0,"Certificaciones con observación en EXPERIENCIA. ","")&amp;IF(AA66="NO CUMPLE","Experiencia calculada inferior al mínimo. ","")&amp;IF(AB66&lt;&gt;"SI","No aporta carta de compromiso, exclusividad y autorización. ","")&amp;IF(COUNTIF(AC66:AF66,"NO")&gt;0,"Soportes incompletos. ","")&amp;IF(COUNTBLANK(AB66:AF66)&gt;0,"Soportes sin marcar (registre SI o NO). ","")&amp;IF(AH66&lt;&gt;"SI","El oferente no ha certificado el cumplimiento. ","")&amp;IF(AND(AH66="SI",AA66&lt;&gt;"CUMPLE"),"Certifica cumplimiento sin soporte de experiencia suficiente. ","")))</f>
        <v/>
      </c>
      <c r="AJ66" s="37"/>
      <c r="AK66" s="37" t="s">
        <v>236</v>
      </c>
      <c r="AL66" s="38" t="str">
        <f>IF(G66="","",SUMIFS(EXPERIENCIA!$Z$6:$Z$1005,EXPERIENCIA!$A$6:$A$1005,A66))</f>
        <v/>
      </c>
      <c r="AM66" s="39" t="str">
        <f>IF(AL66="","",AL66/INSTRUCCIONES!$C$9)</f>
        <v/>
      </c>
      <c r="AN66" s="40" t="str">
        <f t="shared" si="7"/>
        <v/>
      </c>
      <c r="AO66" s="37"/>
      <c r="AP66" s="37"/>
      <c r="AQ66" s="40" t="str">
        <f t="shared" si="8"/>
        <v/>
      </c>
      <c r="AR66" s="41"/>
      <c r="AS66" s="2"/>
      <c r="AT66" s="26" t="s">
        <v>236</v>
      </c>
      <c r="AU66" s="33" t="str">
        <f>IF(G66="","",IF(AA66&lt;&gt;"CUMPLE",0,MIN(INDEX(REQUISITOS!$O$5:$O$17,MATCH($B66,REQUISITOS!$A$5:$A$17,0)),MAX(0,INT(ROUND(Y66-Z66,6))))*INDEX(REQUISITOS!$N$5:$N$17,MATCH($B66,REQUISITOS!$A$5:$A$17,0))+IF(AS66="SI",INDEX(REQUISITOS!$P$5:$P$17,MATCH($B66,REQUISITOS!$A$5:$A$17,0)),0)+MIN(INDEX(REQUISITOS!$R$5:$R$17,MATCH($B66,REQUISITOS!$A$5:$A$17,0)),IF(ISNUMBER(AT66),AT66,0))*INDEX(REQUISITOS!$Q$5:$Q$17,MATCH($B66,REQUISITOS!$A$5:$A$17,0))))</f>
        <v/>
      </c>
      <c r="AV66" s="37"/>
      <c r="AW66" s="12" t="s">
        <v>236</v>
      </c>
      <c r="AX66" s="42" t="str">
        <f>IF(G66="","",IF(AN66&lt;&gt;"CUMPLE",0,MIN(INDEX(REQUISITOS!$O$5:$O$17,MATCH($B66,REQUISITOS!$A$5:$A$17,0)),MAX(0,INT(ROUND(AM66-Z66,6))))))</f>
        <v/>
      </c>
      <c r="AY66" s="42" t="str">
        <f>IF(G66="","",AX66*INDEX(REQUISITOS!$N$5:$N$17,MATCH($B66,REQUISITOS!$A$5:$A$17,0)))</f>
        <v/>
      </c>
      <c r="AZ66" s="42" t="str">
        <f>IF(G66="","",IF(AV66="SI",INDEX(REQUISITOS!$P$5:$P$17,MATCH($B66,REQUISITOS!$A$5:$A$17,0)),0))</f>
        <v/>
      </c>
      <c r="BA66" s="42" t="str">
        <f>IF(G66="","",MIN(INDEX(REQUISITOS!$R$5:$R$17,MATCH($B66,REQUISITOS!$A$5:$A$17,0)),IF(ISNUMBER(AW66),AW66,0))*INDEX(REQUISITOS!$Q$5:$Q$17,MATCH($B66,REQUISITOS!$A$5:$A$17,0)))</f>
        <v/>
      </c>
      <c r="BB66" s="43" t="str">
        <f t="shared" si="9"/>
        <v/>
      </c>
      <c r="BC66" s="42">
        <f>INDEX(REQUISITOS!$S$5:$S$17,MATCH($B66,REQUISITOS!$A$5:$A$17,0))</f>
        <v>15</v>
      </c>
      <c r="BD66" s="44" t="str">
        <f t="shared" si="10"/>
        <v/>
      </c>
    </row>
    <row r="67" spans="1:56" ht="30" customHeight="1" x14ac:dyDescent="0.25">
      <c r="A67" s="20" t="s">
        <v>345</v>
      </c>
      <c r="B67" s="12" t="s">
        <v>137</v>
      </c>
      <c r="C67" s="26" t="s">
        <v>138</v>
      </c>
      <c r="D67" s="26" t="s">
        <v>252</v>
      </c>
      <c r="E67" s="26" t="s">
        <v>346</v>
      </c>
      <c r="F67" s="26" t="s">
        <v>254</v>
      </c>
      <c r="G67" s="2"/>
      <c r="H67" s="27"/>
      <c r="I67" s="28"/>
      <c r="J67" s="29"/>
      <c r="K67" s="2"/>
      <c r="L67" s="2"/>
      <c r="M67" s="2"/>
      <c r="N67" s="30"/>
      <c r="O67" s="28"/>
      <c r="P67" s="27"/>
      <c r="Q67" s="26" t="s">
        <v>236</v>
      </c>
      <c r="R67" s="12" t="s">
        <v>236</v>
      </c>
      <c r="S67" s="26" t="s">
        <v>236</v>
      </c>
      <c r="T67" s="26" t="s">
        <v>236</v>
      </c>
      <c r="U67" s="45"/>
      <c r="V67" s="31" t="str">
        <f t="shared" si="11"/>
        <v/>
      </c>
      <c r="W67" s="32" t="str">
        <f>IF(G67="","",SUMIFS(EXPERIENCIA!$U$6:$U$1005,EXPERIENCIA!$A$6:$A$1005,A67))</f>
        <v/>
      </c>
      <c r="X67" s="33" t="str">
        <f>IF(G67="","",COUNTIF(EXPERIENCIA!$A$6:$A$1005,A67))</f>
        <v/>
      </c>
      <c r="Y67" s="34" t="str">
        <f>IF(W67="","",W67/INSTRUCCIONES!$C$9)</f>
        <v/>
      </c>
      <c r="Z67" s="33">
        <f>INDEX(REQUISITOS!$H$5:$H$17,MATCH(B67,REQUISITOS!$A$5:$A$17,0))</f>
        <v>2</v>
      </c>
      <c r="AA67" s="35" t="str">
        <f t="shared" si="6"/>
        <v>SIN DILIGENCIAR</v>
      </c>
      <c r="AB67" s="27"/>
      <c r="AC67" s="27"/>
      <c r="AD67" s="27"/>
      <c r="AE67" s="27"/>
      <c r="AF67" s="27"/>
      <c r="AG67" s="2"/>
      <c r="AH67" s="27"/>
      <c r="AI67" s="36" t="str">
        <f>IF(G67="","",TRIM(IF(AND(I67&lt;&gt;"",COUNTIF($I$6:$I$80,I67)&gt;1),"Documento repetido en otra fila (una persona = un perfil). ","")&amp;IF(I67="","Falta N° de documento. ","")&amp;IF(V67="","Falta fecha de acta base. ","")&amp;IF(P67="","Indique SI o NO en ReTHUS (obligatorio si el título es del área de la salud). ","")&amp;IF(COUNTIF(EXPERIENCIA!$A$6:$A$1005,A67)=0,"Sin certificaciones en EXPERIENCIA. ","")&amp;IF(COUNTIFS(EXPERIENCIA!$A$6:$A$1005,A67,EXPERIENCIA!$W$6:$W$1005,"REVISAR")&gt;0,"Certificaciones con observación en EXPERIENCIA. ","")&amp;IF(AA67="NO CUMPLE","Experiencia calculada inferior al mínimo. ","")&amp;IF(AB67&lt;&gt;"SI","No aporta carta de compromiso, exclusividad y autorización. ","")&amp;IF(COUNTIF(AC67:AF67,"NO")&gt;0,"Soportes incompletos. ","")&amp;IF(COUNTBLANK(AB67:AF67)&gt;0,"Soportes sin marcar (registre SI o NO). ","")&amp;IF(AH67&lt;&gt;"SI","El oferente no ha certificado el cumplimiento. ","")&amp;IF(AND(AH67="SI",AA67&lt;&gt;"CUMPLE"),"Certifica cumplimiento sin soporte de experiencia suficiente. ","")))</f>
        <v/>
      </c>
      <c r="AJ67" s="37"/>
      <c r="AK67" s="37" t="s">
        <v>236</v>
      </c>
      <c r="AL67" s="38" t="str">
        <f>IF(G67="","",SUMIFS(EXPERIENCIA!$Z$6:$Z$1005,EXPERIENCIA!$A$6:$A$1005,A67))</f>
        <v/>
      </c>
      <c r="AM67" s="39" t="str">
        <f>IF(AL67="","",AL67/INSTRUCCIONES!$C$9)</f>
        <v/>
      </c>
      <c r="AN67" s="40" t="str">
        <f t="shared" si="7"/>
        <v/>
      </c>
      <c r="AO67" s="37"/>
      <c r="AP67" s="37"/>
      <c r="AQ67" s="40" t="str">
        <f t="shared" si="8"/>
        <v/>
      </c>
      <c r="AR67" s="41"/>
      <c r="AS67" s="2"/>
      <c r="AT67" s="26" t="s">
        <v>236</v>
      </c>
      <c r="AU67" s="33" t="str">
        <f>IF(G67="","",IF(AA67&lt;&gt;"CUMPLE",0,MIN(INDEX(REQUISITOS!$O$5:$O$17,MATCH($B67,REQUISITOS!$A$5:$A$17,0)),MAX(0,INT(ROUND(Y67-Z67,6))))*INDEX(REQUISITOS!$N$5:$N$17,MATCH($B67,REQUISITOS!$A$5:$A$17,0))+IF(AS67="SI",INDEX(REQUISITOS!$P$5:$P$17,MATCH($B67,REQUISITOS!$A$5:$A$17,0)),0)+MIN(INDEX(REQUISITOS!$R$5:$R$17,MATCH($B67,REQUISITOS!$A$5:$A$17,0)),IF(ISNUMBER(AT67),AT67,0))*INDEX(REQUISITOS!$Q$5:$Q$17,MATCH($B67,REQUISITOS!$A$5:$A$17,0))))</f>
        <v/>
      </c>
      <c r="AV67" s="37"/>
      <c r="AW67" s="12" t="s">
        <v>236</v>
      </c>
      <c r="AX67" s="42" t="str">
        <f>IF(G67="","",IF(AN67&lt;&gt;"CUMPLE",0,MIN(INDEX(REQUISITOS!$O$5:$O$17,MATCH($B67,REQUISITOS!$A$5:$A$17,0)),MAX(0,INT(ROUND(AM67-Z67,6))))))</f>
        <v/>
      </c>
      <c r="AY67" s="42" t="str">
        <f>IF(G67="","",AX67*INDEX(REQUISITOS!$N$5:$N$17,MATCH($B67,REQUISITOS!$A$5:$A$17,0)))</f>
        <v/>
      </c>
      <c r="AZ67" s="42" t="str">
        <f>IF(G67="","",IF(AV67="SI",INDEX(REQUISITOS!$P$5:$P$17,MATCH($B67,REQUISITOS!$A$5:$A$17,0)),0))</f>
        <v/>
      </c>
      <c r="BA67" s="42" t="str">
        <f>IF(G67="","",MIN(INDEX(REQUISITOS!$R$5:$R$17,MATCH($B67,REQUISITOS!$A$5:$A$17,0)),IF(ISNUMBER(AW67),AW67,0))*INDEX(REQUISITOS!$Q$5:$Q$17,MATCH($B67,REQUISITOS!$A$5:$A$17,0)))</f>
        <v/>
      </c>
      <c r="BB67" s="43" t="str">
        <f t="shared" si="9"/>
        <v/>
      </c>
      <c r="BC67" s="42">
        <f>INDEX(REQUISITOS!$S$5:$S$17,MATCH($B67,REQUISITOS!$A$5:$A$17,0))</f>
        <v>15</v>
      </c>
      <c r="BD67" s="44" t="str">
        <f t="shared" si="10"/>
        <v/>
      </c>
    </row>
    <row r="68" spans="1:56" ht="30" customHeight="1" x14ac:dyDescent="0.25">
      <c r="A68" s="20" t="s">
        <v>347</v>
      </c>
      <c r="B68" s="12" t="s">
        <v>137</v>
      </c>
      <c r="C68" s="26" t="s">
        <v>138</v>
      </c>
      <c r="D68" s="26" t="s">
        <v>252</v>
      </c>
      <c r="E68" s="26" t="s">
        <v>346</v>
      </c>
      <c r="F68" s="26" t="s">
        <v>254</v>
      </c>
      <c r="G68" s="2"/>
      <c r="H68" s="27"/>
      <c r="I68" s="28"/>
      <c r="J68" s="29"/>
      <c r="K68" s="2"/>
      <c r="L68" s="2"/>
      <c r="M68" s="2"/>
      <c r="N68" s="30"/>
      <c r="O68" s="28"/>
      <c r="P68" s="27"/>
      <c r="Q68" s="26" t="s">
        <v>236</v>
      </c>
      <c r="R68" s="12" t="s">
        <v>236</v>
      </c>
      <c r="S68" s="26" t="s">
        <v>236</v>
      </c>
      <c r="T68" s="26" t="s">
        <v>236</v>
      </c>
      <c r="U68" s="45"/>
      <c r="V68" s="31" t="str">
        <f t="shared" si="11"/>
        <v/>
      </c>
      <c r="W68" s="32" t="str">
        <f>IF(G68="","",SUMIFS(EXPERIENCIA!$U$6:$U$1005,EXPERIENCIA!$A$6:$A$1005,A68))</f>
        <v/>
      </c>
      <c r="X68" s="33" t="str">
        <f>IF(G68="","",COUNTIF(EXPERIENCIA!$A$6:$A$1005,A68))</f>
        <v/>
      </c>
      <c r="Y68" s="34" t="str">
        <f>IF(W68="","",W68/INSTRUCCIONES!$C$9)</f>
        <v/>
      </c>
      <c r="Z68" s="33">
        <f>INDEX(REQUISITOS!$H$5:$H$17,MATCH(B68,REQUISITOS!$A$5:$A$17,0))</f>
        <v>2</v>
      </c>
      <c r="AA68" s="35" t="str">
        <f t="shared" si="6"/>
        <v>SIN DILIGENCIAR</v>
      </c>
      <c r="AB68" s="27"/>
      <c r="AC68" s="27"/>
      <c r="AD68" s="27"/>
      <c r="AE68" s="27"/>
      <c r="AF68" s="27"/>
      <c r="AG68" s="2"/>
      <c r="AH68" s="27"/>
      <c r="AI68" s="36" t="str">
        <f>IF(G68="","",TRIM(IF(AND(I68&lt;&gt;"",COUNTIF($I$6:$I$80,I68)&gt;1),"Documento repetido en otra fila (una persona = un perfil). ","")&amp;IF(I68="","Falta N° de documento. ","")&amp;IF(V68="","Falta fecha de acta base. ","")&amp;IF(P68="","Indique SI o NO en ReTHUS (obligatorio si el título es del área de la salud). ","")&amp;IF(COUNTIF(EXPERIENCIA!$A$6:$A$1005,A68)=0,"Sin certificaciones en EXPERIENCIA. ","")&amp;IF(COUNTIFS(EXPERIENCIA!$A$6:$A$1005,A68,EXPERIENCIA!$W$6:$W$1005,"REVISAR")&gt;0,"Certificaciones con observación en EXPERIENCIA. ","")&amp;IF(AA68="NO CUMPLE","Experiencia calculada inferior al mínimo. ","")&amp;IF(AB68&lt;&gt;"SI","No aporta carta de compromiso, exclusividad y autorización. ","")&amp;IF(COUNTIF(AC68:AF68,"NO")&gt;0,"Soportes incompletos. ","")&amp;IF(COUNTBLANK(AB68:AF68)&gt;0,"Soportes sin marcar (registre SI o NO). ","")&amp;IF(AH68&lt;&gt;"SI","El oferente no ha certificado el cumplimiento. ","")&amp;IF(AND(AH68="SI",AA68&lt;&gt;"CUMPLE"),"Certifica cumplimiento sin soporte de experiencia suficiente. ","")))</f>
        <v/>
      </c>
      <c r="AJ68" s="37"/>
      <c r="AK68" s="37" t="s">
        <v>236</v>
      </c>
      <c r="AL68" s="38" t="str">
        <f>IF(G68="","",SUMIFS(EXPERIENCIA!$Z$6:$Z$1005,EXPERIENCIA!$A$6:$A$1005,A68))</f>
        <v/>
      </c>
      <c r="AM68" s="39" t="str">
        <f>IF(AL68="","",AL68/INSTRUCCIONES!$C$9)</f>
        <v/>
      </c>
      <c r="AN68" s="40" t="str">
        <f t="shared" si="7"/>
        <v/>
      </c>
      <c r="AO68" s="37"/>
      <c r="AP68" s="37"/>
      <c r="AQ68" s="40" t="str">
        <f t="shared" si="8"/>
        <v/>
      </c>
      <c r="AR68" s="41"/>
      <c r="AS68" s="2"/>
      <c r="AT68" s="26" t="s">
        <v>236</v>
      </c>
      <c r="AU68" s="33" t="str">
        <f>IF(G68="","",IF(AA68&lt;&gt;"CUMPLE",0,MIN(INDEX(REQUISITOS!$O$5:$O$17,MATCH($B68,REQUISITOS!$A$5:$A$17,0)),MAX(0,INT(ROUND(Y68-Z68,6))))*INDEX(REQUISITOS!$N$5:$N$17,MATCH($B68,REQUISITOS!$A$5:$A$17,0))+IF(AS68="SI",INDEX(REQUISITOS!$P$5:$P$17,MATCH($B68,REQUISITOS!$A$5:$A$17,0)),0)+MIN(INDEX(REQUISITOS!$R$5:$R$17,MATCH($B68,REQUISITOS!$A$5:$A$17,0)),IF(ISNUMBER(AT68),AT68,0))*INDEX(REQUISITOS!$Q$5:$Q$17,MATCH($B68,REQUISITOS!$A$5:$A$17,0))))</f>
        <v/>
      </c>
      <c r="AV68" s="37"/>
      <c r="AW68" s="12" t="s">
        <v>236</v>
      </c>
      <c r="AX68" s="42" t="str">
        <f>IF(G68="","",IF(AN68&lt;&gt;"CUMPLE",0,MIN(INDEX(REQUISITOS!$O$5:$O$17,MATCH($B68,REQUISITOS!$A$5:$A$17,0)),MAX(0,INT(ROUND(AM68-Z68,6))))))</f>
        <v/>
      </c>
      <c r="AY68" s="42" t="str">
        <f>IF(G68="","",AX68*INDEX(REQUISITOS!$N$5:$N$17,MATCH($B68,REQUISITOS!$A$5:$A$17,0)))</f>
        <v/>
      </c>
      <c r="AZ68" s="42" t="str">
        <f>IF(G68="","",IF(AV68="SI",INDEX(REQUISITOS!$P$5:$P$17,MATCH($B68,REQUISITOS!$A$5:$A$17,0)),0))</f>
        <v/>
      </c>
      <c r="BA68" s="42" t="str">
        <f>IF(G68="","",MIN(INDEX(REQUISITOS!$R$5:$R$17,MATCH($B68,REQUISITOS!$A$5:$A$17,0)),IF(ISNUMBER(AW68),AW68,0))*INDEX(REQUISITOS!$Q$5:$Q$17,MATCH($B68,REQUISITOS!$A$5:$A$17,0)))</f>
        <v/>
      </c>
      <c r="BB68" s="43" t="str">
        <f t="shared" si="9"/>
        <v/>
      </c>
      <c r="BC68" s="42">
        <f>INDEX(REQUISITOS!$S$5:$S$17,MATCH($B68,REQUISITOS!$A$5:$A$17,0))</f>
        <v>15</v>
      </c>
      <c r="BD68" s="44" t="str">
        <f t="shared" si="10"/>
        <v/>
      </c>
    </row>
    <row r="69" spans="1:56" ht="30" customHeight="1" x14ac:dyDescent="0.25">
      <c r="A69" s="20" t="s">
        <v>348</v>
      </c>
      <c r="B69" s="12" t="s">
        <v>137</v>
      </c>
      <c r="C69" s="26" t="s">
        <v>138</v>
      </c>
      <c r="D69" s="26" t="s">
        <v>310</v>
      </c>
      <c r="E69" s="26" t="s">
        <v>311</v>
      </c>
      <c r="F69" s="26" t="s">
        <v>312</v>
      </c>
      <c r="G69" s="2"/>
      <c r="H69" s="27"/>
      <c r="I69" s="28"/>
      <c r="J69" s="29"/>
      <c r="K69" s="2"/>
      <c r="L69" s="2"/>
      <c r="M69" s="2"/>
      <c r="N69" s="30"/>
      <c r="O69" s="28"/>
      <c r="P69" s="27"/>
      <c r="Q69" s="26" t="s">
        <v>236</v>
      </c>
      <c r="R69" s="12" t="s">
        <v>236</v>
      </c>
      <c r="S69" s="26" t="s">
        <v>236</v>
      </c>
      <c r="T69" s="26" t="s">
        <v>236</v>
      </c>
      <c r="U69" s="45"/>
      <c r="V69" s="31" t="str">
        <f t="shared" si="11"/>
        <v/>
      </c>
      <c r="W69" s="32" t="str">
        <f>IF(G69="","",SUMIFS(EXPERIENCIA!$U$6:$U$1005,EXPERIENCIA!$A$6:$A$1005,A69))</f>
        <v/>
      </c>
      <c r="X69" s="33" t="str">
        <f>IF(G69="","",COUNTIF(EXPERIENCIA!$A$6:$A$1005,A69))</f>
        <v/>
      </c>
      <c r="Y69" s="34" t="str">
        <f>IF(W69="","",W69/INSTRUCCIONES!$C$9)</f>
        <v/>
      </c>
      <c r="Z69" s="33">
        <f>INDEX(REQUISITOS!$H$5:$H$17,MATCH(B69,REQUISITOS!$A$5:$A$17,0))</f>
        <v>2</v>
      </c>
      <c r="AA69" s="35" t="str">
        <f t="shared" si="6"/>
        <v>SIN DILIGENCIAR</v>
      </c>
      <c r="AB69" s="27"/>
      <c r="AC69" s="27"/>
      <c r="AD69" s="27"/>
      <c r="AE69" s="27"/>
      <c r="AF69" s="27"/>
      <c r="AG69" s="2"/>
      <c r="AH69" s="27"/>
      <c r="AI69" s="36" t="str">
        <f>IF(G69="","",TRIM(IF(AND(I69&lt;&gt;"",COUNTIF($I$6:$I$80,I69)&gt;1),"Documento repetido en otra fila (una persona = un perfil). ","")&amp;IF(I69="","Falta N° de documento. ","")&amp;IF(V69="","Falta fecha de acta base. ","")&amp;IF(P69="","Indique SI o NO en ReTHUS (obligatorio si el título es del área de la salud). ","")&amp;IF(COUNTIF(EXPERIENCIA!$A$6:$A$1005,A69)=0,"Sin certificaciones en EXPERIENCIA. ","")&amp;IF(COUNTIFS(EXPERIENCIA!$A$6:$A$1005,A69,EXPERIENCIA!$W$6:$W$1005,"REVISAR")&gt;0,"Certificaciones con observación en EXPERIENCIA. ","")&amp;IF(AA69="NO CUMPLE","Experiencia calculada inferior al mínimo. ","")&amp;IF(AB69&lt;&gt;"SI","No aporta carta de compromiso, exclusividad y autorización. ","")&amp;IF(COUNTIF(AC69:AF69,"NO")&gt;0,"Soportes incompletos. ","")&amp;IF(COUNTBLANK(AB69:AF69)&gt;0,"Soportes sin marcar (registre SI o NO). ","")&amp;IF(AH69&lt;&gt;"SI","El oferente no ha certificado el cumplimiento. ","")&amp;IF(AND(AH69="SI",AA69&lt;&gt;"CUMPLE"),"Certifica cumplimiento sin soporte de experiencia suficiente. ","")))</f>
        <v/>
      </c>
      <c r="AJ69" s="37"/>
      <c r="AK69" s="37" t="s">
        <v>236</v>
      </c>
      <c r="AL69" s="38" t="str">
        <f>IF(G69="","",SUMIFS(EXPERIENCIA!$Z$6:$Z$1005,EXPERIENCIA!$A$6:$A$1005,A69))</f>
        <v/>
      </c>
      <c r="AM69" s="39" t="str">
        <f>IF(AL69="","",AL69/INSTRUCCIONES!$C$9)</f>
        <v/>
      </c>
      <c r="AN69" s="40" t="str">
        <f t="shared" si="7"/>
        <v/>
      </c>
      <c r="AO69" s="37"/>
      <c r="AP69" s="37"/>
      <c r="AQ69" s="40" t="str">
        <f t="shared" si="8"/>
        <v/>
      </c>
      <c r="AR69" s="41"/>
      <c r="AS69" s="2"/>
      <c r="AT69" s="26" t="s">
        <v>236</v>
      </c>
      <c r="AU69" s="33" t="str">
        <f>IF(G69="","",IF(AA69&lt;&gt;"CUMPLE",0,MIN(INDEX(REQUISITOS!$O$5:$O$17,MATCH($B69,REQUISITOS!$A$5:$A$17,0)),MAX(0,INT(ROUND(Y69-Z69,6))))*INDEX(REQUISITOS!$N$5:$N$17,MATCH($B69,REQUISITOS!$A$5:$A$17,0))+IF(AS69="SI",INDEX(REQUISITOS!$P$5:$P$17,MATCH($B69,REQUISITOS!$A$5:$A$17,0)),0)+MIN(INDEX(REQUISITOS!$R$5:$R$17,MATCH($B69,REQUISITOS!$A$5:$A$17,0)),IF(ISNUMBER(AT69),AT69,0))*INDEX(REQUISITOS!$Q$5:$Q$17,MATCH($B69,REQUISITOS!$A$5:$A$17,0))))</f>
        <v/>
      </c>
      <c r="AV69" s="37"/>
      <c r="AW69" s="12" t="s">
        <v>236</v>
      </c>
      <c r="AX69" s="42" t="str">
        <f>IF(G69="","",IF(AN69&lt;&gt;"CUMPLE",0,MIN(INDEX(REQUISITOS!$O$5:$O$17,MATCH($B69,REQUISITOS!$A$5:$A$17,0)),MAX(0,INT(ROUND(AM69-Z69,6))))))</f>
        <v/>
      </c>
      <c r="AY69" s="42" t="str">
        <f>IF(G69="","",AX69*INDEX(REQUISITOS!$N$5:$N$17,MATCH($B69,REQUISITOS!$A$5:$A$17,0)))</f>
        <v/>
      </c>
      <c r="AZ69" s="42" t="str">
        <f>IF(G69="","",IF(AV69="SI",INDEX(REQUISITOS!$P$5:$P$17,MATCH($B69,REQUISITOS!$A$5:$A$17,0)),0))</f>
        <v/>
      </c>
      <c r="BA69" s="42" t="str">
        <f>IF(G69="","",MIN(INDEX(REQUISITOS!$R$5:$R$17,MATCH($B69,REQUISITOS!$A$5:$A$17,0)),IF(ISNUMBER(AW69),AW69,0))*INDEX(REQUISITOS!$Q$5:$Q$17,MATCH($B69,REQUISITOS!$A$5:$A$17,0)))</f>
        <v/>
      </c>
      <c r="BB69" s="43" t="str">
        <f t="shared" si="9"/>
        <v/>
      </c>
      <c r="BC69" s="42">
        <f>INDEX(REQUISITOS!$S$5:$S$17,MATCH($B69,REQUISITOS!$A$5:$A$17,0))</f>
        <v>15</v>
      </c>
      <c r="BD69" s="44" t="str">
        <f t="shared" si="10"/>
        <v/>
      </c>
    </row>
    <row r="70" spans="1:56" ht="30" customHeight="1" x14ac:dyDescent="0.25">
      <c r="A70" s="20" t="s">
        <v>349</v>
      </c>
      <c r="B70" s="12" t="s">
        <v>137</v>
      </c>
      <c r="C70" s="26" t="s">
        <v>138</v>
      </c>
      <c r="D70" s="26" t="s">
        <v>314</v>
      </c>
      <c r="E70" s="26" t="s">
        <v>350</v>
      </c>
      <c r="F70" s="26" t="s">
        <v>316</v>
      </c>
      <c r="G70" s="2"/>
      <c r="H70" s="27"/>
      <c r="I70" s="28"/>
      <c r="J70" s="29"/>
      <c r="K70" s="2"/>
      <c r="L70" s="2"/>
      <c r="M70" s="2"/>
      <c r="N70" s="30"/>
      <c r="O70" s="28"/>
      <c r="P70" s="27"/>
      <c r="Q70" s="26" t="s">
        <v>236</v>
      </c>
      <c r="R70" s="12" t="s">
        <v>236</v>
      </c>
      <c r="S70" s="26" t="s">
        <v>236</v>
      </c>
      <c r="T70" s="26" t="s">
        <v>236</v>
      </c>
      <c r="U70" s="45"/>
      <c r="V70" s="31" t="str">
        <f t="shared" si="11"/>
        <v/>
      </c>
      <c r="W70" s="32" t="str">
        <f>IF(G70="","",SUMIFS(EXPERIENCIA!$U$6:$U$1005,EXPERIENCIA!$A$6:$A$1005,A70))</f>
        <v/>
      </c>
      <c r="X70" s="33" t="str">
        <f>IF(G70="","",COUNTIF(EXPERIENCIA!$A$6:$A$1005,A70))</f>
        <v/>
      </c>
      <c r="Y70" s="34" t="str">
        <f>IF(W70="","",W70/INSTRUCCIONES!$C$9)</f>
        <v/>
      </c>
      <c r="Z70" s="33">
        <f>INDEX(REQUISITOS!$H$5:$H$17,MATCH(B70,REQUISITOS!$A$5:$A$17,0))</f>
        <v>2</v>
      </c>
      <c r="AA70" s="35" t="str">
        <f t="shared" ref="AA70:AA80" si="12">IF(G70="","SIN DILIGENCIAR",IF(V70="","FALTA FECHA BASE",IF(Y70&gt;=Z70,"CUMPLE","NO CUMPLE")))</f>
        <v>SIN DILIGENCIAR</v>
      </c>
      <c r="AB70" s="27"/>
      <c r="AC70" s="27"/>
      <c r="AD70" s="27"/>
      <c r="AE70" s="27"/>
      <c r="AF70" s="27"/>
      <c r="AG70" s="2"/>
      <c r="AH70" s="27"/>
      <c r="AI70" s="36" t="str">
        <f>IF(G70="","",TRIM(IF(AND(I70&lt;&gt;"",COUNTIF($I$6:$I$80,I70)&gt;1),"Documento repetido en otra fila (una persona = un perfil). ","")&amp;IF(I70="","Falta N° de documento. ","")&amp;IF(V70="","Falta fecha de acta base. ","")&amp;IF(P70="","Indique SI o NO en ReTHUS (obligatorio si el título es del área de la salud). ","")&amp;IF(COUNTIF(EXPERIENCIA!$A$6:$A$1005,A70)=0,"Sin certificaciones en EXPERIENCIA. ","")&amp;IF(COUNTIFS(EXPERIENCIA!$A$6:$A$1005,A70,EXPERIENCIA!$W$6:$W$1005,"REVISAR")&gt;0,"Certificaciones con observación en EXPERIENCIA. ","")&amp;IF(AA70="NO CUMPLE","Experiencia calculada inferior al mínimo. ","")&amp;IF(AB70&lt;&gt;"SI","No aporta carta de compromiso, exclusividad y autorización. ","")&amp;IF(COUNTIF(AC70:AF70,"NO")&gt;0,"Soportes incompletos. ","")&amp;IF(COUNTBLANK(AB70:AF70)&gt;0,"Soportes sin marcar (registre SI o NO). ","")&amp;IF(AH70&lt;&gt;"SI","El oferente no ha certificado el cumplimiento. ","")&amp;IF(AND(AH70="SI",AA70&lt;&gt;"CUMPLE"),"Certifica cumplimiento sin soporte de experiencia suficiente. ","")))</f>
        <v/>
      </c>
      <c r="AJ70" s="37"/>
      <c r="AK70" s="37" t="s">
        <v>236</v>
      </c>
      <c r="AL70" s="38" t="str">
        <f>IF(G70="","",SUMIFS(EXPERIENCIA!$Z$6:$Z$1005,EXPERIENCIA!$A$6:$A$1005,A70))</f>
        <v/>
      </c>
      <c r="AM70" s="39" t="str">
        <f>IF(AL70="","",AL70/INSTRUCCIONES!$C$9)</f>
        <v/>
      </c>
      <c r="AN70" s="40" t="str">
        <f t="shared" ref="AN70:AN80" si="13">IF(G70="","",IF(V70="","NO CUMPLE",IF(AM70&gt;=Z70,"CUMPLE","NO CUMPLE")))</f>
        <v/>
      </c>
      <c r="AO70" s="37"/>
      <c r="AP70" s="37"/>
      <c r="AQ70" s="40" t="str">
        <f t="shared" ref="AQ70:AQ80" si="14">IF(G70="","",IF(OR(AJ70="NO CUMPLE",AK70="NO CUMPLE",AN70="NO CUMPLE",AO70="NO CUMPLE"),"NO CUMPLE",IF(OR(AJ70="",AK70="",AO70=""),"PENDIENTE","CUMPLE")))</f>
        <v/>
      </c>
      <c r="AR70" s="41"/>
      <c r="AS70" s="2"/>
      <c r="AT70" s="26" t="s">
        <v>236</v>
      </c>
      <c r="AU70" s="33" t="str">
        <f>IF(G70="","",IF(AA70&lt;&gt;"CUMPLE",0,MIN(INDEX(REQUISITOS!$O$5:$O$17,MATCH($B70,REQUISITOS!$A$5:$A$17,0)),MAX(0,INT(ROUND(Y70-Z70,6))))*INDEX(REQUISITOS!$N$5:$N$17,MATCH($B70,REQUISITOS!$A$5:$A$17,0))+IF(AS70="SI",INDEX(REQUISITOS!$P$5:$P$17,MATCH($B70,REQUISITOS!$A$5:$A$17,0)),0)+MIN(INDEX(REQUISITOS!$R$5:$R$17,MATCH($B70,REQUISITOS!$A$5:$A$17,0)),IF(ISNUMBER(AT70),AT70,0))*INDEX(REQUISITOS!$Q$5:$Q$17,MATCH($B70,REQUISITOS!$A$5:$A$17,0))))</f>
        <v/>
      </c>
      <c r="AV70" s="37"/>
      <c r="AW70" s="12" t="s">
        <v>236</v>
      </c>
      <c r="AX70" s="42" t="str">
        <f>IF(G70="","",IF(AN70&lt;&gt;"CUMPLE",0,MIN(INDEX(REQUISITOS!$O$5:$O$17,MATCH($B70,REQUISITOS!$A$5:$A$17,0)),MAX(0,INT(ROUND(AM70-Z70,6))))))</f>
        <v/>
      </c>
      <c r="AY70" s="42" t="str">
        <f>IF(G70="","",AX70*INDEX(REQUISITOS!$N$5:$N$17,MATCH($B70,REQUISITOS!$A$5:$A$17,0)))</f>
        <v/>
      </c>
      <c r="AZ70" s="42" t="str">
        <f>IF(G70="","",IF(AV70="SI",INDEX(REQUISITOS!$P$5:$P$17,MATCH($B70,REQUISITOS!$A$5:$A$17,0)),0))</f>
        <v/>
      </c>
      <c r="BA70" s="42" t="str">
        <f>IF(G70="","",MIN(INDEX(REQUISITOS!$R$5:$R$17,MATCH($B70,REQUISITOS!$A$5:$A$17,0)),IF(ISNUMBER(AW70),AW70,0))*INDEX(REQUISITOS!$Q$5:$Q$17,MATCH($B70,REQUISITOS!$A$5:$A$17,0)))</f>
        <v/>
      </c>
      <c r="BB70" s="43" t="str">
        <f t="shared" ref="BB70:BB79" si="15">IF(G70="","",IF(OR(AQ70&lt;&gt;"CUMPLE",AP70="SI"),0,AY70+AZ70+BA70))</f>
        <v/>
      </c>
      <c r="BC70" s="42">
        <f>INDEX(REQUISITOS!$S$5:$S$17,MATCH($B70,REQUISITOS!$A$5:$A$17,0))</f>
        <v>15</v>
      </c>
      <c r="BD70" s="44" t="str">
        <f t="shared" ref="BD70:BD79" si="16">IF(G70="","",IF(AP70="SI","No suma: presentado con 3 o más oferentes (num. 1.3.3)",IF(AQ70="PENDIENTE","Pendiente: falta la verificación habilitante del comité",IF(AQ70&lt;&gt;"CUMPLE","No suma: no cumple los requisitos mínimos del perfil",IF(BB70=BC70,"Puntaje máximo del perfil","")))))</f>
        <v/>
      </c>
    </row>
    <row r="71" spans="1:56" ht="30" customHeight="1" x14ac:dyDescent="0.25">
      <c r="A71" s="20" t="s">
        <v>351</v>
      </c>
      <c r="B71" s="12" t="s">
        <v>137</v>
      </c>
      <c r="C71" s="26" t="s">
        <v>138</v>
      </c>
      <c r="D71" s="26" t="s">
        <v>321</v>
      </c>
      <c r="E71" s="26" t="s">
        <v>352</v>
      </c>
      <c r="F71" s="26" t="s">
        <v>323</v>
      </c>
      <c r="G71" s="2"/>
      <c r="H71" s="27"/>
      <c r="I71" s="28"/>
      <c r="J71" s="29"/>
      <c r="K71" s="2"/>
      <c r="L71" s="2"/>
      <c r="M71" s="2"/>
      <c r="N71" s="30"/>
      <c r="O71" s="28"/>
      <c r="P71" s="27"/>
      <c r="Q71" s="26" t="s">
        <v>236</v>
      </c>
      <c r="R71" s="12" t="s">
        <v>236</v>
      </c>
      <c r="S71" s="26" t="s">
        <v>236</v>
      </c>
      <c r="T71" s="26" t="s">
        <v>236</v>
      </c>
      <c r="U71" s="45"/>
      <c r="V71" s="31" t="str">
        <f t="shared" si="11"/>
        <v/>
      </c>
      <c r="W71" s="32" t="str">
        <f>IF(G71="","",SUMIFS(EXPERIENCIA!$U$6:$U$1005,EXPERIENCIA!$A$6:$A$1005,A71))</f>
        <v/>
      </c>
      <c r="X71" s="33" t="str">
        <f>IF(G71="","",COUNTIF(EXPERIENCIA!$A$6:$A$1005,A71))</f>
        <v/>
      </c>
      <c r="Y71" s="34" t="str">
        <f>IF(W71="","",W71/INSTRUCCIONES!$C$9)</f>
        <v/>
      </c>
      <c r="Z71" s="33">
        <f>INDEX(REQUISITOS!$H$5:$H$17,MATCH(B71,REQUISITOS!$A$5:$A$17,0))</f>
        <v>2</v>
      </c>
      <c r="AA71" s="35" t="str">
        <f t="shared" si="12"/>
        <v>SIN DILIGENCIAR</v>
      </c>
      <c r="AB71" s="27"/>
      <c r="AC71" s="27"/>
      <c r="AD71" s="27"/>
      <c r="AE71" s="27"/>
      <c r="AF71" s="27"/>
      <c r="AG71" s="2"/>
      <c r="AH71" s="27"/>
      <c r="AI71" s="36" t="str">
        <f>IF(G71="","",TRIM(IF(AND(I71&lt;&gt;"",COUNTIF($I$6:$I$80,I71)&gt;1),"Documento repetido en otra fila (una persona = un perfil). ","")&amp;IF(I71="","Falta N° de documento. ","")&amp;IF(V71="","Falta fecha de acta base. ","")&amp;IF(P71="","Indique SI o NO en ReTHUS (obligatorio si el título es del área de la salud). ","")&amp;IF(COUNTIF(EXPERIENCIA!$A$6:$A$1005,A71)=0,"Sin certificaciones en EXPERIENCIA. ","")&amp;IF(COUNTIFS(EXPERIENCIA!$A$6:$A$1005,A71,EXPERIENCIA!$W$6:$W$1005,"REVISAR")&gt;0,"Certificaciones con observación en EXPERIENCIA. ","")&amp;IF(AA71="NO CUMPLE","Experiencia calculada inferior al mínimo. ","")&amp;IF(AB71&lt;&gt;"SI","No aporta carta de compromiso, exclusividad y autorización. ","")&amp;IF(COUNTIF(AC71:AF71,"NO")&gt;0,"Soportes incompletos. ","")&amp;IF(COUNTBLANK(AB71:AF71)&gt;0,"Soportes sin marcar (registre SI o NO). ","")&amp;IF(AH71&lt;&gt;"SI","El oferente no ha certificado el cumplimiento. ","")&amp;IF(AND(AH71="SI",AA71&lt;&gt;"CUMPLE"),"Certifica cumplimiento sin soporte de experiencia suficiente. ","")))</f>
        <v/>
      </c>
      <c r="AJ71" s="37"/>
      <c r="AK71" s="37" t="s">
        <v>236</v>
      </c>
      <c r="AL71" s="38" t="str">
        <f>IF(G71="","",SUMIFS(EXPERIENCIA!$Z$6:$Z$1005,EXPERIENCIA!$A$6:$A$1005,A71))</f>
        <v/>
      </c>
      <c r="AM71" s="39" t="str">
        <f>IF(AL71="","",AL71/INSTRUCCIONES!$C$9)</f>
        <v/>
      </c>
      <c r="AN71" s="40" t="str">
        <f t="shared" si="13"/>
        <v/>
      </c>
      <c r="AO71" s="37"/>
      <c r="AP71" s="37"/>
      <c r="AQ71" s="40" t="str">
        <f t="shared" si="14"/>
        <v/>
      </c>
      <c r="AR71" s="41"/>
      <c r="AS71" s="2"/>
      <c r="AT71" s="26" t="s">
        <v>236</v>
      </c>
      <c r="AU71" s="33" t="str">
        <f>IF(G71="","",IF(AA71&lt;&gt;"CUMPLE",0,MIN(INDEX(REQUISITOS!$O$5:$O$17,MATCH($B71,REQUISITOS!$A$5:$A$17,0)),MAX(0,INT(ROUND(Y71-Z71,6))))*INDEX(REQUISITOS!$N$5:$N$17,MATCH($B71,REQUISITOS!$A$5:$A$17,0))+IF(AS71="SI",INDEX(REQUISITOS!$P$5:$P$17,MATCH($B71,REQUISITOS!$A$5:$A$17,0)),0)+MIN(INDEX(REQUISITOS!$R$5:$R$17,MATCH($B71,REQUISITOS!$A$5:$A$17,0)),IF(ISNUMBER(AT71),AT71,0))*INDEX(REQUISITOS!$Q$5:$Q$17,MATCH($B71,REQUISITOS!$A$5:$A$17,0))))</f>
        <v/>
      </c>
      <c r="AV71" s="37"/>
      <c r="AW71" s="12" t="s">
        <v>236</v>
      </c>
      <c r="AX71" s="42" t="str">
        <f>IF(G71="","",IF(AN71&lt;&gt;"CUMPLE",0,MIN(INDEX(REQUISITOS!$O$5:$O$17,MATCH($B71,REQUISITOS!$A$5:$A$17,0)),MAX(0,INT(ROUND(AM71-Z71,6))))))</f>
        <v/>
      </c>
      <c r="AY71" s="42" t="str">
        <f>IF(G71="","",AX71*INDEX(REQUISITOS!$N$5:$N$17,MATCH($B71,REQUISITOS!$A$5:$A$17,0)))</f>
        <v/>
      </c>
      <c r="AZ71" s="42" t="str">
        <f>IF(G71="","",IF(AV71="SI",INDEX(REQUISITOS!$P$5:$P$17,MATCH($B71,REQUISITOS!$A$5:$A$17,0)),0))</f>
        <v/>
      </c>
      <c r="BA71" s="42" t="str">
        <f>IF(G71="","",MIN(INDEX(REQUISITOS!$R$5:$R$17,MATCH($B71,REQUISITOS!$A$5:$A$17,0)),IF(ISNUMBER(AW71),AW71,0))*INDEX(REQUISITOS!$Q$5:$Q$17,MATCH($B71,REQUISITOS!$A$5:$A$17,0)))</f>
        <v/>
      </c>
      <c r="BB71" s="43" t="str">
        <f t="shared" si="15"/>
        <v/>
      </c>
      <c r="BC71" s="42">
        <f>INDEX(REQUISITOS!$S$5:$S$17,MATCH($B71,REQUISITOS!$A$5:$A$17,0))</f>
        <v>15</v>
      </c>
      <c r="BD71" s="44" t="str">
        <f t="shared" si="16"/>
        <v/>
      </c>
    </row>
    <row r="72" spans="1:56" ht="30" customHeight="1" x14ac:dyDescent="0.25">
      <c r="A72" s="20" t="s">
        <v>353</v>
      </c>
      <c r="B72" s="12" t="s">
        <v>145</v>
      </c>
      <c r="C72" s="26" t="s">
        <v>146</v>
      </c>
      <c r="D72" s="26" t="s">
        <v>234</v>
      </c>
      <c r="E72" s="26" t="s">
        <v>235</v>
      </c>
      <c r="F72" s="2"/>
      <c r="G72" s="2"/>
      <c r="H72" s="27"/>
      <c r="I72" s="28"/>
      <c r="J72" s="29"/>
      <c r="K72" s="2"/>
      <c r="L72" s="2"/>
      <c r="M72" s="2"/>
      <c r="N72" s="30"/>
      <c r="O72" s="28" t="s">
        <v>236</v>
      </c>
      <c r="P72" s="27"/>
      <c r="Q72" s="26" t="s">
        <v>236</v>
      </c>
      <c r="R72" s="12" t="s">
        <v>236</v>
      </c>
      <c r="S72" s="26" t="s">
        <v>236</v>
      </c>
      <c r="T72" s="26" t="s">
        <v>236</v>
      </c>
      <c r="U72" s="45"/>
      <c r="V72" s="31" t="str">
        <f t="shared" si="11"/>
        <v/>
      </c>
      <c r="W72" s="32" t="str">
        <f>IF(G72="","",SUMIFS(EXPERIENCIA!$U$6:$U$1005,EXPERIENCIA!$A$6:$A$1005,A72))</f>
        <v/>
      </c>
      <c r="X72" s="33" t="str">
        <f>IF(G72="","",COUNTIF(EXPERIENCIA!$A$6:$A$1005,A72))</f>
        <v/>
      </c>
      <c r="Y72" s="34" t="str">
        <f>IF(W72="","",W72/INSTRUCCIONES!$C$9)</f>
        <v/>
      </c>
      <c r="Z72" s="33">
        <f>INDEX(REQUISITOS!$H$5:$H$17,MATCH(B72,REQUISITOS!$A$5:$A$17,0))</f>
        <v>1</v>
      </c>
      <c r="AA72" s="35" t="str">
        <f t="shared" si="12"/>
        <v>SIN DILIGENCIAR</v>
      </c>
      <c r="AB72" s="27"/>
      <c r="AC72" s="27"/>
      <c r="AD72" s="27"/>
      <c r="AE72" s="27"/>
      <c r="AF72" s="27"/>
      <c r="AG72" s="2"/>
      <c r="AH72" s="27"/>
      <c r="AI72" s="36" t="str">
        <f>IF(G72="","",TRIM(IF(AND(I72&lt;&gt;"",COUNTIF($I$6:$I$80,I72)&gt;1),"Documento repetido en otra fila (una persona = un perfil). ","")&amp;IF(I72="","Falta N° de documento. ","")&amp;IF(V72="","Falta fecha de acta base. ","")&amp;IF(COUNTIF(EXPERIENCIA!$A$6:$A$1005,A72)=0,"Sin certificaciones en EXPERIENCIA. ","")&amp;IF(COUNTIFS(EXPERIENCIA!$A$6:$A$1005,A72,EXPERIENCIA!$W$6:$W$1005,"REVISAR")&gt;0,"Certificaciones con observación en EXPERIENCIA. ","")&amp;IF(AA72="NO CUMPLE","Experiencia calculada inferior al mínimo. ","")&amp;IF(AB72&lt;&gt;"SI","No aporta carta de compromiso, exclusividad y autorización. ","")&amp;IF(COUNTIF(AC72:AF72,"NO")&gt;0,"Soportes incompletos. ","")&amp;IF(COUNTBLANK(AB72:AF72)&gt;0,"Soportes sin marcar (registre SI o NO). ","")&amp;IF(AH72&lt;&gt;"SI","El oferente no ha certificado el cumplimiento. ","")&amp;IF(AND(AH72="SI",AA72&lt;&gt;"CUMPLE"),"Certifica cumplimiento sin soporte de experiencia suficiente. ","")))</f>
        <v/>
      </c>
      <c r="AJ72" s="37"/>
      <c r="AK72" s="37" t="s">
        <v>236</v>
      </c>
      <c r="AL72" s="38" t="str">
        <f>IF(G72="","",SUMIFS(EXPERIENCIA!$Z$6:$Z$1005,EXPERIENCIA!$A$6:$A$1005,A72))</f>
        <v/>
      </c>
      <c r="AM72" s="39" t="str">
        <f>IF(AL72="","",AL72/INSTRUCCIONES!$C$9)</f>
        <v/>
      </c>
      <c r="AN72" s="40" t="str">
        <f t="shared" si="13"/>
        <v/>
      </c>
      <c r="AO72" s="37"/>
      <c r="AP72" s="37"/>
      <c r="AQ72" s="40" t="str">
        <f t="shared" si="14"/>
        <v/>
      </c>
      <c r="AR72" s="41"/>
      <c r="AS72" s="26" t="s">
        <v>236</v>
      </c>
      <c r="AT72" s="2"/>
      <c r="AU72" s="33" t="str">
        <f>IF(G72="","",IF(AA72&lt;&gt;"CUMPLE",0,MIN(INDEX(REQUISITOS!$O$5:$O$17,MATCH($B72,REQUISITOS!$A$5:$A$17,0)),MAX(0,INT(ROUND(Y72-Z72,6))))*INDEX(REQUISITOS!$N$5:$N$17,MATCH($B72,REQUISITOS!$A$5:$A$17,0))+IF(AS72="SI",INDEX(REQUISITOS!$P$5:$P$17,MATCH($B72,REQUISITOS!$A$5:$A$17,0)),0)+MIN(INDEX(REQUISITOS!$R$5:$R$17,MATCH($B72,REQUISITOS!$A$5:$A$17,0)),IF(ISNUMBER(AT72),AT72,0))*INDEX(REQUISITOS!$Q$5:$Q$17,MATCH($B72,REQUISITOS!$A$5:$A$17,0))))</f>
        <v/>
      </c>
      <c r="AV72" s="12" t="s">
        <v>236</v>
      </c>
      <c r="AW72" s="37"/>
      <c r="AX72" s="42" t="str">
        <f>IF(G72="","",IF(AN72&lt;&gt;"CUMPLE",0,MIN(INDEX(REQUISITOS!$O$5:$O$17,MATCH($B72,REQUISITOS!$A$5:$A$17,0)),MAX(0,INT(ROUND(AM72-Z72,6))))))</f>
        <v/>
      </c>
      <c r="AY72" s="42" t="str">
        <f>IF(G72="","",AX72*INDEX(REQUISITOS!$N$5:$N$17,MATCH($B72,REQUISITOS!$A$5:$A$17,0)))</f>
        <v/>
      </c>
      <c r="AZ72" s="42" t="str">
        <f>IF(G72="","",IF(AV72="SI",INDEX(REQUISITOS!$P$5:$P$17,MATCH($B72,REQUISITOS!$A$5:$A$17,0)),0))</f>
        <v/>
      </c>
      <c r="BA72" s="42" t="str">
        <f>IF(G72="","",MIN(INDEX(REQUISITOS!$R$5:$R$17,MATCH($B72,REQUISITOS!$A$5:$A$17,0)),IF(ISNUMBER(AW72),AW72,0))*INDEX(REQUISITOS!$Q$5:$Q$17,MATCH($B72,REQUISITOS!$A$5:$A$17,0)))</f>
        <v/>
      </c>
      <c r="BB72" s="43" t="str">
        <f t="shared" si="15"/>
        <v/>
      </c>
      <c r="BC72" s="42">
        <f>INDEX(REQUISITOS!$S$5:$S$17,MATCH($B72,REQUISITOS!$A$5:$A$17,0))</f>
        <v>10</v>
      </c>
      <c r="BD72" s="44" t="str">
        <f t="shared" si="16"/>
        <v/>
      </c>
    </row>
    <row r="73" spans="1:56" ht="30" customHeight="1" x14ac:dyDescent="0.25">
      <c r="A73" s="20" t="s">
        <v>354</v>
      </c>
      <c r="B73" s="12" t="s">
        <v>145</v>
      </c>
      <c r="C73" s="26" t="s">
        <v>146</v>
      </c>
      <c r="D73" s="26" t="s">
        <v>234</v>
      </c>
      <c r="E73" s="26" t="s">
        <v>235</v>
      </c>
      <c r="F73" s="2"/>
      <c r="G73" s="2"/>
      <c r="H73" s="27"/>
      <c r="I73" s="28"/>
      <c r="J73" s="29"/>
      <c r="K73" s="2"/>
      <c r="L73" s="2"/>
      <c r="M73" s="2"/>
      <c r="N73" s="30"/>
      <c r="O73" s="28" t="s">
        <v>236</v>
      </c>
      <c r="P73" s="27"/>
      <c r="Q73" s="26" t="s">
        <v>236</v>
      </c>
      <c r="R73" s="12" t="s">
        <v>236</v>
      </c>
      <c r="S73" s="26" t="s">
        <v>236</v>
      </c>
      <c r="T73" s="26" t="s">
        <v>236</v>
      </c>
      <c r="U73" s="45"/>
      <c r="V73" s="31" t="str">
        <f t="shared" si="11"/>
        <v/>
      </c>
      <c r="W73" s="32" t="str">
        <f>IF(G73="","",SUMIFS(EXPERIENCIA!$U$6:$U$1005,EXPERIENCIA!$A$6:$A$1005,A73))</f>
        <v/>
      </c>
      <c r="X73" s="33" t="str">
        <f>IF(G73="","",COUNTIF(EXPERIENCIA!$A$6:$A$1005,A73))</f>
        <v/>
      </c>
      <c r="Y73" s="34" t="str">
        <f>IF(W73="","",W73/INSTRUCCIONES!$C$9)</f>
        <v/>
      </c>
      <c r="Z73" s="33">
        <f>INDEX(REQUISITOS!$H$5:$H$17,MATCH(B73,REQUISITOS!$A$5:$A$17,0))</f>
        <v>1</v>
      </c>
      <c r="AA73" s="35" t="str">
        <f t="shared" si="12"/>
        <v>SIN DILIGENCIAR</v>
      </c>
      <c r="AB73" s="27"/>
      <c r="AC73" s="27"/>
      <c r="AD73" s="27"/>
      <c r="AE73" s="27"/>
      <c r="AF73" s="27"/>
      <c r="AG73" s="2"/>
      <c r="AH73" s="27"/>
      <c r="AI73" s="36" t="str">
        <f>IF(G73="","",TRIM(IF(AND(I73&lt;&gt;"",COUNTIF($I$6:$I$80,I73)&gt;1),"Documento repetido en otra fila (una persona = un perfil). ","")&amp;IF(I73="","Falta N° de documento. ","")&amp;IF(V73="","Falta fecha de acta base. ","")&amp;IF(COUNTIF(EXPERIENCIA!$A$6:$A$1005,A73)=0,"Sin certificaciones en EXPERIENCIA. ","")&amp;IF(COUNTIFS(EXPERIENCIA!$A$6:$A$1005,A73,EXPERIENCIA!$W$6:$W$1005,"REVISAR")&gt;0,"Certificaciones con observación en EXPERIENCIA. ","")&amp;IF(AA73="NO CUMPLE","Experiencia calculada inferior al mínimo. ","")&amp;IF(AB73&lt;&gt;"SI","No aporta carta de compromiso, exclusividad y autorización. ","")&amp;IF(COUNTIF(AC73:AF73,"NO")&gt;0,"Soportes incompletos. ","")&amp;IF(COUNTBLANK(AB73:AF73)&gt;0,"Soportes sin marcar (registre SI o NO). ","")&amp;IF(AH73&lt;&gt;"SI","El oferente no ha certificado el cumplimiento. ","")&amp;IF(AND(AH73="SI",AA73&lt;&gt;"CUMPLE"),"Certifica cumplimiento sin soporte de experiencia suficiente. ","")))</f>
        <v/>
      </c>
      <c r="AJ73" s="37"/>
      <c r="AK73" s="37" t="s">
        <v>236</v>
      </c>
      <c r="AL73" s="38" t="str">
        <f>IF(G73="","",SUMIFS(EXPERIENCIA!$Z$6:$Z$1005,EXPERIENCIA!$A$6:$A$1005,A73))</f>
        <v/>
      </c>
      <c r="AM73" s="39" t="str">
        <f>IF(AL73="","",AL73/INSTRUCCIONES!$C$9)</f>
        <v/>
      </c>
      <c r="AN73" s="40" t="str">
        <f t="shared" si="13"/>
        <v/>
      </c>
      <c r="AO73" s="37"/>
      <c r="AP73" s="37"/>
      <c r="AQ73" s="40" t="str">
        <f t="shared" si="14"/>
        <v/>
      </c>
      <c r="AR73" s="41"/>
      <c r="AS73" s="26" t="s">
        <v>236</v>
      </c>
      <c r="AT73" s="2"/>
      <c r="AU73" s="33" t="str">
        <f>IF(G73="","",IF(AA73&lt;&gt;"CUMPLE",0,MIN(INDEX(REQUISITOS!$O$5:$O$17,MATCH($B73,REQUISITOS!$A$5:$A$17,0)),MAX(0,INT(ROUND(Y73-Z73,6))))*INDEX(REQUISITOS!$N$5:$N$17,MATCH($B73,REQUISITOS!$A$5:$A$17,0))+IF(AS73="SI",INDEX(REQUISITOS!$P$5:$P$17,MATCH($B73,REQUISITOS!$A$5:$A$17,0)),0)+MIN(INDEX(REQUISITOS!$R$5:$R$17,MATCH($B73,REQUISITOS!$A$5:$A$17,0)),IF(ISNUMBER(AT73),AT73,0))*INDEX(REQUISITOS!$Q$5:$Q$17,MATCH($B73,REQUISITOS!$A$5:$A$17,0))))</f>
        <v/>
      </c>
      <c r="AV73" s="12" t="s">
        <v>236</v>
      </c>
      <c r="AW73" s="37"/>
      <c r="AX73" s="42" t="str">
        <f>IF(G73="","",IF(AN73&lt;&gt;"CUMPLE",0,MIN(INDEX(REQUISITOS!$O$5:$O$17,MATCH($B73,REQUISITOS!$A$5:$A$17,0)),MAX(0,INT(ROUND(AM73-Z73,6))))))</f>
        <v/>
      </c>
      <c r="AY73" s="42" t="str">
        <f>IF(G73="","",AX73*INDEX(REQUISITOS!$N$5:$N$17,MATCH($B73,REQUISITOS!$A$5:$A$17,0)))</f>
        <v/>
      </c>
      <c r="AZ73" s="42" t="str">
        <f>IF(G73="","",IF(AV73="SI",INDEX(REQUISITOS!$P$5:$P$17,MATCH($B73,REQUISITOS!$A$5:$A$17,0)),0))</f>
        <v/>
      </c>
      <c r="BA73" s="42" t="str">
        <f>IF(G73="","",MIN(INDEX(REQUISITOS!$R$5:$R$17,MATCH($B73,REQUISITOS!$A$5:$A$17,0)),IF(ISNUMBER(AW73),AW73,0))*INDEX(REQUISITOS!$Q$5:$Q$17,MATCH($B73,REQUISITOS!$A$5:$A$17,0)))</f>
        <v/>
      </c>
      <c r="BB73" s="43" t="str">
        <f t="shared" si="15"/>
        <v/>
      </c>
      <c r="BC73" s="42">
        <f>INDEX(REQUISITOS!$S$5:$S$17,MATCH($B73,REQUISITOS!$A$5:$A$17,0))</f>
        <v>10</v>
      </c>
      <c r="BD73" s="44" t="str">
        <f t="shared" si="16"/>
        <v/>
      </c>
    </row>
    <row r="74" spans="1:56" ht="30" customHeight="1" x14ac:dyDescent="0.25">
      <c r="A74" s="20" t="s">
        <v>355</v>
      </c>
      <c r="B74" s="12" t="s">
        <v>145</v>
      </c>
      <c r="C74" s="26" t="s">
        <v>146</v>
      </c>
      <c r="D74" s="26" t="s">
        <v>234</v>
      </c>
      <c r="E74" s="26" t="s">
        <v>235</v>
      </c>
      <c r="F74" s="2"/>
      <c r="G74" s="2"/>
      <c r="H74" s="27"/>
      <c r="I74" s="28"/>
      <c r="J74" s="29"/>
      <c r="K74" s="2"/>
      <c r="L74" s="2"/>
      <c r="M74" s="2"/>
      <c r="N74" s="30"/>
      <c r="O74" s="28" t="s">
        <v>236</v>
      </c>
      <c r="P74" s="27"/>
      <c r="Q74" s="26" t="s">
        <v>236</v>
      </c>
      <c r="R74" s="12" t="s">
        <v>236</v>
      </c>
      <c r="S74" s="26" t="s">
        <v>236</v>
      </c>
      <c r="T74" s="26" t="s">
        <v>236</v>
      </c>
      <c r="U74" s="45"/>
      <c r="V74" s="31" t="str">
        <f t="shared" si="11"/>
        <v/>
      </c>
      <c r="W74" s="32" t="str">
        <f>IF(G74="","",SUMIFS(EXPERIENCIA!$U$6:$U$1005,EXPERIENCIA!$A$6:$A$1005,A74))</f>
        <v/>
      </c>
      <c r="X74" s="33" t="str">
        <f>IF(G74="","",COUNTIF(EXPERIENCIA!$A$6:$A$1005,A74))</f>
        <v/>
      </c>
      <c r="Y74" s="34" t="str">
        <f>IF(W74="","",W74/INSTRUCCIONES!$C$9)</f>
        <v/>
      </c>
      <c r="Z74" s="33">
        <f>INDEX(REQUISITOS!$H$5:$H$17,MATCH(B74,REQUISITOS!$A$5:$A$17,0))</f>
        <v>1</v>
      </c>
      <c r="AA74" s="35" t="str">
        <f t="shared" si="12"/>
        <v>SIN DILIGENCIAR</v>
      </c>
      <c r="AB74" s="27"/>
      <c r="AC74" s="27"/>
      <c r="AD74" s="27"/>
      <c r="AE74" s="27"/>
      <c r="AF74" s="27"/>
      <c r="AG74" s="2"/>
      <c r="AH74" s="27"/>
      <c r="AI74" s="36" t="str">
        <f>IF(G74="","",TRIM(IF(AND(I74&lt;&gt;"",COUNTIF($I$6:$I$80,I74)&gt;1),"Documento repetido en otra fila (una persona = un perfil). ","")&amp;IF(I74="","Falta N° de documento. ","")&amp;IF(V74="","Falta fecha de acta base. ","")&amp;IF(COUNTIF(EXPERIENCIA!$A$6:$A$1005,A74)=0,"Sin certificaciones en EXPERIENCIA. ","")&amp;IF(COUNTIFS(EXPERIENCIA!$A$6:$A$1005,A74,EXPERIENCIA!$W$6:$W$1005,"REVISAR")&gt;0,"Certificaciones con observación en EXPERIENCIA. ","")&amp;IF(AA74="NO CUMPLE","Experiencia calculada inferior al mínimo. ","")&amp;IF(AB74&lt;&gt;"SI","No aporta carta de compromiso, exclusividad y autorización. ","")&amp;IF(COUNTIF(AC74:AF74,"NO")&gt;0,"Soportes incompletos. ","")&amp;IF(COUNTBLANK(AB74:AF74)&gt;0,"Soportes sin marcar (registre SI o NO). ","")&amp;IF(AH74&lt;&gt;"SI","El oferente no ha certificado el cumplimiento. ","")&amp;IF(AND(AH74="SI",AA74&lt;&gt;"CUMPLE"),"Certifica cumplimiento sin soporte de experiencia suficiente. ","")))</f>
        <v/>
      </c>
      <c r="AJ74" s="37"/>
      <c r="AK74" s="37" t="s">
        <v>236</v>
      </c>
      <c r="AL74" s="38" t="str">
        <f>IF(G74="","",SUMIFS(EXPERIENCIA!$Z$6:$Z$1005,EXPERIENCIA!$A$6:$A$1005,A74))</f>
        <v/>
      </c>
      <c r="AM74" s="39" t="str">
        <f>IF(AL74="","",AL74/INSTRUCCIONES!$C$9)</f>
        <v/>
      </c>
      <c r="AN74" s="40" t="str">
        <f t="shared" si="13"/>
        <v/>
      </c>
      <c r="AO74" s="37"/>
      <c r="AP74" s="37"/>
      <c r="AQ74" s="40" t="str">
        <f t="shared" si="14"/>
        <v/>
      </c>
      <c r="AR74" s="41"/>
      <c r="AS74" s="26" t="s">
        <v>236</v>
      </c>
      <c r="AT74" s="2"/>
      <c r="AU74" s="33" t="str">
        <f>IF(G74="","",IF(AA74&lt;&gt;"CUMPLE",0,MIN(INDEX(REQUISITOS!$O$5:$O$17,MATCH($B74,REQUISITOS!$A$5:$A$17,0)),MAX(0,INT(ROUND(Y74-Z74,6))))*INDEX(REQUISITOS!$N$5:$N$17,MATCH($B74,REQUISITOS!$A$5:$A$17,0))+IF(AS74="SI",INDEX(REQUISITOS!$P$5:$P$17,MATCH($B74,REQUISITOS!$A$5:$A$17,0)),0)+MIN(INDEX(REQUISITOS!$R$5:$R$17,MATCH($B74,REQUISITOS!$A$5:$A$17,0)),IF(ISNUMBER(AT74),AT74,0))*INDEX(REQUISITOS!$Q$5:$Q$17,MATCH($B74,REQUISITOS!$A$5:$A$17,0))))</f>
        <v/>
      </c>
      <c r="AV74" s="12" t="s">
        <v>236</v>
      </c>
      <c r="AW74" s="37"/>
      <c r="AX74" s="42" t="str">
        <f>IF(G74="","",IF(AN74&lt;&gt;"CUMPLE",0,MIN(INDEX(REQUISITOS!$O$5:$O$17,MATCH($B74,REQUISITOS!$A$5:$A$17,0)),MAX(0,INT(ROUND(AM74-Z74,6))))))</f>
        <v/>
      </c>
      <c r="AY74" s="42" t="str">
        <f>IF(G74="","",AX74*INDEX(REQUISITOS!$N$5:$N$17,MATCH($B74,REQUISITOS!$A$5:$A$17,0)))</f>
        <v/>
      </c>
      <c r="AZ74" s="42" t="str">
        <f>IF(G74="","",IF(AV74="SI",INDEX(REQUISITOS!$P$5:$P$17,MATCH($B74,REQUISITOS!$A$5:$A$17,0)),0))</f>
        <v/>
      </c>
      <c r="BA74" s="42" t="str">
        <f>IF(G74="","",MIN(INDEX(REQUISITOS!$R$5:$R$17,MATCH($B74,REQUISITOS!$A$5:$A$17,0)),IF(ISNUMBER(AW74),AW74,0))*INDEX(REQUISITOS!$Q$5:$Q$17,MATCH($B74,REQUISITOS!$A$5:$A$17,0)))</f>
        <v/>
      </c>
      <c r="BB74" s="43" t="str">
        <f t="shared" si="15"/>
        <v/>
      </c>
      <c r="BC74" s="42">
        <f>INDEX(REQUISITOS!$S$5:$S$17,MATCH($B74,REQUISITOS!$A$5:$A$17,0))</f>
        <v>10</v>
      </c>
      <c r="BD74" s="44" t="str">
        <f t="shared" si="16"/>
        <v/>
      </c>
    </row>
    <row r="75" spans="1:56" ht="30" customHeight="1" x14ac:dyDescent="0.25">
      <c r="A75" s="20" t="s">
        <v>356</v>
      </c>
      <c r="B75" s="12" t="s">
        <v>151</v>
      </c>
      <c r="C75" s="26" t="s">
        <v>152</v>
      </c>
      <c r="D75" s="26" t="s">
        <v>234</v>
      </c>
      <c r="E75" s="26" t="s">
        <v>235</v>
      </c>
      <c r="F75" s="2"/>
      <c r="G75" s="2"/>
      <c r="H75" s="27"/>
      <c r="I75" s="28"/>
      <c r="J75" s="29"/>
      <c r="K75" s="2"/>
      <c r="L75" s="2"/>
      <c r="M75" s="2"/>
      <c r="N75" s="30"/>
      <c r="O75" s="28"/>
      <c r="P75" s="27"/>
      <c r="Q75" s="2"/>
      <c r="R75" s="27"/>
      <c r="S75" s="2"/>
      <c r="T75" s="2"/>
      <c r="U75" s="30"/>
      <c r="V75" s="31" t="str">
        <f t="shared" ref="V75:V80" si="17">IF(U75="","",U75)</f>
        <v/>
      </c>
      <c r="W75" s="32" t="str">
        <f>IF(G75="","",SUMIFS(EXPERIENCIA!$U$6:$U$1005,EXPERIENCIA!$A$6:$A$1005,A75))</f>
        <v/>
      </c>
      <c r="X75" s="33" t="str">
        <f>IF(G75="","",COUNTIF(EXPERIENCIA!$A$6:$A$1005,A75))</f>
        <v/>
      </c>
      <c r="Y75" s="34" t="str">
        <f>IF(W75="","",W75/INSTRUCCIONES!$C$9)</f>
        <v/>
      </c>
      <c r="Z75" s="33">
        <f>INDEX(REQUISITOS!$H$5:$H$17,MATCH(B75,REQUISITOS!$A$5:$A$17,0))</f>
        <v>3</v>
      </c>
      <c r="AA75" s="35" t="str">
        <f t="shared" si="12"/>
        <v>SIN DILIGENCIAR</v>
      </c>
      <c r="AB75" s="27"/>
      <c r="AC75" s="27"/>
      <c r="AD75" s="27"/>
      <c r="AE75" s="27"/>
      <c r="AF75" s="27"/>
      <c r="AG75" s="2"/>
      <c r="AH75" s="27"/>
      <c r="AI75" s="36" t="str">
        <f>IF(G75="","",TRIM(IF(AND(I75&lt;&gt;"",COUNTIF($I$6:$I$80,I75)&gt;1),"Documento repetido en otra fila (una persona = un perfil). ","")&amp;IF(I75="","Falta N° de documento. ","")&amp;IF(V75="","Falta fecha de acta base. ","")&amp;IF(P75&lt;&gt;"SI","Falta soporte ReTHUS (obligatorio para el perfil). ","")&amp;IF(COUNTIF(EXPERIENCIA!$A$6:$A$1005,A75)=0,"Sin certificaciones en EXPERIENCIA. ","")&amp;IF(COUNTIFS(EXPERIENCIA!$A$6:$A$1005,A75,EXPERIENCIA!$W$6:$W$1005,"REVISAR")&gt;0,"Certificaciones con observación en EXPERIENCIA. ","")&amp;IF(AA75="NO CUMPLE","Experiencia calculada inferior al mínimo. ","")&amp;IF(AB75&lt;&gt;"SI","No aporta carta de compromiso, exclusividad y autorización. ","")&amp;IF(COUNTIF(AC75:AF75,"NO")&gt;0,"Soportes incompletos. ","")&amp;IF(COUNTBLANK(AB75:AF75)&gt;0,"Soportes sin marcar (registre SI o NO). ","")&amp;IF(AH75&lt;&gt;"SI","El oferente no ha certificado el cumplimiento. ","")&amp;IF(AND(AH75="SI",AA75&lt;&gt;"CUMPLE"),"Certifica cumplimiento sin soporte de experiencia suficiente. ","")))</f>
        <v/>
      </c>
      <c r="AJ75" s="37"/>
      <c r="AK75" s="37"/>
      <c r="AL75" s="38" t="str">
        <f>IF(G75="","",SUMIFS(EXPERIENCIA!$Z$6:$Z$1005,EXPERIENCIA!$A$6:$A$1005,A75))</f>
        <v/>
      </c>
      <c r="AM75" s="39" t="str">
        <f>IF(AL75="","",AL75/INSTRUCCIONES!$C$9)</f>
        <v/>
      </c>
      <c r="AN75" s="40" t="str">
        <f t="shared" si="13"/>
        <v/>
      </c>
      <c r="AO75" s="37"/>
      <c r="AP75" s="37"/>
      <c r="AQ75" s="40" t="str">
        <f t="shared" si="14"/>
        <v/>
      </c>
      <c r="AR75" s="41"/>
      <c r="AS75" s="2"/>
      <c r="AT75" s="26" t="s">
        <v>236</v>
      </c>
      <c r="AU75" s="33" t="str">
        <f>IF(G75="","",IF(AA75&lt;&gt;"CUMPLE",0,MIN(INDEX(REQUISITOS!$O$5:$O$17,MATCH($B75,REQUISITOS!$A$5:$A$17,0)),MAX(0,INT(ROUND(Y75-Z75,6))))*INDEX(REQUISITOS!$N$5:$N$17,MATCH($B75,REQUISITOS!$A$5:$A$17,0))+IF(AS75="SI",INDEX(REQUISITOS!$P$5:$P$17,MATCH($B75,REQUISITOS!$A$5:$A$17,0)),0)+MIN(INDEX(REQUISITOS!$R$5:$R$17,MATCH($B75,REQUISITOS!$A$5:$A$17,0)),IF(ISNUMBER(AT75),AT75,0))*INDEX(REQUISITOS!$Q$5:$Q$17,MATCH($B75,REQUISITOS!$A$5:$A$17,0))))</f>
        <v/>
      </c>
      <c r="AV75" s="37"/>
      <c r="AW75" s="12" t="s">
        <v>236</v>
      </c>
      <c r="AX75" s="42" t="str">
        <f>IF(G75="","",IF(AN75&lt;&gt;"CUMPLE",0,MIN(INDEX(REQUISITOS!$O$5:$O$17,MATCH($B75,REQUISITOS!$A$5:$A$17,0)),MAX(0,INT(ROUND(AM75-Z75,6))))))</f>
        <v/>
      </c>
      <c r="AY75" s="42" t="str">
        <f>IF(G75="","",AX75*INDEX(REQUISITOS!$N$5:$N$17,MATCH($B75,REQUISITOS!$A$5:$A$17,0)))</f>
        <v/>
      </c>
      <c r="AZ75" s="42" t="str">
        <f>IF(G75="","",IF(AV75="SI",INDEX(REQUISITOS!$P$5:$P$17,MATCH($B75,REQUISITOS!$A$5:$A$17,0)),0))</f>
        <v/>
      </c>
      <c r="BA75" s="42" t="str">
        <f>IF(G75="","",MIN(INDEX(REQUISITOS!$R$5:$R$17,MATCH($B75,REQUISITOS!$A$5:$A$17,0)),IF(ISNUMBER(AW75),AW75,0))*INDEX(REQUISITOS!$Q$5:$Q$17,MATCH($B75,REQUISITOS!$A$5:$A$17,0)))</f>
        <v/>
      </c>
      <c r="BB75" s="43" t="str">
        <f t="shared" si="15"/>
        <v/>
      </c>
      <c r="BC75" s="42">
        <f>INDEX(REQUISITOS!$S$5:$S$17,MATCH($B75,REQUISITOS!$A$5:$A$17,0))</f>
        <v>15</v>
      </c>
      <c r="BD75" s="44" t="str">
        <f t="shared" si="16"/>
        <v/>
      </c>
    </row>
    <row r="76" spans="1:56" ht="30" customHeight="1" x14ac:dyDescent="0.25">
      <c r="A76" s="20" t="s">
        <v>357</v>
      </c>
      <c r="B76" s="12" t="s">
        <v>151</v>
      </c>
      <c r="C76" s="26" t="s">
        <v>152</v>
      </c>
      <c r="D76" s="26" t="s">
        <v>234</v>
      </c>
      <c r="E76" s="26" t="s">
        <v>235</v>
      </c>
      <c r="F76" s="2"/>
      <c r="G76" s="2"/>
      <c r="H76" s="27"/>
      <c r="I76" s="28"/>
      <c r="J76" s="29"/>
      <c r="K76" s="2"/>
      <c r="L76" s="2"/>
      <c r="M76" s="2"/>
      <c r="N76" s="30"/>
      <c r="O76" s="28"/>
      <c r="P76" s="27"/>
      <c r="Q76" s="2"/>
      <c r="R76" s="27"/>
      <c r="S76" s="2"/>
      <c r="T76" s="2"/>
      <c r="U76" s="30"/>
      <c r="V76" s="31" t="str">
        <f t="shared" si="17"/>
        <v/>
      </c>
      <c r="W76" s="32" t="str">
        <f>IF(G76="","",SUMIFS(EXPERIENCIA!$U$6:$U$1005,EXPERIENCIA!$A$6:$A$1005,A76))</f>
        <v/>
      </c>
      <c r="X76" s="33" t="str">
        <f>IF(G76="","",COUNTIF(EXPERIENCIA!$A$6:$A$1005,A76))</f>
        <v/>
      </c>
      <c r="Y76" s="34" t="str">
        <f>IF(W76="","",W76/INSTRUCCIONES!$C$9)</f>
        <v/>
      </c>
      <c r="Z76" s="33">
        <f>INDEX(REQUISITOS!$H$5:$H$17,MATCH(B76,REQUISITOS!$A$5:$A$17,0))</f>
        <v>3</v>
      </c>
      <c r="AA76" s="35" t="str">
        <f t="shared" si="12"/>
        <v>SIN DILIGENCIAR</v>
      </c>
      <c r="AB76" s="27"/>
      <c r="AC76" s="27"/>
      <c r="AD76" s="27"/>
      <c r="AE76" s="27"/>
      <c r="AF76" s="27"/>
      <c r="AG76" s="2"/>
      <c r="AH76" s="27"/>
      <c r="AI76" s="36" t="str">
        <f>IF(G76="","",TRIM(IF(AND(I76&lt;&gt;"",COUNTIF($I$6:$I$80,I76)&gt;1),"Documento repetido en otra fila (una persona = un perfil). ","")&amp;IF(I76="","Falta N° de documento. ","")&amp;IF(V76="","Falta fecha de acta base. ","")&amp;IF(P76&lt;&gt;"SI","Falta soporte ReTHUS (obligatorio para el perfil). ","")&amp;IF(COUNTIF(EXPERIENCIA!$A$6:$A$1005,A76)=0,"Sin certificaciones en EXPERIENCIA. ","")&amp;IF(COUNTIFS(EXPERIENCIA!$A$6:$A$1005,A76,EXPERIENCIA!$W$6:$W$1005,"REVISAR")&gt;0,"Certificaciones con observación en EXPERIENCIA. ","")&amp;IF(AA76="NO CUMPLE","Experiencia calculada inferior al mínimo. ","")&amp;IF(AB76&lt;&gt;"SI","No aporta carta de compromiso, exclusividad y autorización. ","")&amp;IF(COUNTIF(AC76:AF76,"NO")&gt;0,"Soportes incompletos. ","")&amp;IF(COUNTBLANK(AB76:AF76)&gt;0,"Soportes sin marcar (registre SI o NO). ","")&amp;IF(AH76&lt;&gt;"SI","El oferente no ha certificado el cumplimiento. ","")&amp;IF(AND(AH76="SI",AA76&lt;&gt;"CUMPLE"),"Certifica cumplimiento sin soporte de experiencia suficiente. ","")))</f>
        <v/>
      </c>
      <c r="AJ76" s="37"/>
      <c r="AK76" s="37"/>
      <c r="AL76" s="38" t="str">
        <f>IF(G76="","",SUMIFS(EXPERIENCIA!$Z$6:$Z$1005,EXPERIENCIA!$A$6:$A$1005,A76))</f>
        <v/>
      </c>
      <c r="AM76" s="39" t="str">
        <f>IF(AL76="","",AL76/INSTRUCCIONES!$C$9)</f>
        <v/>
      </c>
      <c r="AN76" s="40" t="str">
        <f t="shared" si="13"/>
        <v/>
      </c>
      <c r="AO76" s="37"/>
      <c r="AP76" s="37"/>
      <c r="AQ76" s="40" t="str">
        <f t="shared" si="14"/>
        <v/>
      </c>
      <c r="AR76" s="41"/>
      <c r="AS76" s="2"/>
      <c r="AT76" s="26" t="s">
        <v>236</v>
      </c>
      <c r="AU76" s="33" t="str">
        <f>IF(G76="","",IF(AA76&lt;&gt;"CUMPLE",0,MIN(INDEX(REQUISITOS!$O$5:$O$17,MATCH($B76,REQUISITOS!$A$5:$A$17,0)),MAX(0,INT(ROUND(Y76-Z76,6))))*INDEX(REQUISITOS!$N$5:$N$17,MATCH($B76,REQUISITOS!$A$5:$A$17,0))+IF(AS76="SI",INDEX(REQUISITOS!$P$5:$P$17,MATCH($B76,REQUISITOS!$A$5:$A$17,0)),0)+MIN(INDEX(REQUISITOS!$R$5:$R$17,MATCH($B76,REQUISITOS!$A$5:$A$17,0)),IF(ISNUMBER(AT76),AT76,0))*INDEX(REQUISITOS!$Q$5:$Q$17,MATCH($B76,REQUISITOS!$A$5:$A$17,0))))</f>
        <v/>
      </c>
      <c r="AV76" s="37"/>
      <c r="AW76" s="12" t="s">
        <v>236</v>
      </c>
      <c r="AX76" s="42" t="str">
        <f>IF(G76="","",IF(AN76&lt;&gt;"CUMPLE",0,MIN(INDEX(REQUISITOS!$O$5:$O$17,MATCH($B76,REQUISITOS!$A$5:$A$17,0)),MAX(0,INT(ROUND(AM76-Z76,6))))))</f>
        <v/>
      </c>
      <c r="AY76" s="42" t="str">
        <f>IF(G76="","",AX76*INDEX(REQUISITOS!$N$5:$N$17,MATCH($B76,REQUISITOS!$A$5:$A$17,0)))</f>
        <v/>
      </c>
      <c r="AZ76" s="42" t="str">
        <f>IF(G76="","",IF(AV76="SI",INDEX(REQUISITOS!$P$5:$P$17,MATCH($B76,REQUISITOS!$A$5:$A$17,0)),0))</f>
        <v/>
      </c>
      <c r="BA76" s="42" t="str">
        <f>IF(G76="","",MIN(INDEX(REQUISITOS!$R$5:$R$17,MATCH($B76,REQUISITOS!$A$5:$A$17,0)),IF(ISNUMBER(AW76),AW76,0))*INDEX(REQUISITOS!$Q$5:$Q$17,MATCH($B76,REQUISITOS!$A$5:$A$17,0)))</f>
        <v/>
      </c>
      <c r="BB76" s="43" t="str">
        <f t="shared" si="15"/>
        <v/>
      </c>
      <c r="BC76" s="42">
        <f>INDEX(REQUISITOS!$S$5:$S$17,MATCH($B76,REQUISITOS!$A$5:$A$17,0))</f>
        <v>15</v>
      </c>
      <c r="BD76" s="44" t="str">
        <f t="shared" si="16"/>
        <v/>
      </c>
    </row>
    <row r="77" spans="1:56" ht="30" customHeight="1" x14ac:dyDescent="0.25">
      <c r="A77" s="20" t="s">
        <v>358</v>
      </c>
      <c r="B77" s="12" t="s">
        <v>153</v>
      </c>
      <c r="C77" s="26" t="s">
        <v>154</v>
      </c>
      <c r="D77" s="26" t="s">
        <v>234</v>
      </c>
      <c r="E77" s="26" t="s">
        <v>235</v>
      </c>
      <c r="F77" s="2"/>
      <c r="G77" s="2"/>
      <c r="H77" s="27"/>
      <c r="I77" s="28"/>
      <c r="J77" s="29"/>
      <c r="K77" s="2"/>
      <c r="L77" s="2"/>
      <c r="M77" s="2"/>
      <c r="N77" s="30"/>
      <c r="O77" s="28"/>
      <c r="P77" s="27"/>
      <c r="Q77" s="2"/>
      <c r="R77" s="27"/>
      <c r="S77" s="2"/>
      <c r="T77" s="2"/>
      <c r="U77" s="30"/>
      <c r="V77" s="31" t="str">
        <f t="shared" si="17"/>
        <v/>
      </c>
      <c r="W77" s="32" t="str">
        <f>IF(G77="","",SUMIFS(EXPERIENCIA!$U$6:$U$1005,EXPERIENCIA!$A$6:$A$1005,A77))</f>
        <v/>
      </c>
      <c r="X77" s="33" t="str">
        <f>IF(G77="","",COUNTIF(EXPERIENCIA!$A$6:$A$1005,A77))</f>
        <v/>
      </c>
      <c r="Y77" s="34" t="str">
        <f>IF(W77="","",W77/INSTRUCCIONES!$C$9)</f>
        <v/>
      </c>
      <c r="Z77" s="33">
        <f>INDEX(REQUISITOS!$H$5:$H$17,MATCH(B77,REQUISITOS!$A$5:$A$17,0))</f>
        <v>3</v>
      </c>
      <c r="AA77" s="35" t="str">
        <f t="shared" si="12"/>
        <v>SIN DILIGENCIAR</v>
      </c>
      <c r="AB77" s="27"/>
      <c r="AC77" s="27"/>
      <c r="AD77" s="27"/>
      <c r="AE77" s="27"/>
      <c r="AF77" s="27"/>
      <c r="AG77" s="2"/>
      <c r="AH77" s="27"/>
      <c r="AI77" s="36" t="str">
        <f>IF(G77="","",TRIM(IF(AND(I77&lt;&gt;"",COUNTIF($I$6:$I$80,I77)&gt;1),"Documento repetido en otra fila (una persona = un perfil). ","")&amp;IF(I77="","Falta N° de documento. ","")&amp;IF(V77="","Falta fecha de acta base. ","")&amp;IF(P77&lt;&gt;"SI","Falta soporte ReTHUS (obligatorio para el perfil). ","")&amp;IF(COUNTIF(EXPERIENCIA!$A$6:$A$1005,A77)=0,"Sin certificaciones en EXPERIENCIA. ","")&amp;IF(COUNTIFS(EXPERIENCIA!$A$6:$A$1005,A77,EXPERIENCIA!$W$6:$W$1005,"REVISAR")&gt;0,"Certificaciones con observación en EXPERIENCIA. ","")&amp;IF(AA77="NO CUMPLE","Experiencia calculada inferior al mínimo. ","")&amp;IF(AB77&lt;&gt;"SI","No aporta carta de compromiso, exclusividad y autorización. ","")&amp;IF(COUNTIF(AC77:AF77,"NO")&gt;0,"Soportes incompletos. ","")&amp;IF(COUNTBLANK(AB77:AF77)&gt;0,"Soportes sin marcar (registre SI o NO). ","")&amp;IF(AH77&lt;&gt;"SI","El oferente no ha certificado el cumplimiento. ","")&amp;IF(AND(AH77="SI",AA77&lt;&gt;"CUMPLE"),"Certifica cumplimiento sin soporte de experiencia suficiente. ","")))</f>
        <v/>
      </c>
      <c r="AJ77" s="37"/>
      <c r="AK77" s="37"/>
      <c r="AL77" s="38" t="str">
        <f>IF(G77="","",SUMIFS(EXPERIENCIA!$Z$6:$Z$1005,EXPERIENCIA!$A$6:$A$1005,A77))</f>
        <v/>
      </c>
      <c r="AM77" s="39" t="str">
        <f>IF(AL77="","",AL77/INSTRUCCIONES!$C$9)</f>
        <v/>
      </c>
      <c r="AN77" s="40" t="str">
        <f t="shared" si="13"/>
        <v/>
      </c>
      <c r="AO77" s="37"/>
      <c r="AP77" s="37"/>
      <c r="AQ77" s="40" t="str">
        <f t="shared" si="14"/>
        <v/>
      </c>
      <c r="AR77" s="41"/>
      <c r="AS77" s="2"/>
      <c r="AT77" s="26" t="s">
        <v>236</v>
      </c>
      <c r="AU77" s="33" t="str">
        <f>IF(G77="","",IF(AA77&lt;&gt;"CUMPLE",0,MIN(INDEX(REQUISITOS!$O$5:$O$17,MATCH($B77,REQUISITOS!$A$5:$A$17,0)),MAX(0,INT(ROUND(Y77-Z77,6))))*INDEX(REQUISITOS!$N$5:$N$17,MATCH($B77,REQUISITOS!$A$5:$A$17,0))+IF(AS77="SI",INDEX(REQUISITOS!$P$5:$P$17,MATCH($B77,REQUISITOS!$A$5:$A$17,0)),0)+MIN(INDEX(REQUISITOS!$R$5:$R$17,MATCH($B77,REQUISITOS!$A$5:$A$17,0)),IF(ISNUMBER(AT77),AT77,0))*INDEX(REQUISITOS!$Q$5:$Q$17,MATCH($B77,REQUISITOS!$A$5:$A$17,0))))</f>
        <v/>
      </c>
      <c r="AV77" s="37"/>
      <c r="AW77" s="12" t="s">
        <v>236</v>
      </c>
      <c r="AX77" s="42" t="str">
        <f>IF(G77="","",IF(AN77&lt;&gt;"CUMPLE",0,MIN(INDEX(REQUISITOS!$O$5:$O$17,MATCH($B77,REQUISITOS!$A$5:$A$17,0)),MAX(0,INT(ROUND(AM77-Z77,6))))))</f>
        <v/>
      </c>
      <c r="AY77" s="42" t="str">
        <f>IF(G77="","",AX77*INDEX(REQUISITOS!$N$5:$N$17,MATCH($B77,REQUISITOS!$A$5:$A$17,0)))</f>
        <v/>
      </c>
      <c r="AZ77" s="42" t="str">
        <f>IF(G77="","",IF(AV77="SI",INDEX(REQUISITOS!$P$5:$P$17,MATCH($B77,REQUISITOS!$A$5:$A$17,0)),0))</f>
        <v/>
      </c>
      <c r="BA77" s="42" t="str">
        <f>IF(G77="","",MIN(INDEX(REQUISITOS!$R$5:$R$17,MATCH($B77,REQUISITOS!$A$5:$A$17,0)),IF(ISNUMBER(AW77),AW77,0))*INDEX(REQUISITOS!$Q$5:$Q$17,MATCH($B77,REQUISITOS!$A$5:$A$17,0)))</f>
        <v/>
      </c>
      <c r="BB77" s="43" t="str">
        <f t="shared" si="15"/>
        <v/>
      </c>
      <c r="BC77" s="42">
        <f>INDEX(REQUISITOS!$S$5:$S$17,MATCH($B77,REQUISITOS!$A$5:$A$17,0))</f>
        <v>15</v>
      </c>
      <c r="BD77" s="44" t="str">
        <f t="shared" si="16"/>
        <v/>
      </c>
    </row>
    <row r="78" spans="1:56" ht="30" customHeight="1" x14ac:dyDescent="0.25">
      <c r="A78" s="20" t="s">
        <v>359</v>
      </c>
      <c r="B78" s="12" t="s">
        <v>153</v>
      </c>
      <c r="C78" s="26" t="s">
        <v>154</v>
      </c>
      <c r="D78" s="26" t="s">
        <v>234</v>
      </c>
      <c r="E78" s="26" t="s">
        <v>235</v>
      </c>
      <c r="F78" s="2"/>
      <c r="G78" s="2"/>
      <c r="H78" s="27"/>
      <c r="I78" s="28"/>
      <c r="J78" s="29"/>
      <c r="K78" s="2"/>
      <c r="L78" s="2"/>
      <c r="M78" s="2"/>
      <c r="N78" s="30"/>
      <c r="O78" s="28"/>
      <c r="P78" s="27"/>
      <c r="Q78" s="2"/>
      <c r="R78" s="27"/>
      <c r="S78" s="2"/>
      <c r="T78" s="2"/>
      <c r="U78" s="30"/>
      <c r="V78" s="31" t="str">
        <f t="shared" si="17"/>
        <v/>
      </c>
      <c r="W78" s="32" t="str">
        <f>IF(G78="","",SUMIFS(EXPERIENCIA!$U$6:$U$1005,EXPERIENCIA!$A$6:$A$1005,A78))</f>
        <v/>
      </c>
      <c r="X78" s="33" t="str">
        <f>IF(G78="","",COUNTIF(EXPERIENCIA!$A$6:$A$1005,A78))</f>
        <v/>
      </c>
      <c r="Y78" s="34" t="str">
        <f>IF(W78="","",W78/INSTRUCCIONES!$C$9)</f>
        <v/>
      </c>
      <c r="Z78" s="33">
        <f>INDEX(REQUISITOS!$H$5:$H$17,MATCH(B78,REQUISITOS!$A$5:$A$17,0))</f>
        <v>3</v>
      </c>
      <c r="AA78" s="35" t="str">
        <f t="shared" si="12"/>
        <v>SIN DILIGENCIAR</v>
      </c>
      <c r="AB78" s="27"/>
      <c r="AC78" s="27"/>
      <c r="AD78" s="27"/>
      <c r="AE78" s="27"/>
      <c r="AF78" s="27"/>
      <c r="AG78" s="2"/>
      <c r="AH78" s="27"/>
      <c r="AI78" s="36" t="str">
        <f>IF(G78="","",TRIM(IF(AND(I78&lt;&gt;"",COUNTIF($I$6:$I$80,I78)&gt;1),"Documento repetido en otra fila (una persona = un perfil). ","")&amp;IF(I78="","Falta N° de documento. ","")&amp;IF(V78="","Falta fecha de acta base. ","")&amp;IF(P78&lt;&gt;"SI","Falta soporte ReTHUS (obligatorio para el perfil). ","")&amp;IF(COUNTIF(EXPERIENCIA!$A$6:$A$1005,A78)=0,"Sin certificaciones en EXPERIENCIA. ","")&amp;IF(COUNTIFS(EXPERIENCIA!$A$6:$A$1005,A78,EXPERIENCIA!$W$6:$W$1005,"REVISAR")&gt;0,"Certificaciones con observación en EXPERIENCIA. ","")&amp;IF(AA78="NO CUMPLE","Experiencia calculada inferior al mínimo. ","")&amp;IF(AB78&lt;&gt;"SI","No aporta carta de compromiso, exclusividad y autorización. ","")&amp;IF(COUNTIF(AC78:AF78,"NO")&gt;0,"Soportes incompletos. ","")&amp;IF(COUNTBLANK(AB78:AF78)&gt;0,"Soportes sin marcar (registre SI o NO). ","")&amp;IF(AH78&lt;&gt;"SI","El oferente no ha certificado el cumplimiento. ","")&amp;IF(AND(AH78="SI",AA78&lt;&gt;"CUMPLE"),"Certifica cumplimiento sin soporte de experiencia suficiente. ","")))</f>
        <v/>
      </c>
      <c r="AJ78" s="37"/>
      <c r="AK78" s="37"/>
      <c r="AL78" s="38" t="str">
        <f>IF(G78="","",SUMIFS(EXPERIENCIA!$Z$6:$Z$1005,EXPERIENCIA!$A$6:$A$1005,A78))</f>
        <v/>
      </c>
      <c r="AM78" s="39" t="str">
        <f>IF(AL78="","",AL78/INSTRUCCIONES!$C$9)</f>
        <v/>
      </c>
      <c r="AN78" s="40" t="str">
        <f t="shared" si="13"/>
        <v/>
      </c>
      <c r="AO78" s="37"/>
      <c r="AP78" s="37"/>
      <c r="AQ78" s="40" t="str">
        <f t="shared" si="14"/>
        <v/>
      </c>
      <c r="AR78" s="41"/>
      <c r="AS78" s="2"/>
      <c r="AT78" s="26" t="s">
        <v>236</v>
      </c>
      <c r="AU78" s="33" t="str">
        <f>IF(G78="","",IF(AA78&lt;&gt;"CUMPLE",0,MIN(INDEX(REQUISITOS!$O$5:$O$17,MATCH($B78,REQUISITOS!$A$5:$A$17,0)),MAX(0,INT(ROUND(Y78-Z78,6))))*INDEX(REQUISITOS!$N$5:$N$17,MATCH($B78,REQUISITOS!$A$5:$A$17,0))+IF(AS78="SI",INDEX(REQUISITOS!$P$5:$P$17,MATCH($B78,REQUISITOS!$A$5:$A$17,0)),0)+MIN(INDEX(REQUISITOS!$R$5:$R$17,MATCH($B78,REQUISITOS!$A$5:$A$17,0)),IF(ISNUMBER(AT78),AT78,0))*INDEX(REQUISITOS!$Q$5:$Q$17,MATCH($B78,REQUISITOS!$A$5:$A$17,0))))</f>
        <v/>
      </c>
      <c r="AV78" s="37"/>
      <c r="AW78" s="12" t="s">
        <v>236</v>
      </c>
      <c r="AX78" s="42" t="str">
        <f>IF(G78="","",IF(AN78&lt;&gt;"CUMPLE",0,MIN(INDEX(REQUISITOS!$O$5:$O$17,MATCH($B78,REQUISITOS!$A$5:$A$17,0)),MAX(0,INT(ROUND(AM78-Z78,6))))))</f>
        <v/>
      </c>
      <c r="AY78" s="42" t="str">
        <f>IF(G78="","",AX78*INDEX(REQUISITOS!$N$5:$N$17,MATCH($B78,REQUISITOS!$A$5:$A$17,0)))</f>
        <v/>
      </c>
      <c r="AZ78" s="42" t="str">
        <f>IF(G78="","",IF(AV78="SI",INDEX(REQUISITOS!$P$5:$P$17,MATCH($B78,REQUISITOS!$A$5:$A$17,0)),0))</f>
        <v/>
      </c>
      <c r="BA78" s="42" t="str">
        <f>IF(G78="","",MIN(INDEX(REQUISITOS!$R$5:$R$17,MATCH($B78,REQUISITOS!$A$5:$A$17,0)),IF(ISNUMBER(AW78),AW78,0))*INDEX(REQUISITOS!$Q$5:$Q$17,MATCH($B78,REQUISITOS!$A$5:$A$17,0)))</f>
        <v/>
      </c>
      <c r="BB78" s="43" t="str">
        <f t="shared" si="15"/>
        <v/>
      </c>
      <c r="BC78" s="42">
        <f>INDEX(REQUISITOS!$S$5:$S$17,MATCH($B78,REQUISITOS!$A$5:$A$17,0))</f>
        <v>15</v>
      </c>
      <c r="BD78" s="44" t="str">
        <f t="shared" si="16"/>
        <v/>
      </c>
    </row>
    <row r="79" spans="1:56" ht="30" customHeight="1" x14ac:dyDescent="0.25">
      <c r="A79" s="20" t="s">
        <v>360</v>
      </c>
      <c r="B79" s="12" t="s">
        <v>153</v>
      </c>
      <c r="C79" s="26" t="s">
        <v>154</v>
      </c>
      <c r="D79" s="26" t="s">
        <v>234</v>
      </c>
      <c r="E79" s="26" t="s">
        <v>235</v>
      </c>
      <c r="F79" s="2"/>
      <c r="G79" s="2"/>
      <c r="H79" s="27"/>
      <c r="I79" s="28"/>
      <c r="J79" s="29"/>
      <c r="K79" s="2"/>
      <c r="L79" s="2"/>
      <c r="M79" s="2"/>
      <c r="N79" s="30"/>
      <c r="O79" s="28"/>
      <c r="P79" s="27"/>
      <c r="Q79" s="2"/>
      <c r="R79" s="27"/>
      <c r="S79" s="2"/>
      <c r="T79" s="2"/>
      <c r="U79" s="30"/>
      <c r="V79" s="31" t="str">
        <f t="shared" si="17"/>
        <v/>
      </c>
      <c r="W79" s="32" t="str">
        <f>IF(G79="","",SUMIFS(EXPERIENCIA!$U$6:$U$1005,EXPERIENCIA!$A$6:$A$1005,A79))</f>
        <v/>
      </c>
      <c r="X79" s="33" t="str">
        <f>IF(G79="","",COUNTIF(EXPERIENCIA!$A$6:$A$1005,A79))</f>
        <v/>
      </c>
      <c r="Y79" s="34" t="str">
        <f>IF(W79="","",W79/INSTRUCCIONES!$C$9)</f>
        <v/>
      </c>
      <c r="Z79" s="33">
        <f>INDEX(REQUISITOS!$H$5:$H$17,MATCH(B79,REQUISITOS!$A$5:$A$17,0))</f>
        <v>3</v>
      </c>
      <c r="AA79" s="35" t="str">
        <f t="shared" si="12"/>
        <v>SIN DILIGENCIAR</v>
      </c>
      <c r="AB79" s="27"/>
      <c r="AC79" s="27"/>
      <c r="AD79" s="27"/>
      <c r="AE79" s="27"/>
      <c r="AF79" s="27"/>
      <c r="AG79" s="2"/>
      <c r="AH79" s="27"/>
      <c r="AI79" s="36" t="str">
        <f>IF(G79="","",TRIM(IF(AND(I79&lt;&gt;"",COUNTIF($I$6:$I$80,I79)&gt;1),"Documento repetido en otra fila (una persona = un perfil). ","")&amp;IF(I79="","Falta N° de documento. ","")&amp;IF(V79="","Falta fecha de acta base. ","")&amp;IF(P79&lt;&gt;"SI","Falta soporte ReTHUS (obligatorio para el perfil). ","")&amp;IF(COUNTIF(EXPERIENCIA!$A$6:$A$1005,A79)=0,"Sin certificaciones en EXPERIENCIA. ","")&amp;IF(COUNTIFS(EXPERIENCIA!$A$6:$A$1005,A79,EXPERIENCIA!$W$6:$W$1005,"REVISAR")&gt;0,"Certificaciones con observación en EXPERIENCIA. ","")&amp;IF(AA79="NO CUMPLE","Experiencia calculada inferior al mínimo. ","")&amp;IF(AB79&lt;&gt;"SI","No aporta carta de compromiso, exclusividad y autorización. ","")&amp;IF(COUNTIF(AC79:AF79,"NO")&gt;0,"Soportes incompletos. ","")&amp;IF(COUNTBLANK(AB79:AF79)&gt;0,"Soportes sin marcar (registre SI o NO). ","")&amp;IF(AH79&lt;&gt;"SI","El oferente no ha certificado el cumplimiento. ","")&amp;IF(AND(AH79="SI",AA79&lt;&gt;"CUMPLE"),"Certifica cumplimiento sin soporte de experiencia suficiente. ","")))</f>
        <v/>
      </c>
      <c r="AJ79" s="37"/>
      <c r="AK79" s="37"/>
      <c r="AL79" s="38" t="str">
        <f>IF(G79="","",SUMIFS(EXPERIENCIA!$Z$6:$Z$1005,EXPERIENCIA!$A$6:$A$1005,A79))</f>
        <v/>
      </c>
      <c r="AM79" s="39" t="str">
        <f>IF(AL79="","",AL79/INSTRUCCIONES!$C$9)</f>
        <v/>
      </c>
      <c r="AN79" s="40" t="str">
        <f t="shared" si="13"/>
        <v/>
      </c>
      <c r="AO79" s="37"/>
      <c r="AP79" s="37"/>
      <c r="AQ79" s="40" t="str">
        <f t="shared" si="14"/>
        <v/>
      </c>
      <c r="AR79" s="41"/>
      <c r="AS79" s="2"/>
      <c r="AT79" s="26" t="s">
        <v>236</v>
      </c>
      <c r="AU79" s="33" t="str">
        <f>IF(G79="","",IF(AA79&lt;&gt;"CUMPLE",0,MIN(INDEX(REQUISITOS!$O$5:$O$17,MATCH($B79,REQUISITOS!$A$5:$A$17,0)),MAX(0,INT(ROUND(Y79-Z79,6))))*INDEX(REQUISITOS!$N$5:$N$17,MATCH($B79,REQUISITOS!$A$5:$A$17,0))+IF(AS79="SI",INDEX(REQUISITOS!$P$5:$P$17,MATCH($B79,REQUISITOS!$A$5:$A$17,0)),0)+MIN(INDEX(REQUISITOS!$R$5:$R$17,MATCH($B79,REQUISITOS!$A$5:$A$17,0)),IF(ISNUMBER(AT79),AT79,0))*INDEX(REQUISITOS!$Q$5:$Q$17,MATCH($B79,REQUISITOS!$A$5:$A$17,0))))</f>
        <v/>
      </c>
      <c r="AV79" s="37"/>
      <c r="AW79" s="12" t="s">
        <v>236</v>
      </c>
      <c r="AX79" s="42" t="str">
        <f>IF(G79="","",IF(AN79&lt;&gt;"CUMPLE",0,MIN(INDEX(REQUISITOS!$O$5:$O$17,MATCH($B79,REQUISITOS!$A$5:$A$17,0)),MAX(0,INT(ROUND(AM79-Z79,6))))))</f>
        <v/>
      </c>
      <c r="AY79" s="42" t="str">
        <f>IF(G79="","",AX79*INDEX(REQUISITOS!$N$5:$N$17,MATCH($B79,REQUISITOS!$A$5:$A$17,0)))</f>
        <v/>
      </c>
      <c r="AZ79" s="42" t="str">
        <f>IF(G79="","",IF(AV79="SI",INDEX(REQUISITOS!$P$5:$P$17,MATCH($B79,REQUISITOS!$A$5:$A$17,0)),0))</f>
        <v/>
      </c>
      <c r="BA79" s="42" t="str">
        <f>IF(G79="","",MIN(INDEX(REQUISITOS!$R$5:$R$17,MATCH($B79,REQUISITOS!$A$5:$A$17,0)),IF(ISNUMBER(AW79),AW79,0))*INDEX(REQUISITOS!$Q$5:$Q$17,MATCH($B79,REQUISITOS!$A$5:$A$17,0)))</f>
        <v/>
      </c>
      <c r="BB79" s="43" t="str">
        <f t="shared" si="15"/>
        <v/>
      </c>
      <c r="BC79" s="42">
        <f>INDEX(REQUISITOS!$S$5:$S$17,MATCH($B79,REQUISITOS!$A$5:$A$17,0))</f>
        <v>15</v>
      </c>
      <c r="BD79" s="44" t="str">
        <f t="shared" si="16"/>
        <v/>
      </c>
    </row>
    <row r="80" spans="1:56" ht="30" customHeight="1" x14ac:dyDescent="0.25">
      <c r="A80" s="46" t="s">
        <v>361</v>
      </c>
      <c r="B80" s="47" t="s">
        <v>155</v>
      </c>
      <c r="C80" s="48" t="s">
        <v>157</v>
      </c>
      <c r="D80" s="48" t="s">
        <v>234</v>
      </c>
      <c r="E80" s="48" t="s">
        <v>235</v>
      </c>
      <c r="F80" s="2"/>
      <c r="G80" s="2"/>
      <c r="H80" s="27"/>
      <c r="I80" s="28"/>
      <c r="J80" s="29"/>
      <c r="K80" s="2"/>
      <c r="L80" s="2"/>
      <c r="M80" s="2"/>
      <c r="N80" s="30"/>
      <c r="O80" s="28"/>
      <c r="P80" s="27"/>
      <c r="Q80" s="2"/>
      <c r="R80" s="27"/>
      <c r="S80" s="2"/>
      <c r="T80" s="2"/>
      <c r="U80" s="30"/>
      <c r="V80" s="31" t="str">
        <f t="shared" si="17"/>
        <v/>
      </c>
      <c r="W80" s="32" t="str">
        <f>IF(G80="","",SUMIFS(EXPERIENCIA!$U$6:$U$1005,EXPERIENCIA!$A$6:$A$1005,A80))</f>
        <v/>
      </c>
      <c r="X80" s="33" t="str">
        <f>IF(G80="","",COUNTIF(EXPERIENCIA!$A$6:$A$1005,A80))</f>
        <v/>
      </c>
      <c r="Y80" s="34" t="str">
        <f>IF(W80="","",W80/INSTRUCCIONES!$C$9)</f>
        <v/>
      </c>
      <c r="Z80" s="33">
        <f>INDEX(REQUISITOS!$H$5:$H$17,MATCH(B80,REQUISITOS!$A$5:$A$17,0))</f>
        <v>3</v>
      </c>
      <c r="AA80" s="35" t="str">
        <f t="shared" si="12"/>
        <v>SIN DILIGENCIAR</v>
      </c>
      <c r="AB80" s="27"/>
      <c r="AC80" s="27"/>
      <c r="AD80" s="27"/>
      <c r="AE80" s="27"/>
      <c r="AF80" s="27"/>
      <c r="AG80" s="2"/>
      <c r="AH80" s="27"/>
      <c r="AI80" s="36" t="str">
        <f>IF(G80="","",TRIM(IF(AND(I80&lt;&gt;"",COUNTIF($I$6:$I$80,I80)&gt;1),"Documento repetido en otra fila (una persona = un perfil). ","")&amp;IF(I80="","Falta N° de documento. ","")&amp;IF(V80="","Falta fecha de acta base. ","")&amp;IF(P80="","Indique SI o NO en ReTHUS (obligatorio si el título es del área de la salud). ","")&amp;IF(COUNTIF(EXPERIENCIA!$A$6:$A$1005,A80)=0,"Sin certificaciones en EXPERIENCIA. ","")&amp;IF(COUNTIFS(EXPERIENCIA!$A$6:$A$1005,A80,EXPERIENCIA!$W$6:$W$1005,"REVISAR")&gt;0,"Certificaciones con observación en EXPERIENCIA. ","")&amp;IF(AA80="NO CUMPLE","Experiencia calculada inferior al mínimo. ","")&amp;IF(AB80&lt;&gt;"SI","No aporta carta de compromiso, exclusividad y autorización. ","")&amp;IF(COUNTIF(AC80:AF80,"NO")&gt;0,"Soportes incompletos. ","")&amp;IF(COUNTBLANK(AB80:AF80)&gt;0,"Soportes sin marcar (registre SI o NO). ","")&amp;IF(AH80&lt;&gt;"SI","El oferente no ha certificado el cumplimiento. ","")&amp;IF(AND(AH80="SI",AA80&lt;&gt;"CUMPLE"),"Certifica cumplimiento sin soporte de experiencia suficiente. ","")))</f>
        <v/>
      </c>
      <c r="AJ80" s="37"/>
      <c r="AK80" s="37"/>
      <c r="AL80" s="38" t="str">
        <f>IF(G80="","",SUMIFS(EXPERIENCIA!$Z$6:$Z$1005,EXPERIENCIA!$A$6:$A$1005,A80))</f>
        <v/>
      </c>
      <c r="AM80" s="39" t="str">
        <f>IF(AL80="","",AL80/INSTRUCCIONES!$C$9)</f>
        <v/>
      </c>
      <c r="AN80" s="40" t="str">
        <f t="shared" si="13"/>
        <v/>
      </c>
      <c r="AO80" s="37"/>
      <c r="AP80" s="37"/>
      <c r="AQ80" s="40" t="str">
        <f t="shared" si="14"/>
        <v/>
      </c>
      <c r="AR80" s="41"/>
      <c r="AS80" s="26" t="s">
        <v>236</v>
      </c>
      <c r="AT80" s="26" t="s">
        <v>236</v>
      </c>
      <c r="AU80" s="49" t="s">
        <v>236</v>
      </c>
      <c r="AV80" s="12" t="s">
        <v>236</v>
      </c>
      <c r="AW80" s="12" t="s">
        <v>236</v>
      </c>
      <c r="AX80" s="49" t="s">
        <v>236</v>
      </c>
      <c r="AY80" s="49" t="s">
        <v>236</v>
      </c>
      <c r="AZ80" s="49" t="s">
        <v>236</v>
      </c>
      <c r="BA80" s="49" t="s">
        <v>236</v>
      </c>
      <c r="BB80" s="49" t="s">
        <v>236</v>
      </c>
      <c r="BC80" s="37">
        <v>60</v>
      </c>
      <c r="BD80" s="44" t="str">
        <f>IF(G80="","","Puntaje del equipo clave adicional: ver RESUMEN (num. 10.1 lit. c)")</f>
        <v/>
      </c>
    </row>
  </sheetData>
  <sheetProtection sheet="1" formatColumns="0" formatRows="0" sort="0" autoFilter="0"/>
  <autoFilter ref="A5:BD80" xr:uid="{00000000-0009-0000-0000-000002000000}"/>
  <mergeCells count="8">
    <mergeCell ref="A1:BD1"/>
    <mergeCell ref="A2:BD2"/>
    <mergeCell ref="A4:F4"/>
    <mergeCell ref="G4:U4"/>
    <mergeCell ref="V4:AA4"/>
    <mergeCell ref="AB4:AH4"/>
    <mergeCell ref="AJ4:AR4"/>
    <mergeCell ref="AS4:BD4"/>
  </mergeCells>
  <conditionalFormatting sqref="AA6:AA80">
    <cfRule type="cellIs" dxfId="22" priority="2" operator="equal">
      <formula>"CUMPLE"</formula>
    </cfRule>
    <cfRule type="cellIs" dxfId="21" priority="3" operator="equal">
      <formula>"NO CUMPLE"</formula>
    </cfRule>
    <cfRule type="cellIs" dxfId="20" priority="4" operator="equal">
      <formula>"PENDIENTE"</formula>
    </cfRule>
    <cfRule type="cellIs" dxfId="19" priority="5" operator="equal">
      <formula>"FALTA FECHA BASE"</formula>
    </cfRule>
  </conditionalFormatting>
  <conditionalFormatting sqref="AB6:AF80">
    <cfRule type="cellIs" dxfId="18" priority="19" operator="equal">
      <formula>"NO"</formula>
    </cfRule>
  </conditionalFormatting>
  <conditionalFormatting sqref="AH6:AH80">
    <cfRule type="cellIs" dxfId="17" priority="20" operator="equal">
      <formula>"SI"</formula>
    </cfRule>
  </conditionalFormatting>
  <conditionalFormatting sqref="AI6:AI80">
    <cfRule type="expression" dxfId="16" priority="18">
      <formula>LEN(AI6)&gt;0</formula>
    </cfRule>
  </conditionalFormatting>
  <conditionalFormatting sqref="AJ6:AK80">
    <cfRule type="cellIs" dxfId="15" priority="12" operator="equal">
      <formula>"CUMPLE"</formula>
    </cfRule>
    <cfRule type="cellIs" dxfId="14" priority="13" operator="equal">
      <formula>"NO CUMPLE"</formula>
    </cfRule>
    <cfRule type="cellIs" dxfId="13" priority="14" operator="equal">
      <formula>"PENDIENTE"</formula>
    </cfRule>
  </conditionalFormatting>
  <conditionalFormatting sqref="AN6:AO80">
    <cfRule type="cellIs" dxfId="12" priority="6" operator="equal">
      <formula>"CUMPLE"</formula>
    </cfRule>
    <cfRule type="cellIs" dxfId="11" priority="7" operator="equal">
      <formula>"NO CUMPLE"</formula>
    </cfRule>
    <cfRule type="cellIs" dxfId="10" priority="8" operator="equal">
      <formula>"PENDIENTE"</formula>
    </cfRule>
  </conditionalFormatting>
  <conditionalFormatting sqref="AQ6:AQ80">
    <cfRule type="cellIs" dxfId="9" priority="9" operator="equal">
      <formula>"CUMPLE"</formula>
    </cfRule>
    <cfRule type="cellIs" dxfId="8" priority="10" operator="equal">
      <formula>"NO CUMPLE"</formula>
    </cfRule>
    <cfRule type="cellIs" dxfId="7" priority="11" operator="equal">
      <formula>"PENDIENTE"</formula>
    </cfRule>
  </conditionalFormatting>
  <dataValidations count="10">
    <dataValidation type="list" allowBlank="1" showInputMessage="1" showErrorMessage="1" error="Seleccione un valor de la lista." promptTitle="Instrucción" prompt="Registre SI o NO: ¿aporta el soporte de inscripción en el ReTHUS?" sqref="P6:P80" xr:uid="{00000000-0002-0000-0200-000003000000}">
      <formula1>"SI,NO"</formula1>
      <formula2>0</formula2>
    </dataValidation>
    <dataValidation type="list" allowBlank="1" showInputMessage="1" showErrorMessage="1" error="Seleccione un valor de la lista." promptTitle="Instrucción" prompt="Registre SI o NO: ¿aporta la carta de compromiso, exclusividad y autorización firmada?" sqref="AB6:AB80" xr:uid="{00000000-0002-0000-0200-000004000000}">
      <formula1>"SI,NO"</formula1>
      <formula2>0</formula2>
    </dataValidation>
    <dataValidation type="list" allowBlank="1" showInputMessage="1" showErrorMessage="1" error="Seleccione un valor de la lista." promptTitle="Instrucción" prompt="Registre SI o NO: ¿el soporte está incluido en el PDF de la persona?" sqref="AC6:AE80" xr:uid="{00000000-0002-0000-0200-000005000000}">
      <formula1>"SI,NO"</formula1>
      <formula2>0</formula2>
    </dataValidation>
    <dataValidation type="list" allowBlank="1" showInputMessage="1" showErrorMessage="1" error="Seleccione un valor de la lista." promptTitle="Instrucción" prompt="Registre SI o NO. Las certificaciones deben venir en el orden cronológico registrado en la hoja de vida." sqref="AF6:AF80" xr:uid="{00000000-0002-0000-0200-000006000000}">
      <formula1>"SI,NO"</formula1>
      <formula2>0</formula2>
    </dataValidation>
    <dataValidation type="list" allowBlank="1" showInputMessage="1" showErrorMessage="1" error="Seleccione un valor de la lista." promptTitle="Instrucción" prompt="SI solo si la persona cumple formación, posgrado y experiencia exigidos para el perfil." sqref="AH6:AH80" xr:uid="{00000000-0002-0000-0200-000007000000}">
      <formula1>"SI,NO"</formula1>
      <formula2>0</formula2>
    </dataValidation>
    <dataValidation type="list" allowBlank="1" showErrorMessage="1" error="Seleccione un valor de la lista." sqref="AO6:AO80" xr:uid="{00000000-0002-0000-0200-000009000000}">
      <formula1>"CUMPLE,NO CUMPLE"</formula1>
      <formula2>0</formula2>
    </dataValidation>
    <dataValidation type="list" allowBlank="1" showErrorMessage="1" error="Seleccione un valor de la lista." sqref="AP6:AP80 AV6:AV80" xr:uid="{00000000-0002-0000-0200-00000A000000}">
      <formula1>"SI,NO"</formula1>
      <formula2>0</formula2>
    </dataValidation>
    <dataValidation type="date" operator="greaterThan" allowBlank="1" error="Fecha inválida (dd/mm/aaaa)." sqref="N6:N80 U6:U80" xr:uid="{00000000-0002-0000-0200-00000B000000}">
      <formula1>18264</formula1>
      <formula2>0</formula2>
    </dataValidation>
    <dataValidation type="list" allowBlank="1" showInputMessage="1" showErrorMessage="1" error="Seleccione un valor de la lista." promptTitle="Instrucción" prompt="Registre SI si aporta el certificado del curso (mín. 20 h, contenido Res. 2284/2023 y Res. 948/2026, institución SNIES o SIET)." sqref="AS6:AS80" xr:uid="{00000000-0002-0000-0200-00000C000000}">
      <formula1>"SI,NO"</formula1>
      <formula2>0</formula2>
    </dataValidation>
    <dataValidation type="whole" allowBlank="1" error="Registre 0, 1 o 2 (máximo 2 certificaciones puntuables)." sqref="AT6:AT80 AW6:AW80" xr:uid="{00000000-0002-0000-0200-00000E000000}">
      <formula1>0</formula1>
      <formula2>2</formula2>
    </dataValidation>
  </dataValidations>
  <printOptions horizontalCentered="1"/>
  <pageMargins left="0.4" right="0.4" top="0.6" bottom="0.6" header="0.3" footer="0.3"/>
  <pageSetup paperSize="5" scale="55" orientation="landscape" horizontalDpi="300" verticalDpi="300"/>
  <headerFooter>
    <oddHeader>&amp;R&amp;7 &amp;A</oddHeader>
    <oddFooter>&amp;L&amp;7 Concurso de méritos N° CM-067-DISAN-EJC-2026&amp;C&amp;7 Anexo Técnico No. 4 – Cuadro de presentación y verificación del personal mínimo requerido&amp;R&amp;7 Página &amp;P de &amp;N</oddFooter>
  </headerFooter>
  <legacyDrawing r:id="rId1"/>
  <extLst>
    <ext xmlns:x14="http://schemas.microsoft.com/office/spreadsheetml/2009/9/main" uri="{CCE6A557-97BC-4b89-ADB6-D9C93CAAB3DF}">
      <x14:dataValidations xmlns:xm="http://schemas.microsoft.com/office/excel/2006/main" count="4">
        <x14:dataValidation type="list" allowBlank="1" showErrorMessage="1" error="Seleccione un valor de la lista." xr:uid="{00000000-0002-0000-0200-000000000000}">
          <x14:formula1>
            <xm:f>LISTAS!$F$2:$F$5</xm:f>
          </x14:formula1>
          <x14:formula2>
            <xm:f>0</xm:f>
          </x14:formula2>
          <xm:sqref>H6:H80</xm:sqref>
        </x14:dataValidation>
        <x14:dataValidation type="list" allowBlank="1" showErrorMessage="1" error="Seleccione un valor de la lista." xr:uid="{00000000-0002-0000-0200-000001000000}">
          <x14:formula1>
            <xm:f>LISTAS!$G$2:$G$5</xm:f>
          </x14:formula1>
          <x14:formula2>
            <xm:f>0</xm:f>
          </x14:formula2>
          <xm:sqref>R6:R80</xm:sqref>
        </x14:dataValidation>
        <x14:dataValidation type="list" allowBlank="1" showErrorMessage="1" error="Seleccione un valor de la lista." xr:uid="{00000000-0002-0000-0200-000002000000}">
          <x14:formula1>
            <xm:f>LISTAS!$H$2:$H$14</xm:f>
          </x14:formula1>
          <x14:formula2>
            <xm:f>0</xm:f>
          </x14:formula2>
          <xm:sqref>S6:S80</xm:sqref>
        </x14:dataValidation>
        <x14:dataValidation type="list" allowBlank="1" showErrorMessage="1" error="Seleccione un valor de la lista." xr:uid="{00000000-0002-0000-0200-000008000000}">
          <x14:formula1>
            <xm:f>LISTAS!$I$2:$I$4</xm:f>
          </x14:formula1>
          <x14:formula2>
            <xm:f>0</xm:f>
          </x14:formula2>
          <xm:sqref>AJ6:AK80</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A1005"/>
  <sheetViews>
    <sheetView showGridLines="0" zoomScaleNormal="100" workbookViewId="0">
      <pane xSplit="4" ySplit="5" topLeftCell="E6" activePane="bottomRight" state="frozen"/>
      <selection pane="topRight" activeCell="E1" sqref="E1"/>
      <selection pane="bottomLeft" activeCell="A6" sqref="A6"/>
      <selection pane="bottomRight"/>
    </sheetView>
  </sheetViews>
  <sheetFormatPr baseColWidth="10" defaultColWidth="8.7109375" defaultRowHeight="15" x14ac:dyDescent="0.25"/>
  <cols>
    <col min="1" max="1" width="9" customWidth="1"/>
    <col min="2" max="2" width="22" customWidth="1"/>
    <col min="3" max="3" width="6" customWidth="1"/>
    <col min="4" max="4" width="10" customWidth="1"/>
    <col min="5" max="5" width="22" customWidth="1"/>
    <col min="6" max="6" width="18" customWidth="1"/>
    <col min="7" max="7" width="30" customWidth="1"/>
    <col min="8" max="8" width="22" customWidth="1"/>
    <col min="9" max="10" width="10" customWidth="1"/>
    <col min="11" max="11" width="8" customWidth="1"/>
    <col min="12" max="12" width="10" customWidth="1"/>
    <col min="13" max="13" width="9" customWidth="1"/>
    <col min="14" max="18" width="10" customWidth="1"/>
    <col min="19" max="19" width="8" customWidth="1"/>
    <col min="20" max="20" width="10" customWidth="1"/>
    <col min="21" max="21" width="9" customWidth="1"/>
    <col min="22" max="22" width="32" customWidth="1"/>
    <col min="23" max="23" width="9" customWidth="1"/>
    <col min="24" max="25" width="10" customWidth="1"/>
    <col min="26" max="26" width="9" customWidth="1"/>
    <col min="27" max="27" width="30" customWidth="1"/>
  </cols>
  <sheetData>
    <row r="1" spans="1:27" ht="25.5" customHeight="1" x14ac:dyDescent="0.25">
      <c r="A1" s="64" t="s">
        <v>362</v>
      </c>
      <c r="B1" s="64"/>
      <c r="C1" s="64"/>
      <c r="D1" s="64"/>
      <c r="E1" s="64"/>
      <c r="F1" s="64"/>
      <c r="G1" s="64"/>
      <c r="H1" s="64"/>
      <c r="I1" s="64"/>
      <c r="J1" s="64"/>
      <c r="K1" s="64"/>
      <c r="L1" s="64"/>
      <c r="M1" s="64"/>
      <c r="N1" s="64"/>
      <c r="O1" s="64"/>
      <c r="P1" s="64"/>
      <c r="Q1" s="64"/>
      <c r="R1" s="64"/>
      <c r="S1" s="64"/>
      <c r="T1" s="64"/>
      <c r="U1" s="64"/>
      <c r="V1" s="64"/>
      <c r="W1" s="64"/>
      <c r="X1" s="64"/>
      <c r="Y1" s="64"/>
      <c r="Z1" s="64"/>
      <c r="AA1" s="64"/>
    </row>
    <row r="2" spans="1:27" ht="27.75" customHeight="1" x14ac:dyDescent="0.25">
      <c r="A2" s="65" t="s">
        <v>363</v>
      </c>
      <c r="B2" s="65"/>
      <c r="C2" s="65"/>
      <c r="D2" s="65"/>
      <c r="E2" s="65"/>
      <c r="F2" s="65"/>
      <c r="G2" s="65"/>
      <c r="H2" s="65"/>
      <c r="I2" s="65"/>
      <c r="J2" s="65"/>
      <c r="K2" s="65"/>
      <c r="L2" s="65"/>
      <c r="M2" s="65"/>
      <c r="N2" s="65"/>
      <c r="O2" s="65"/>
      <c r="P2" s="65"/>
      <c r="Q2" s="65"/>
      <c r="R2" s="65"/>
      <c r="S2" s="65"/>
      <c r="T2" s="65"/>
      <c r="U2" s="65"/>
      <c r="V2" s="65"/>
      <c r="W2" s="65"/>
      <c r="X2" s="65"/>
      <c r="Y2" s="65"/>
      <c r="Z2" s="65"/>
      <c r="AA2" s="65"/>
    </row>
    <row r="4" spans="1:27" ht="22.35" customHeight="1" x14ac:dyDescent="0.25">
      <c r="A4" s="50" t="s">
        <v>364</v>
      </c>
      <c r="B4" s="76" t="s">
        <v>365</v>
      </c>
      <c r="C4" s="76"/>
      <c r="D4" s="76"/>
      <c r="E4" s="75" t="s">
        <v>366</v>
      </c>
      <c r="F4" s="75"/>
      <c r="G4" s="75"/>
      <c r="H4" s="75"/>
      <c r="I4" s="75"/>
      <c r="J4" s="75"/>
      <c r="K4" s="75"/>
      <c r="L4" s="75"/>
      <c r="M4" s="75"/>
      <c r="N4" s="75"/>
      <c r="O4" s="76" t="s">
        <v>367</v>
      </c>
      <c r="P4" s="76"/>
      <c r="Q4" s="76"/>
      <c r="R4" s="76"/>
      <c r="S4" s="76"/>
      <c r="T4" s="76"/>
      <c r="U4" s="76"/>
      <c r="V4" s="76"/>
      <c r="W4" s="76"/>
      <c r="X4" s="77" t="s">
        <v>368</v>
      </c>
      <c r="Y4" s="77"/>
      <c r="Z4" s="77"/>
      <c r="AA4" s="77"/>
    </row>
    <row r="5" spans="1:27" ht="55.5" customHeight="1" x14ac:dyDescent="0.25">
      <c r="A5" s="23" t="s">
        <v>369</v>
      </c>
      <c r="B5" s="24" t="s">
        <v>370</v>
      </c>
      <c r="C5" s="24" t="s">
        <v>57</v>
      </c>
      <c r="D5" s="24" t="s">
        <v>371</v>
      </c>
      <c r="E5" s="23" t="s">
        <v>372</v>
      </c>
      <c r="F5" s="23" t="s">
        <v>373</v>
      </c>
      <c r="G5" s="23" t="s">
        <v>374</v>
      </c>
      <c r="H5" s="23" t="s">
        <v>375</v>
      </c>
      <c r="I5" s="23" t="s">
        <v>376</v>
      </c>
      <c r="J5" s="23" t="s">
        <v>377</v>
      </c>
      <c r="K5" s="23" t="s">
        <v>378</v>
      </c>
      <c r="L5" s="23" t="s">
        <v>379</v>
      </c>
      <c r="M5" s="23" t="s">
        <v>380</v>
      </c>
      <c r="N5" s="23" t="s">
        <v>381</v>
      </c>
      <c r="O5" s="24" t="s">
        <v>382</v>
      </c>
      <c r="P5" s="24" t="s">
        <v>383</v>
      </c>
      <c r="Q5" s="24" t="s">
        <v>384</v>
      </c>
      <c r="R5" s="24" t="s">
        <v>385</v>
      </c>
      <c r="S5" s="24" t="s">
        <v>386</v>
      </c>
      <c r="T5" s="24" t="s">
        <v>387</v>
      </c>
      <c r="U5" s="24" t="s">
        <v>388</v>
      </c>
      <c r="V5" s="24" t="s">
        <v>389</v>
      </c>
      <c r="W5" s="24" t="s">
        <v>390</v>
      </c>
      <c r="X5" s="25" t="s">
        <v>391</v>
      </c>
      <c r="Y5" s="25" t="s">
        <v>392</v>
      </c>
      <c r="Z5" s="25" t="s">
        <v>393</v>
      </c>
      <c r="AA5" s="25" t="s">
        <v>220</v>
      </c>
    </row>
    <row r="6" spans="1:27" ht="24" customHeight="1" x14ac:dyDescent="0.25">
      <c r="A6" s="27"/>
      <c r="B6" s="51" t="str">
        <f>IF(A6="","",IFERROR(INDEX(PERSONAL!$G$6:$G$80,MATCH(A6,PERSONAL!$A$6:$A$80,0)),""))</f>
        <v/>
      </c>
      <c r="C6" s="52" t="str">
        <f>IF(A6="","",IFERROR(INDEX(PERSONAL!$B$6:$B$80,MATCH(A6,PERSONAL!$A$6:$A$80,0)),""))</f>
        <v/>
      </c>
      <c r="D6" s="31" t="str">
        <f>IF(A6="","",IFERROR(INDEX(PERSONAL!$V$6:$V$80,MATCH(A6,PERSONAL!$A$6:$A$80,0)),""))</f>
        <v/>
      </c>
      <c r="E6" s="2"/>
      <c r="F6" s="2"/>
      <c r="G6" s="2"/>
      <c r="H6" s="2"/>
      <c r="I6" s="30"/>
      <c r="J6" s="30"/>
      <c r="K6" s="27"/>
      <c r="L6" s="30"/>
      <c r="M6" s="27"/>
      <c r="N6" s="2"/>
      <c r="O6" s="53">
        <f t="shared" ref="O6:O69" si="0">IF(A6="",0,IF(I6&lt;&gt;"",I6,IF(AND(K6="NO",M6&lt;&gt;"SI",L6&lt;&gt;""),DATE(YEAR(L6),MONTH(L6),1),0)))</f>
        <v>0</v>
      </c>
      <c r="P6" s="53">
        <f t="shared" ref="P6:P69" si="1">IF(A6="",0,IF(J6&lt;&gt;"",J6,IF(L6="",0,IF(K6="SI",L6,IF(M6&lt;&gt;"SI",EOMONTH(L6,0),0)))))</f>
        <v>0</v>
      </c>
      <c r="Q6" s="53">
        <f t="shared" ref="Q6:Q69" si="2">IF(OR(O6=0,D6=""),0,MAX(O6,D6))</f>
        <v>0</v>
      </c>
      <c r="R6" s="53">
        <f>IF(P6=0,0,IF(INSTRUCCIONES!$C$8="",P6,MIN(P6,INSTRUCCIONES!$C$8)))</f>
        <v>0</v>
      </c>
      <c r="S6" s="52" t="str">
        <f>IF(OR(A6="",H6=""),"",IF(COUNTIFS(LISTAS!$C$2:$C$24,C6,LISTAS!$D$2:$D$24,H6)&gt;0,"SI","NO"))</f>
        <v/>
      </c>
      <c r="T6" s="53">
        <f t="shared" ref="T6:T69" si="3">IF(OR(Q6=0,S6&lt;&gt;"SI"),0,MAX(Q6,SUMPRODUCT(MAX((A$6:A$1005=A6)*(S$6:S$1005="SI")*(((Q$6:Q$1005&lt;Q6)+(Q$6:Q$1005=Q6)*(ROW(Q$6:Q$1005)&lt;ROW(Q6)))&gt;0)*R$6:R$1005))+1))</f>
        <v>0</v>
      </c>
      <c r="U6" s="54">
        <f t="shared" ref="U6:U69" si="4">IF(OR(T6=0,R6=0),0,MAX(0,R6-T6+1))</f>
        <v>0</v>
      </c>
      <c r="V6" s="55" t="str">
        <f t="shared" ref="V6:V69" si="5">IF(A6="","",IF(B6="","ID no existe en PERSONAL o la fila no tiene nombre",IF(D6="","Falta fecha de acta base en PERSONAL",IF(H6="","Seleccione el tipo de experiencia",IF(O6=0,"Sin fecha de inicio computable (Notas 5 y 6)",IF(P6=0,"Sin fecha de terminación computable (Notas 5 y 6)",IF(S6="NO","Tipo de experiencia no exigido para el perfil: no computa",IF(R6&lt;Q6,"Periodo anterior al acta base o posterior al cierre: no computa",IF(T6&gt;R6,"Periodo totalmente traslapado con otra certificación: no computa",IF(T6&gt;Q6,"OK – traslapo descontado: "&amp;TEXT(T6-Q6,"0")&amp;" días",IF(O6&lt;D6,"OK – computa desde la fecha de acta base","OK")))))))))))</f>
        <v/>
      </c>
      <c r="W6" s="35" t="str">
        <f t="shared" ref="W6:W69" si="6">IF(A6="","",IF(LEFT(V6,2)="OK","OK",IF(OR(LEFT(V6,4)="Tipo",LEFT(V6,7)="Periodo"),"NO COMPUTA","REVISAR")))</f>
        <v/>
      </c>
      <c r="X6" s="37"/>
      <c r="Y6" s="56"/>
      <c r="Z6" s="57" t="str">
        <f t="shared" ref="Z6:Z69" si="7">IF(A6="","",IF(OR(X6="NO",S6&lt;&gt;"SI",Q6=0,R6=0),0,IF(Y6&lt;&gt;"",MIN(Y6,MAX(0,R6-MAX(Q6,SUMPRODUCT(MAX((A$6:A$1005=A6)*(S$6:S$1005="SI")*(X$6:X$1005&lt;&gt;"NO")*(((Q$6:Q$1005&lt;Q6)+(Q$6:Q$1005=Q6)*(ROW(Q$6:Q$1005)&lt;ROW(Q6)))&gt;0)*R$6:R$1005))+1)+1)),MAX(0,R6-MAX(Q6,SUMPRODUCT(MAX((A$6:A$1005=A6)*(S$6:S$1005="SI")*(X$6:X$1005&lt;&gt;"NO")*(((Q$6:Q$1005&lt;Q6)+(Q$6:Q$1005=Q6)*(ROW(Q$6:Q$1005)&lt;ROW(Q6)))&gt;0)*R$6:R$1005))+1)+1))))</f>
        <v/>
      </c>
      <c r="AA6" s="41"/>
    </row>
    <row r="7" spans="1:27" ht="24" customHeight="1" x14ac:dyDescent="0.25">
      <c r="A7" s="27"/>
      <c r="B7" s="51" t="str">
        <f>IF(A7="","",IFERROR(INDEX(PERSONAL!$G$6:$G$80,MATCH(A7,PERSONAL!$A$6:$A$80,0)),""))</f>
        <v/>
      </c>
      <c r="C7" s="52" t="str">
        <f>IF(A7="","",IFERROR(INDEX(PERSONAL!$B$6:$B$80,MATCH(A7,PERSONAL!$A$6:$A$80,0)),""))</f>
        <v/>
      </c>
      <c r="D7" s="31" t="str">
        <f>IF(A7="","",IFERROR(INDEX(PERSONAL!$V$6:$V$80,MATCH(A7,PERSONAL!$A$6:$A$80,0)),""))</f>
        <v/>
      </c>
      <c r="E7" s="2"/>
      <c r="F7" s="2"/>
      <c r="G7" s="2"/>
      <c r="H7" s="2"/>
      <c r="I7" s="30"/>
      <c r="J7" s="30"/>
      <c r="K7" s="27"/>
      <c r="L7" s="30"/>
      <c r="M7" s="27"/>
      <c r="N7" s="2"/>
      <c r="O7" s="53">
        <f t="shared" si="0"/>
        <v>0</v>
      </c>
      <c r="P7" s="53">
        <f t="shared" si="1"/>
        <v>0</v>
      </c>
      <c r="Q7" s="53">
        <f t="shared" si="2"/>
        <v>0</v>
      </c>
      <c r="R7" s="53">
        <f>IF(P7=0,0,IF(INSTRUCCIONES!$C$8="",P7,MIN(P7,INSTRUCCIONES!$C$8)))</f>
        <v>0</v>
      </c>
      <c r="S7" s="52" t="str">
        <f>IF(OR(A7="",H7=""),"",IF(COUNTIFS(LISTAS!$C$2:$C$24,C7,LISTAS!$D$2:$D$24,H7)&gt;0,"SI","NO"))</f>
        <v/>
      </c>
      <c r="T7" s="53">
        <f t="shared" si="3"/>
        <v>0</v>
      </c>
      <c r="U7" s="54">
        <f t="shared" si="4"/>
        <v>0</v>
      </c>
      <c r="V7" s="55" t="str">
        <f t="shared" si="5"/>
        <v/>
      </c>
      <c r="W7" s="35" t="str">
        <f t="shared" si="6"/>
        <v/>
      </c>
      <c r="X7" s="37"/>
      <c r="Y7" s="56"/>
      <c r="Z7" s="57" t="str">
        <f t="shared" si="7"/>
        <v/>
      </c>
      <c r="AA7" s="41"/>
    </row>
    <row r="8" spans="1:27" ht="24" customHeight="1" x14ac:dyDescent="0.25">
      <c r="A8" s="27"/>
      <c r="B8" s="51" t="str">
        <f>IF(A8="","",IFERROR(INDEX(PERSONAL!$G$6:$G$80,MATCH(A8,PERSONAL!$A$6:$A$80,0)),""))</f>
        <v/>
      </c>
      <c r="C8" s="52" t="str">
        <f>IF(A8="","",IFERROR(INDEX(PERSONAL!$B$6:$B$80,MATCH(A8,PERSONAL!$A$6:$A$80,0)),""))</f>
        <v/>
      </c>
      <c r="D8" s="31" t="str">
        <f>IF(A8="","",IFERROR(INDEX(PERSONAL!$V$6:$V$80,MATCH(A8,PERSONAL!$A$6:$A$80,0)),""))</f>
        <v/>
      </c>
      <c r="E8" s="2"/>
      <c r="F8" s="2"/>
      <c r="G8" s="2"/>
      <c r="H8" s="2"/>
      <c r="I8" s="30"/>
      <c r="J8" s="30"/>
      <c r="K8" s="27"/>
      <c r="L8" s="30"/>
      <c r="M8" s="27"/>
      <c r="N8" s="2"/>
      <c r="O8" s="53">
        <f t="shared" si="0"/>
        <v>0</v>
      </c>
      <c r="P8" s="53">
        <f t="shared" si="1"/>
        <v>0</v>
      </c>
      <c r="Q8" s="53">
        <f t="shared" si="2"/>
        <v>0</v>
      </c>
      <c r="R8" s="53">
        <f>IF(P8=0,0,IF(INSTRUCCIONES!$C$8="",P8,MIN(P8,INSTRUCCIONES!$C$8)))</f>
        <v>0</v>
      </c>
      <c r="S8" s="52" t="str">
        <f>IF(OR(A8="",H8=""),"",IF(COUNTIFS(LISTAS!$C$2:$C$24,C8,LISTAS!$D$2:$D$24,H8)&gt;0,"SI","NO"))</f>
        <v/>
      </c>
      <c r="T8" s="53">
        <f t="shared" si="3"/>
        <v>0</v>
      </c>
      <c r="U8" s="54">
        <f t="shared" si="4"/>
        <v>0</v>
      </c>
      <c r="V8" s="55" t="str">
        <f t="shared" si="5"/>
        <v/>
      </c>
      <c r="W8" s="35" t="str">
        <f t="shared" si="6"/>
        <v/>
      </c>
      <c r="X8" s="37"/>
      <c r="Y8" s="56"/>
      <c r="Z8" s="57" t="str">
        <f t="shared" si="7"/>
        <v/>
      </c>
      <c r="AA8" s="41"/>
    </row>
    <row r="9" spans="1:27" ht="24" customHeight="1" x14ac:dyDescent="0.25">
      <c r="A9" s="27"/>
      <c r="B9" s="51" t="str">
        <f>IF(A9="","",IFERROR(INDEX(PERSONAL!$G$6:$G$80,MATCH(A9,PERSONAL!$A$6:$A$80,0)),""))</f>
        <v/>
      </c>
      <c r="C9" s="52" t="str">
        <f>IF(A9="","",IFERROR(INDEX(PERSONAL!$B$6:$B$80,MATCH(A9,PERSONAL!$A$6:$A$80,0)),""))</f>
        <v/>
      </c>
      <c r="D9" s="31" t="str">
        <f>IF(A9="","",IFERROR(INDEX(PERSONAL!$V$6:$V$80,MATCH(A9,PERSONAL!$A$6:$A$80,0)),""))</f>
        <v/>
      </c>
      <c r="E9" s="2"/>
      <c r="F9" s="2"/>
      <c r="G9" s="2"/>
      <c r="H9" s="2"/>
      <c r="I9" s="30"/>
      <c r="J9" s="30"/>
      <c r="K9" s="27"/>
      <c r="L9" s="30"/>
      <c r="M9" s="27"/>
      <c r="N9" s="2"/>
      <c r="O9" s="53">
        <f t="shared" si="0"/>
        <v>0</v>
      </c>
      <c r="P9" s="53">
        <f t="shared" si="1"/>
        <v>0</v>
      </c>
      <c r="Q9" s="53">
        <f t="shared" si="2"/>
        <v>0</v>
      </c>
      <c r="R9" s="53">
        <f>IF(P9=0,0,IF(INSTRUCCIONES!$C$8="",P9,MIN(P9,INSTRUCCIONES!$C$8)))</f>
        <v>0</v>
      </c>
      <c r="S9" s="52" t="str">
        <f>IF(OR(A9="",H9=""),"",IF(COUNTIFS(LISTAS!$C$2:$C$24,C9,LISTAS!$D$2:$D$24,H9)&gt;0,"SI","NO"))</f>
        <v/>
      </c>
      <c r="T9" s="53">
        <f t="shared" si="3"/>
        <v>0</v>
      </c>
      <c r="U9" s="54">
        <f t="shared" si="4"/>
        <v>0</v>
      </c>
      <c r="V9" s="55" t="str">
        <f t="shared" si="5"/>
        <v/>
      </c>
      <c r="W9" s="35" t="str">
        <f t="shared" si="6"/>
        <v/>
      </c>
      <c r="X9" s="37"/>
      <c r="Y9" s="56"/>
      <c r="Z9" s="57" t="str">
        <f t="shared" si="7"/>
        <v/>
      </c>
      <c r="AA9" s="41"/>
    </row>
    <row r="10" spans="1:27" ht="24" customHeight="1" x14ac:dyDescent="0.25">
      <c r="A10" s="27"/>
      <c r="B10" s="51" t="str">
        <f>IF(A10="","",IFERROR(INDEX(PERSONAL!$G$6:$G$80,MATCH(A10,PERSONAL!$A$6:$A$80,0)),""))</f>
        <v/>
      </c>
      <c r="C10" s="52" t="str">
        <f>IF(A10="","",IFERROR(INDEX(PERSONAL!$B$6:$B$80,MATCH(A10,PERSONAL!$A$6:$A$80,0)),""))</f>
        <v/>
      </c>
      <c r="D10" s="31" t="str">
        <f>IF(A10="","",IFERROR(INDEX(PERSONAL!$V$6:$V$80,MATCH(A10,PERSONAL!$A$6:$A$80,0)),""))</f>
        <v/>
      </c>
      <c r="E10" s="2"/>
      <c r="F10" s="2"/>
      <c r="G10" s="2"/>
      <c r="H10" s="2"/>
      <c r="I10" s="30"/>
      <c r="J10" s="30"/>
      <c r="K10" s="27"/>
      <c r="L10" s="30"/>
      <c r="M10" s="27"/>
      <c r="N10" s="2"/>
      <c r="O10" s="53">
        <f t="shared" si="0"/>
        <v>0</v>
      </c>
      <c r="P10" s="53">
        <f t="shared" si="1"/>
        <v>0</v>
      </c>
      <c r="Q10" s="53">
        <f t="shared" si="2"/>
        <v>0</v>
      </c>
      <c r="R10" s="53">
        <f>IF(P10=0,0,IF(INSTRUCCIONES!$C$8="",P10,MIN(P10,INSTRUCCIONES!$C$8)))</f>
        <v>0</v>
      </c>
      <c r="S10" s="52" t="str">
        <f>IF(OR(A10="",H10=""),"",IF(COUNTIFS(LISTAS!$C$2:$C$24,C10,LISTAS!$D$2:$D$24,H10)&gt;0,"SI","NO"))</f>
        <v/>
      </c>
      <c r="T10" s="53">
        <f t="shared" si="3"/>
        <v>0</v>
      </c>
      <c r="U10" s="54">
        <f t="shared" si="4"/>
        <v>0</v>
      </c>
      <c r="V10" s="55" t="str">
        <f t="shared" si="5"/>
        <v/>
      </c>
      <c r="W10" s="35" t="str">
        <f t="shared" si="6"/>
        <v/>
      </c>
      <c r="X10" s="37"/>
      <c r="Y10" s="56"/>
      <c r="Z10" s="57" t="str">
        <f t="shared" si="7"/>
        <v/>
      </c>
      <c r="AA10" s="41"/>
    </row>
    <row r="11" spans="1:27" ht="24" customHeight="1" x14ac:dyDescent="0.25">
      <c r="A11" s="27"/>
      <c r="B11" s="51" t="str">
        <f>IF(A11="","",IFERROR(INDEX(PERSONAL!$G$6:$G$80,MATCH(A11,PERSONAL!$A$6:$A$80,0)),""))</f>
        <v/>
      </c>
      <c r="C11" s="52" t="str">
        <f>IF(A11="","",IFERROR(INDEX(PERSONAL!$B$6:$B$80,MATCH(A11,PERSONAL!$A$6:$A$80,0)),""))</f>
        <v/>
      </c>
      <c r="D11" s="31" t="str">
        <f>IF(A11="","",IFERROR(INDEX(PERSONAL!$V$6:$V$80,MATCH(A11,PERSONAL!$A$6:$A$80,0)),""))</f>
        <v/>
      </c>
      <c r="E11" s="2"/>
      <c r="F11" s="2"/>
      <c r="G11" s="2"/>
      <c r="H11" s="2"/>
      <c r="I11" s="30"/>
      <c r="J11" s="30"/>
      <c r="K11" s="27"/>
      <c r="L11" s="30"/>
      <c r="M11" s="27"/>
      <c r="N11" s="2"/>
      <c r="O11" s="53">
        <f t="shared" si="0"/>
        <v>0</v>
      </c>
      <c r="P11" s="53">
        <f t="shared" si="1"/>
        <v>0</v>
      </c>
      <c r="Q11" s="53">
        <f t="shared" si="2"/>
        <v>0</v>
      </c>
      <c r="R11" s="53">
        <f>IF(P11=0,0,IF(INSTRUCCIONES!$C$8="",P11,MIN(P11,INSTRUCCIONES!$C$8)))</f>
        <v>0</v>
      </c>
      <c r="S11" s="52" t="str">
        <f>IF(OR(A11="",H11=""),"",IF(COUNTIFS(LISTAS!$C$2:$C$24,C11,LISTAS!$D$2:$D$24,H11)&gt;0,"SI","NO"))</f>
        <v/>
      </c>
      <c r="T11" s="53">
        <f t="shared" si="3"/>
        <v>0</v>
      </c>
      <c r="U11" s="54">
        <f t="shared" si="4"/>
        <v>0</v>
      </c>
      <c r="V11" s="55" t="str">
        <f t="shared" si="5"/>
        <v/>
      </c>
      <c r="W11" s="35" t="str">
        <f t="shared" si="6"/>
        <v/>
      </c>
      <c r="X11" s="37"/>
      <c r="Y11" s="56"/>
      <c r="Z11" s="57" t="str">
        <f t="shared" si="7"/>
        <v/>
      </c>
      <c r="AA11" s="41"/>
    </row>
    <row r="12" spans="1:27" ht="24" customHeight="1" x14ac:dyDescent="0.25">
      <c r="A12" s="27"/>
      <c r="B12" s="51" t="str">
        <f>IF(A12="","",IFERROR(INDEX(PERSONAL!$G$6:$G$80,MATCH(A12,PERSONAL!$A$6:$A$80,0)),""))</f>
        <v/>
      </c>
      <c r="C12" s="52" t="str">
        <f>IF(A12="","",IFERROR(INDEX(PERSONAL!$B$6:$B$80,MATCH(A12,PERSONAL!$A$6:$A$80,0)),""))</f>
        <v/>
      </c>
      <c r="D12" s="31" t="str">
        <f>IF(A12="","",IFERROR(INDEX(PERSONAL!$V$6:$V$80,MATCH(A12,PERSONAL!$A$6:$A$80,0)),""))</f>
        <v/>
      </c>
      <c r="E12" s="2"/>
      <c r="F12" s="2"/>
      <c r="G12" s="2"/>
      <c r="H12" s="2"/>
      <c r="I12" s="30"/>
      <c r="J12" s="30"/>
      <c r="K12" s="27"/>
      <c r="L12" s="30"/>
      <c r="M12" s="27"/>
      <c r="N12" s="2"/>
      <c r="O12" s="53">
        <f t="shared" si="0"/>
        <v>0</v>
      </c>
      <c r="P12" s="53">
        <f t="shared" si="1"/>
        <v>0</v>
      </c>
      <c r="Q12" s="53">
        <f t="shared" si="2"/>
        <v>0</v>
      </c>
      <c r="R12" s="53">
        <f>IF(P12=0,0,IF(INSTRUCCIONES!$C$8="",P12,MIN(P12,INSTRUCCIONES!$C$8)))</f>
        <v>0</v>
      </c>
      <c r="S12" s="52" t="str">
        <f>IF(OR(A12="",H12=""),"",IF(COUNTIFS(LISTAS!$C$2:$C$24,C12,LISTAS!$D$2:$D$24,H12)&gt;0,"SI","NO"))</f>
        <v/>
      </c>
      <c r="T12" s="53">
        <f t="shared" si="3"/>
        <v>0</v>
      </c>
      <c r="U12" s="54">
        <f t="shared" si="4"/>
        <v>0</v>
      </c>
      <c r="V12" s="55" t="str">
        <f t="shared" si="5"/>
        <v/>
      </c>
      <c r="W12" s="35" t="str">
        <f t="shared" si="6"/>
        <v/>
      </c>
      <c r="X12" s="37"/>
      <c r="Y12" s="56"/>
      <c r="Z12" s="57" t="str">
        <f t="shared" si="7"/>
        <v/>
      </c>
      <c r="AA12" s="41"/>
    </row>
    <row r="13" spans="1:27" ht="24" customHeight="1" x14ac:dyDescent="0.25">
      <c r="A13" s="27"/>
      <c r="B13" s="51" t="str">
        <f>IF(A13="","",IFERROR(INDEX(PERSONAL!$G$6:$G$80,MATCH(A13,PERSONAL!$A$6:$A$80,0)),""))</f>
        <v/>
      </c>
      <c r="C13" s="52" t="str">
        <f>IF(A13="","",IFERROR(INDEX(PERSONAL!$B$6:$B$80,MATCH(A13,PERSONAL!$A$6:$A$80,0)),""))</f>
        <v/>
      </c>
      <c r="D13" s="31" t="str">
        <f>IF(A13="","",IFERROR(INDEX(PERSONAL!$V$6:$V$80,MATCH(A13,PERSONAL!$A$6:$A$80,0)),""))</f>
        <v/>
      </c>
      <c r="E13" s="2"/>
      <c r="F13" s="2"/>
      <c r="G13" s="2"/>
      <c r="H13" s="2"/>
      <c r="I13" s="30"/>
      <c r="J13" s="30"/>
      <c r="K13" s="27"/>
      <c r="L13" s="30"/>
      <c r="M13" s="27"/>
      <c r="N13" s="2"/>
      <c r="O13" s="53">
        <f t="shared" si="0"/>
        <v>0</v>
      </c>
      <c r="P13" s="53">
        <f t="shared" si="1"/>
        <v>0</v>
      </c>
      <c r="Q13" s="53">
        <f t="shared" si="2"/>
        <v>0</v>
      </c>
      <c r="R13" s="53">
        <f>IF(P13=0,0,IF(INSTRUCCIONES!$C$8="",P13,MIN(P13,INSTRUCCIONES!$C$8)))</f>
        <v>0</v>
      </c>
      <c r="S13" s="52" t="str">
        <f>IF(OR(A13="",H13=""),"",IF(COUNTIFS(LISTAS!$C$2:$C$24,C13,LISTAS!$D$2:$D$24,H13)&gt;0,"SI","NO"))</f>
        <v/>
      </c>
      <c r="T13" s="53">
        <f t="shared" si="3"/>
        <v>0</v>
      </c>
      <c r="U13" s="54">
        <f t="shared" si="4"/>
        <v>0</v>
      </c>
      <c r="V13" s="55" t="str">
        <f t="shared" si="5"/>
        <v/>
      </c>
      <c r="W13" s="35" t="str">
        <f t="shared" si="6"/>
        <v/>
      </c>
      <c r="X13" s="37"/>
      <c r="Y13" s="56"/>
      <c r="Z13" s="57" t="str">
        <f t="shared" si="7"/>
        <v/>
      </c>
      <c r="AA13" s="41"/>
    </row>
    <row r="14" spans="1:27" ht="24" customHeight="1" x14ac:dyDescent="0.25">
      <c r="A14" s="27"/>
      <c r="B14" s="51" t="str">
        <f>IF(A14="","",IFERROR(INDEX(PERSONAL!$G$6:$G$80,MATCH(A14,PERSONAL!$A$6:$A$80,0)),""))</f>
        <v/>
      </c>
      <c r="C14" s="52" t="str">
        <f>IF(A14="","",IFERROR(INDEX(PERSONAL!$B$6:$B$80,MATCH(A14,PERSONAL!$A$6:$A$80,0)),""))</f>
        <v/>
      </c>
      <c r="D14" s="31" t="str">
        <f>IF(A14="","",IFERROR(INDEX(PERSONAL!$V$6:$V$80,MATCH(A14,PERSONAL!$A$6:$A$80,0)),""))</f>
        <v/>
      </c>
      <c r="E14" s="2"/>
      <c r="F14" s="2"/>
      <c r="G14" s="2"/>
      <c r="H14" s="2"/>
      <c r="I14" s="30"/>
      <c r="J14" s="30"/>
      <c r="K14" s="27"/>
      <c r="L14" s="30"/>
      <c r="M14" s="27"/>
      <c r="N14" s="2"/>
      <c r="O14" s="53">
        <f t="shared" si="0"/>
        <v>0</v>
      </c>
      <c r="P14" s="53">
        <f t="shared" si="1"/>
        <v>0</v>
      </c>
      <c r="Q14" s="53">
        <f t="shared" si="2"/>
        <v>0</v>
      </c>
      <c r="R14" s="53">
        <f>IF(P14=0,0,IF(INSTRUCCIONES!$C$8="",P14,MIN(P14,INSTRUCCIONES!$C$8)))</f>
        <v>0</v>
      </c>
      <c r="S14" s="52" t="str">
        <f>IF(OR(A14="",H14=""),"",IF(COUNTIFS(LISTAS!$C$2:$C$24,C14,LISTAS!$D$2:$D$24,H14)&gt;0,"SI","NO"))</f>
        <v/>
      </c>
      <c r="T14" s="53">
        <f t="shared" si="3"/>
        <v>0</v>
      </c>
      <c r="U14" s="54">
        <f t="shared" si="4"/>
        <v>0</v>
      </c>
      <c r="V14" s="55" t="str">
        <f t="shared" si="5"/>
        <v/>
      </c>
      <c r="W14" s="35" t="str">
        <f t="shared" si="6"/>
        <v/>
      </c>
      <c r="X14" s="37"/>
      <c r="Y14" s="56"/>
      <c r="Z14" s="57" t="str">
        <f t="shared" si="7"/>
        <v/>
      </c>
      <c r="AA14" s="41"/>
    </row>
    <row r="15" spans="1:27" ht="24" customHeight="1" x14ac:dyDescent="0.25">
      <c r="A15" s="27"/>
      <c r="B15" s="51" t="str">
        <f>IF(A15="","",IFERROR(INDEX(PERSONAL!$G$6:$G$80,MATCH(A15,PERSONAL!$A$6:$A$80,0)),""))</f>
        <v/>
      </c>
      <c r="C15" s="52" t="str">
        <f>IF(A15="","",IFERROR(INDEX(PERSONAL!$B$6:$B$80,MATCH(A15,PERSONAL!$A$6:$A$80,0)),""))</f>
        <v/>
      </c>
      <c r="D15" s="31" t="str">
        <f>IF(A15="","",IFERROR(INDEX(PERSONAL!$V$6:$V$80,MATCH(A15,PERSONAL!$A$6:$A$80,0)),""))</f>
        <v/>
      </c>
      <c r="E15" s="2"/>
      <c r="F15" s="2"/>
      <c r="G15" s="2"/>
      <c r="H15" s="2"/>
      <c r="I15" s="30"/>
      <c r="J15" s="30"/>
      <c r="K15" s="27"/>
      <c r="L15" s="30"/>
      <c r="M15" s="27"/>
      <c r="N15" s="2"/>
      <c r="O15" s="53">
        <f t="shared" si="0"/>
        <v>0</v>
      </c>
      <c r="P15" s="53">
        <f t="shared" si="1"/>
        <v>0</v>
      </c>
      <c r="Q15" s="53">
        <f t="shared" si="2"/>
        <v>0</v>
      </c>
      <c r="R15" s="53">
        <f>IF(P15=0,0,IF(INSTRUCCIONES!$C$8="",P15,MIN(P15,INSTRUCCIONES!$C$8)))</f>
        <v>0</v>
      </c>
      <c r="S15" s="52" t="str">
        <f>IF(OR(A15="",H15=""),"",IF(COUNTIFS(LISTAS!$C$2:$C$24,C15,LISTAS!$D$2:$D$24,H15)&gt;0,"SI","NO"))</f>
        <v/>
      </c>
      <c r="T15" s="53">
        <f t="shared" si="3"/>
        <v>0</v>
      </c>
      <c r="U15" s="54">
        <f t="shared" si="4"/>
        <v>0</v>
      </c>
      <c r="V15" s="55" t="str">
        <f t="shared" si="5"/>
        <v/>
      </c>
      <c r="W15" s="35" t="str">
        <f t="shared" si="6"/>
        <v/>
      </c>
      <c r="X15" s="37"/>
      <c r="Y15" s="56"/>
      <c r="Z15" s="57" t="str">
        <f t="shared" si="7"/>
        <v/>
      </c>
      <c r="AA15" s="41"/>
    </row>
    <row r="16" spans="1:27" ht="24" customHeight="1" x14ac:dyDescent="0.25">
      <c r="A16" s="27"/>
      <c r="B16" s="51" t="str">
        <f>IF(A16="","",IFERROR(INDEX(PERSONAL!$G$6:$G$80,MATCH(A16,PERSONAL!$A$6:$A$80,0)),""))</f>
        <v/>
      </c>
      <c r="C16" s="52" t="str">
        <f>IF(A16="","",IFERROR(INDEX(PERSONAL!$B$6:$B$80,MATCH(A16,PERSONAL!$A$6:$A$80,0)),""))</f>
        <v/>
      </c>
      <c r="D16" s="31" t="str">
        <f>IF(A16="","",IFERROR(INDEX(PERSONAL!$V$6:$V$80,MATCH(A16,PERSONAL!$A$6:$A$80,0)),""))</f>
        <v/>
      </c>
      <c r="E16" s="2"/>
      <c r="F16" s="2"/>
      <c r="G16" s="2"/>
      <c r="H16" s="2"/>
      <c r="I16" s="30"/>
      <c r="J16" s="30"/>
      <c r="K16" s="27"/>
      <c r="L16" s="30"/>
      <c r="M16" s="27"/>
      <c r="N16" s="2"/>
      <c r="O16" s="53">
        <f t="shared" si="0"/>
        <v>0</v>
      </c>
      <c r="P16" s="53">
        <f t="shared" si="1"/>
        <v>0</v>
      </c>
      <c r="Q16" s="53">
        <f t="shared" si="2"/>
        <v>0</v>
      </c>
      <c r="R16" s="53">
        <f>IF(P16=0,0,IF(INSTRUCCIONES!$C$8="",P16,MIN(P16,INSTRUCCIONES!$C$8)))</f>
        <v>0</v>
      </c>
      <c r="S16" s="52" t="str">
        <f>IF(OR(A16="",H16=""),"",IF(COUNTIFS(LISTAS!$C$2:$C$24,C16,LISTAS!$D$2:$D$24,H16)&gt;0,"SI","NO"))</f>
        <v/>
      </c>
      <c r="T16" s="53">
        <f t="shared" si="3"/>
        <v>0</v>
      </c>
      <c r="U16" s="54">
        <f t="shared" si="4"/>
        <v>0</v>
      </c>
      <c r="V16" s="55" t="str">
        <f t="shared" si="5"/>
        <v/>
      </c>
      <c r="W16" s="35" t="str">
        <f t="shared" si="6"/>
        <v/>
      </c>
      <c r="X16" s="37"/>
      <c r="Y16" s="56"/>
      <c r="Z16" s="57" t="str">
        <f t="shared" si="7"/>
        <v/>
      </c>
      <c r="AA16" s="41"/>
    </row>
    <row r="17" spans="1:27" ht="24" customHeight="1" x14ac:dyDescent="0.25">
      <c r="A17" s="27"/>
      <c r="B17" s="51" t="str">
        <f>IF(A17="","",IFERROR(INDEX(PERSONAL!$G$6:$G$80,MATCH(A17,PERSONAL!$A$6:$A$80,0)),""))</f>
        <v/>
      </c>
      <c r="C17" s="52" t="str">
        <f>IF(A17="","",IFERROR(INDEX(PERSONAL!$B$6:$B$80,MATCH(A17,PERSONAL!$A$6:$A$80,0)),""))</f>
        <v/>
      </c>
      <c r="D17" s="31" t="str">
        <f>IF(A17="","",IFERROR(INDEX(PERSONAL!$V$6:$V$80,MATCH(A17,PERSONAL!$A$6:$A$80,0)),""))</f>
        <v/>
      </c>
      <c r="E17" s="2"/>
      <c r="F17" s="2"/>
      <c r="G17" s="2"/>
      <c r="H17" s="2"/>
      <c r="I17" s="30"/>
      <c r="J17" s="30"/>
      <c r="K17" s="27"/>
      <c r="L17" s="30"/>
      <c r="M17" s="27"/>
      <c r="N17" s="2"/>
      <c r="O17" s="53">
        <f t="shared" si="0"/>
        <v>0</v>
      </c>
      <c r="P17" s="53">
        <f t="shared" si="1"/>
        <v>0</v>
      </c>
      <c r="Q17" s="53">
        <f t="shared" si="2"/>
        <v>0</v>
      </c>
      <c r="R17" s="53">
        <f>IF(P17=0,0,IF(INSTRUCCIONES!$C$8="",P17,MIN(P17,INSTRUCCIONES!$C$8)))</f>
        <v>0</v>
      </c>
      <c r="S17" s="52" t="str">
        <f>IF(OR(A17="",H17=""),"",IF(COUNTIFS(LISTAS!$C$2:$C$24,C17,LISTAS!$D$2:$D$24,H17)&gt;0,"SI","NO"))</f>
        <v/>
      </c>
      <c r="T17" s="53">
        <f t="shared" si="3"/>
        <v>0</v>
      </c>
      <c r="U17" s="54">
        <f t="shared" si="4"/>
        <v>0</v>
      </c>
      <c r="V17" s="55" t="str">
        <f t="shared" si="5"/>
        <v/>
      </c>
      <c r="W17" s="35" t="str">
        <f t="shared" si="6"/>
        <v/>
      </c>
      <c r="X17" s="37"/>
      <c r="Y17" s="56"/>
      <c r="Z17" s="57" t="str">
        <f t="shared" si="7"/>
        <v/>
      </c>
      <c r="AA17" s="41"/>
    </row>
    <row r="18" spans="1:27" ht="24" customHeight="1" x14ac:dyDescent="0.25">
      <c r="A18" s="27"/>
      <c r="B18" s="51" t="str">
        <f>IF(A18="","",IFERROR(INDEX(PERSONAL!$G$6:$G$80,MATCH(A18,PERSONAL!$A$6:$A$80,0)),""))</f>
        <v/>
      </c>
      <c r="C18" s="52" t="str">
        <f>IF(A18="","",IFERROR(INDEX(PERSONAL!$B$6:$B$80,MATCH(A18,PERSONAL!$A$6:$A$80,0)),""))</f>
        <v/>
      </c>
      <c r="D18" s="31" t="str">
        <f>IF(A18="","",IFERROR(INDEX(PERSONAL!$V$6:$V$80,MATCH(A18,PERSONAL!$A$6:$A$80,0)),""))</f>
        <v/>
      </c>
      <c r="E18" s="2"/>
      <c r="F18" s="2"/>
      <c r="G18" s="2"/>
      <c r="H18" s="2"/>
      <c r="I18" s="30"/>
      <c r="J18" s="30"/>
      <c r="K18" s="27"/>
      <c r="L18" s="30"/>
      <c r="M18" s="27"/>
      <c r="N18" s="2"/>
      <c r="O18" s="53">
        <f t="shared" si="0"/>
        <v>0</v>
      </c>
      <c r="P18" s="53">
        <f t="shared" si="1"/>
        <v>0</v>
      </c>
      <c r="Q18" s="53">
        <f t="shared" si="2"/>
        <v>0</v>
      </c>
      <c r="R18" s="53">
        <f>IF(P18=0,0,IF(INSTRUCCIONES!$C$8="",P18,MIN(P18,INSTRUCCIONES!$C$8)))</f>
        <v>0</v>
      </c>
      <c r="S18" s="52" t="str">
        <f>IF(OR(A18="",H18=""),"",IF(COUNTIFS(LISTAS!$C$2:$C$24,C18,LISTAS!$D$2:$D$24,H18)&gt;0,"SI","NO"))</f>
        <v/>
      </c>
      <c r="T18" s="53">
        <f t="shared" si="3"/>
        <v>0</v>
      </c>
      <c r="U18" s="54">
        <f t="shared" si="4"/>
        <v>0</v>
      </c>
      <c r="V18" s="55" t="str">
        <f t="shared" si="5"/>
        <v/>
      </c>
      <c r="W18" s="35" t="str">
        <f t="shared" si="6"/>
        <v/>
      </c>
      <c r="X18" s="37"/>
      <c r="Y18" s="56"/>
      <c r="Z18" s="57" t="str">
        <f t="shared" si="7"/>
        <v/>
      </c>
      <c r="AA18" s="41"/>
    </row>
    <row r="19" spans="1:27" ht="24" customHeight="1" x14ac:dyDescent="0.25">
      <c r="A19" s="27"/>
      <c r="B19" s="51" t="str">
        <f>IF(A19="","",IFERROR(INDEX(PERSONAL!$G$6:$G$80,MATCH(A19,PERSONAL!$A$6:$A$80,0)),""))</f>
        <v/>
      </c>
      <c r="C19" s="52" t="str">
        <f>IF(A19="","",IFERROR(INDEX(PERSONAL!$B$6:$B$80,MATCH(A19,PERSONAL!$A$6:$A$80,0)),""))</f>
        <v/>
      </c>
      <c r="D19" s="31" t="str">
        <f>IF(A19="","",IFERROR(INDEX(PERSONAL!$V$6:$V$80,MATCH(A19,PERSONAL!$A$6:$A$80,0)),""))</f>
        <v/>
      </c>
      <c r="E19" s="2"/>
      <c r="F19" s="2"/>
      <c r="G19" s="2"/>
      <c r="H19" s="2"/>
      <c r="I19" s="30"/>
      <c r="J19" s="30"/>
      <c r="K19" s="27"/>
      <c r="L19" s="30"/>
      <c r="M19" s="27"/>
      <c r="N19" s="2"/>
      <c r="O19" s="53">
        <f t="shared" si="0"/>
        <v>0</v>
      </c>
      <c r="P19" s="53">
        <f t="shared" si="1"/>
        <v>0</v>
      </c>
      <c r="Q19" s="53">
        <f t="shared" si="2"/>
        <v>0</v>
      </c>
      <c r="R19" s="53">
        <f>IF(P19=0,0,IF(INSTRUCCIONES!$C$8="",P19,MIN(P19,INSTRUCCIONES!$C$8)))</f>
        <v>0</v>
      </c>
      <c r="S19" s="52" t="str">
        <f>IF(OR(A19="",H19=""),"",IF(COUNTIFS(LISTAS!$C$2:$C$24,C19,LISTAS!$D$2:$D$24,H19)&gt;0,"SI","NO"))</f>
        <v/>
      </c>
      <c r="T19" s="53">
        <f t="shared" si="3"/>
        <v>0</v>
      </c>
      <c r="U19" s="54">
        <f t="shared" si="4"/>
        <v>0</v>
      </c>
      <c r="V19" s="55" t="str">
        <f t="shared" si="5"/>
        <v/>
      </c>
      <c r="W19" s="35" t="str">
        <f t="shared" si="6"/>
        <v/>
      </c>
      <c r="X19" s="37"/>
      <c r="Y19" s="56"/>
      <c r="Z19" s="57" t="str">
        <f t="shared" si="7"/>
        <v/>
      </c>
      <c r="AA19" s="41"/>
    </row>
    <row r="20" spans="1:27" ht="24" customHeight="1" x14ac:dyDescent="0.25">
      <c r="A20" s="27"/>
      <c r="B20" s="51" t="str">
        <f>IF(A20="","",IFERROR(INDEX(PERSONAL!$G$6:$G$80,MATCH(A20,PERSONAL!$A$6:$A$80,0)),""))</f>
        <v/>
      </c>
      <c r="C20" s="52" t="str">
        <f>IF(A20="","",IFERROR(INDEX(PERSONAL!$B$6:$B$80,MATCH(A20,PERSONAL!$A$6:$A$80,0)),""))</f>
        <v/>
      </c>
      <c r="D20" s="31" t="str">
        <f>IF(A20="","",IFERROR(INDEX(PERSONAL!$V$6:$V$80,MATCH(A20,PERSONAL!$A$6:$A$80,0)),""))</f>
        <v/>
      </c>
      <c r="E20" s="2"/>
      <c r="F20" s="2"/>
      <c r="G20" s="2"/>
      <c r="H20" s="2"/>
      <c r="I20" s="30"/>
      <c r="J20" s="30"/>
      <c r="K20" s="27"/>
      <c r="L20" s="30"/>
      <c r="M20" s="27"/>
      <c r="N20" s="2"/>
      <c r="O20" s="53">
        <f t="shared" si="0"/>
        <v>0</v>
      </c>
      <c r="P20" s="53">
        <f t="shared" si="1"/>
        <v>0</v>
      </c>
      <c r="Q20" s="53">
        <f t="shared" si="2"/>
        <v>0</v>
      </c>
      <c r="R20" s="53">
        <f>IF(P20=0,0,IF(INSTRUCCIONES!$C$8="",P20,MIN(P20,INSTRUCCIONES!$C$8)))</f>
        <v>0</v>
      </c>
      <c r="S20" s="52" t="str">
        <f>IF(OR(A20="",H20=""),"",IF(COUNTIFS(LISTAS!$C$2:$C$24,C20,LISTAS!$D$2:$D$24,H20)&gt;0,"SI","NO"))</f>
        <v/>
      </c>
      <c r="T20" s="53">
        <f t="shared" si="3"/>
        <v>0</v>
      </c>
      <c r="U20" s="54">
        <f t="shared" si="4"/>
        <v>0</v>
      </c>
      <c r="V20" s="55" t="str">
        <f t="shared" si="5"/>
        <v/>
      </c>
      <c r="W20" s="35" t="str">
        <f t="shared" si="6"/>
        <v/>
      </c>
      <c r="X20" s="37"/>
      <c r="Y20" s="56"/>
      <c r="Z20" s="57" t="str">
        <f t="shared" si="7"/>
        <v/>
      </c>
      <c r="AA20" s="41"/>
    </row>
    <row r="21" spans="1:27" ht="24" customHeight="1" x14ac:dyDescent="0.25">
      <c r="A21" s="27"/>
      <c r="B21" s="51" t="str">
        <f>IF(A21="","",IFERROR(INDEX(PERSONAL!$G$6:$G$80,MATCH(A21,PERSONAL!$A$6:$A$80,0)),""))</f>
        <v/>
      </c>
      <c r="C21" s="52" t="str">
        <f>IF(A21="","",IFERROR(INDEX(PERSONAL!$B$6:$B$80,MATCH(A21,PERSONAL!$A$6:$A$80,0)),""))</f>
        <v/>
      </c>
      <c r="D21" s="31" t="str">
        <f>IF(A21="","",IFERROR(INDEX(PERSONAL!$V$6:$V$80,MATCH(A21,PERSONAL!$A$6:$A$80,0)),""))</f>
        <v/>
      </c>
      <c r="E21" s="2"/>
      <c r="F21" s="2"/>
      <c r="G21" s="2"/>
      <c r="H21" s="2"/>
      <c r="I21" s="30"/>
      <c r="J21" s="30"/>
      <c r="K21" s="27"/>
      <c r="L21" s="30"/>
      <c r="M21" s="27"/>
      <c r="N21" s="2"/>
      <c r="O21" s="53">
        <f t="shared" si="0"/>
        <v>0</v>
      </c>
      <c r="P21" s="53">
        <f t="shared" si="1"/>
        <v>0</v>
      </c>
      <c r="Q21" s="53">
        <f t="shared" si="2"/>
        <v>0</v>
      </c>
      <c r="R21" s="53">
        <f>IF(P21=0,0,IF(INSTRUCCIONES!$C$8="",P21,MIN(P21,INSTRUCCIONES!$C$8)))</f>
        <v>0</v>
      </c>
      <c r="S21" s="52" t="str">
        <f>IF(OR(A21="",H21=""),"",IF(COUNTIFS(LISTAS!$C$2:$C$24,C21,LISTAS!$D$2:$D$24,H21)&gt;0,"SI","NO"))</f>
        <v/>
      </c>
      <c r="T21" s="53">
        <f t="shared" si="3"/>
        <v>0</v>
      </c>
      <c r="U21" s="54">
        <f t="shared" si="4"/>
        <v>0</v>
      </c>
      <c r="V21" s="55" t="str">
        <f t="shared" si="5"/>
        <v/>
      </c>
      <c r="W21" s="35" t="str">
        <f t="shared" si="6"/>
        <v/>
      </c>
      <c r="X21" s="37"/>
      <c r="Y21" s="56"/>
      <c r="Z21" s="57" t="str">
        <f t="shared" si="7"/>
        <v/>
      </c>
      <c r="AA21" s="41"/>
    </row>
    <row r="22" spans="1:27" ht="24" customHeight="1" x14ac:dyDescent="0.25">
      <c r="A22" s="27"/>
      <c r="B22" s="51" t="str">
        <f>IF(A22="","",IFERROR(INDEX(PERSONAL!$G$6:$G$80,MATCH(A22,PERSONAL!$A$6:$A$80,0)),""))</f>
        <v/>
      </c>
      <c r="C22" s="52" t="str">
        <f>IF(A22="","",IFERROR(INDEX(PERSONAL!$B$6:$B$80,MATCH(A22,PERSONAL!$A$6:$A$80,0)),""))</f>
        <v/>
      </c>
      <c r="D22" s="31" t="str">
        <f>IF(A22="","",IFERROR(INDEX(PERSONAL!$V$6:$V$80,MATCH(A22,PERSONAL!$A$6:$A$80,0)),""))</f>
        <v/>
      </c>
      <c r="E22" s="2"/>
      <c r="F22" s="2"/>
      <c r="G22" s="2"/>
      <c r="H22" s="2"/>
      <c r="I22" s="30"/>
      <c r="J22" s="30"/>
      <c r="K22" s="27"/>
      <c r="L22" s="30"/>
      <c r="M22" s="27"/>
      <c r="N22" s="2"/>
      <c r="O22" s="53">
        <f t="shared" si="0"/>
        <v>0</v>
      </c>
      <c r="P22" s="53">
        <f t="shared" si="1"/>
        <v>0</v>
      </c>
      <c r="Q22" s="53">
        <f t="shared" si="2"/>
        <v>0</v>
      </c>
      <c r="R22" s="53">
        <f>IF(P22=0,0,IF(INSTRUCCIONES!$C$8="",P22,MIN(P22,INSTRUCCIONES!$C$8)))</f>
        <v>0</v>
      </c>
      <c r="S22" s="52" t="str">
        <f>IF(OR(A22="",H22=""),"",IF(COUNTIFS(LISTAS!$C$2:$C$24,C22,LISTAS!$D$2:$D$24,H22)&gt;0,"SI","NO"))</f>
        <v/>
      </c>
      <c r="T22" s="53">
        <f t="shared" si="3"/>
        <v>0</v>
      </c>
      <c r="U22" s="54">
        <f t="shared" si="4"/>
        <v>0</v>
      </c>
      <c r="V22" s="55" t="str">
        <f t="shared" si="5"/>
        <v/>
      </c>
      <c r="W22" s="35" t="str">
        <f t="shared" si="6"/>
        <v/>
      </c>
      <c r="X22" s="37"/>
      <c r="Y22" s="56"/>
      <c r="Z22" s="57" t="str">
        <f t="shared" si="7"/>
        <v/>
      </c>
      <c r="AA22" s="41"/>
    </row>
    <row r="23" spans="1:27" ht="24" customHeight="1" x14ac:dyDescent="0.25">
      <c r="A23" s="27"/>
      <c r="B23" s="51" t="str">
        <f>IF(A23="","",IFERROR(INDEX(PERSONAL!$G$6:$G$80,MATCH(A23,PERSONAL!$A$6:$A$80,0)),""))</f>
        <v/>
      </c>
      <c r="C23" s="52" t="str">
        <f>IF(A23="","",IFERROR(INDEX(PERSONAL!$B$6:$B$80,MATCH(A23,PERSONAL!$A$6:$A$80,0)),""))</f>
        <v/>
      </c>
      <c r="D23" s="31" t="str">
        <f>IF(A23="","",IFERROR(INDEX(PERSONAL!$V$6:$V$80,MATCH(A23,PERSONAL!$A$6:$A$80,0)),""))</f>
        <v/>
      </c>
      <c r="E23" s="2"/>
      <c r="F23" s="2"/>
      <c r="G23" s="2"/>
      <c r="H23" s="2"/>
      <c r="I23" s="30"/>
      <c r="J23" s="30"/>
      <c r="K23" s="27"/>
      <c r="L23" s="30"/>
      <c r="M23" s="27"/>
      <c r="N23" s="2"/>
      <c r="O23" s="53">
        <f t="shared" si="0"/>
        <v>0</v>
      </c>
      <c r="P23" s="53">
        <f t="shared" si="1"/>
        <v>0</v>
      </c>
      <c r="Q23" s="53">
        <f t="shared" si="2"/>
        <v>0</v>
      </c>
      <c r="R23" s="53">
        <f>IF(P23=0,0,IF(INSTRUCCIONES!$C$8="",P23,MIN(P23,INSTRUCCIONES!$C$8)))</f>
        <v>0</v>
      </c>
      <c r="S23" s="52" t="str">
        <f>IF(OR(A23="",H23=""),"",IF(COUNTIFS(LISTAS!$C$2:$C$24,C23,LISTAS!$D$2:$D$24,H23)&gt;0,"SI","NO"))</f>
        <v/>
      </c>
      <c r="T23" s="53">
        <f t="shared" si="3"/>
        <v>0</v>
      </c>
      <c r="U23" s="54">
        <f t="shared" si="4"/>
        <v>0</v>
      </c>
      <c r="V23" s="55" t="str">
        <f t="shared" si="5"/>
        <v/>
      </c>
      <c r="W23" s="35" t="str">
        <f t="shared" si="6"/>
        <v/>
      </c>
      <c r="X23" s="37"/>
      <c r="Y23" s="56"/>
      <c r="Z23" s="57" t="str">
        <f t="shared" si="7"/>
        <v/>
      </c>
      <c r="AA23" s="41"/>
    </row>
    <row r="24" spans="1:27" ht="24" customHeight="1" x14ac:dyDescent="0.25">
      <c r="A24" s="27"/>
      <c r="B24" s="51" t="str">
        <f>IF(A24="","",IFERROR(INDEX(PERSONAL!$G$6:$G$80,MATCH(A24,PERSONAL!$A$6:$A$80,0)),""))</f>
        <v/>
      </c>
      <c r="C24" s="52" t="str">
        <f>IF(A24="","",IFERROR(INDEX(PERSONAL!$B$6:$B$80,MATCH(A24,PERSONAL!$A$6:$A$80,0)),""))</f>
        <v/>
      </c>
      <c r="D24" s="31" t="str">
        <f>IF(A24="","",IFERROR(INDEX(PERSONAL!$V$6:$V$80,MATCH(A24,PERSONAL!$A$6:$A$80,0)),""))</f>
        <v/>
      </c>
      <c r="E24" s="2"/>
      <c r="F24" s="2"/>
      <c r="G24" s="2"/>
      <c r="H24" s="2"/>
      <c r="I24" s="30"/>
      <c r="J24" s="30"/>
      <c r="K24" s="27"/>
      <c r="L24" s="30"/>
      <c r="M24" s="27"/>
      <c r="N24" s="2"/>
      <c r="O24" s="53">
        <f t="shared" si="0"/>
        <v>0</v>
      </c>
      <c r="P24" s="53">
        <f t="shared" si="1"/>
        <v>0</v>
      </c>
      <c r="Q24" s="53">
        <f t="shared" si="2"/>
        <v>0</v>
      </c>
      <c r="R24" s="53">
        <f>IF(P24=0,0,IF(INSTRUCCIONES!$C$8="",P24,MIN(P24,INSTRUCCIONES!$C$8)))</f>
        <v>0</v>
      </c>
      <c r="S24" s="52" t="str">
        <f>IF(OR(A24="",H24=""),"",IF(COUNTIFS(LISTAS!$C$2:$C$24,C24,LISTAS!$D$2:$D$24,H24)&gt;0,"SI","NO"))</f>
        <v/>
      </c>
      <c r="T24" s="53">
        <f t="shared" si="3"/>
        <v>0</v>
      </c>
      <c r="U24" s="54">
        <f t="shared" si="4"/>
        <v>0</v>
      </c>
      <c r="V24" s="55" t="str">
        <f t="shared" si="5"/>
        <v/>
      </c>
      <c r="W24" s="35" t="str">
        <f t="shared" si="6"/>
        <v/>
      </c>
      <c r="X24" s="37"/>
      <c r="Y24" s="56"/>
      <c r="Z24" s="57" t="str">
        <f t="shared" si="7"/>
        <v/>
      </c>
      <c r="AA24" s="41"/>
    </row>
    <row r="25" spans="1:27" ht="24" customHeight="1" x14ac:dyDescent="0.25">
      <c r="A25" s="27"/>
      <c r="B25" s="51" t="str">
        <f>IF(A25="","",IFERROR(INDEX(PERSONAL!$G$6:$G$80,MATCH(A25,PERSONAL!$A$6:$A$80,0)),""))</f>
        <v/>
      </c>
      <c r="C25" s="52" t="str">
        <f>IF(A25="","",IFERROR(INDEX(PERSONAL!$B$6:$B$80,MATCH(A25,PERSONAL!$A$6:$A$80,0)),""))</f>
        <v/>
      </c>
      <c r="D25" s="31" t="str">
        <f>IF(A25="","",IFERROR(INDEX(PERSONAL!$V$6:$V$80,MATCH(A25,PERSONAL!$A$6:$A$80,0)),""))</f>
        <v/>
      </c>
      <c r="E25" s="2"/>
      <c r="F25" s="2"/>
      <c r="G25" s="2"/>
      <c r="H25" s="2"/>
      <c r="I25" s="30"/>
      <c r="J25" s="30"/>
      <c r="K25" s="27"/>
      <c r="L25" s="30"/>
      <c r="M25" s="27"/>
      <c r="N25" s="2"/>
      <c r="O25" s="53">
        <f t="shared" si="0"/>
        <v>0</v>
      </c>
      <c r="P25" s="53">
        <f t="shared" si="1"/>
        <v>0</v>
      </c>
      <c r="Q25" s="53">
        <f t="shared" si="2"/>
        <v>0</v>
      </c>
      <c r="R25" s="53">
        <f>IF(P25=0,0,IF(INSTRUCCIONES!$C$8="",P25,MIN(P25,INSTRUCCIONES!$C$8)))</f>
        <v>0</v>
      </c>
      <c r="S25" s="52" t="str">
        <f>IF(OR(A25="",H25=""),"",IF(COUNTIFS(LISTAS!$C$2:$C$24,C25,LISTAS!$D$2:$D$24,H25)&gt;0,"SI","NO"))</f>
        <v/>
      </c>
      <c r="T25" s="53">
        <f t="shared" si="3"/>
        <v>0</v>
      </c>
      <c r="U25" s="54">
        <f t="shared" si="4"/>
        <v>0</v>
      </c>
      <c r="V25" s="55" t="str">
        <f t="shared" si="5"/>
        <v/>
      </c>
      <c r="W25" s="35" t="str">
        <f t="shared" si="6"/>
        <v/>
      </c>
      <c r="X25" s="37"/>
      <c r="Y25" s="56"/>
      <c r="Z25" s="57" t="str">
        <f t="shared" si="7"/>
        <v/>
      </c>
      <c r="AA25" s="41"/>
    </row>
    <row r="26" spans="1:27" ht="24" customHeight="1" x14ac:dyDescent="0.25">
      <c r="A26" s="27"/>
      <c r="B26" s="51" t="str">
        <f>IF(A26="","",IFERROR(INDEX(PERSONAL!$G$6:$G$80,MATCH(A26,PERSONAL!$A$6:$A$80,0)),""))</f>
        <v/>
      </c>
      <c r="C26" s="52" t="str">
        <f>IF(A26="","",IFERROR(INDEX(PERSONAL!$B$6:$B$80,MATCH(A26,PERSONAL!$A$6:$A$80,0)),""))</f>
        <v/>
      </c>
      <c r="D26" s="31" t="str">
        <f>IF(A26="","",IFERROR(INDEX(PERSONAL!$V$6:$V$80,MATCH(A26,PERSONAL!$A$6:$A$80,0)),""))</f>
        <v/>
      </c>
      <c r="E26" s="2"/>
      <c r="F26" s="2"/>
      <c r="G26" s="2"/>
      <c r="H26" s="2"/>
      <c r="I26" s="30"/>
      <c r="J26" s="30"/>
      <c r="K26" s="27"/>
      <c r="L26" s="30"/>
      <c r="M26" s="27"/>
      <c r="N26" s="2"/>
      <c r="O26" s="53">
        <f t="shared" si="0"/>
        <v>0</v>
      </c>
      <c r="P26" s="53">
        <f t="shared" si="1"/>
        <v>0</v>
      </c>
      <c r="Q26" s="53">
        <f t="shared" si="2"/>
        <v>0</v>
      </c>
      <c r="R26" s="53">
        <f>IF(P26=0,0,IF(INSTRUCCIONES!$C$8="",P26,MIN(P26,INSTRUCCIONES!$C$8)))</f>
        <v>0</v>
      </c>
      <c r="S26" s="52" t="str">
        <f>IF(OR(A26="",H26=""),"",IF(COUNTIFS(LISTAS!$C$2:$C$24,C26,LISTAS!$D$2:$D$24,H26)&gt;0,"SI","NO"))</f>
        <v/>
      </c>
      <c r="T26" s="53">
        <f t="shared" si="3"/>
        <v>0</v>
      </c>
      <c r="U26" s="54">
        <f t="shared" si="4"/>
        <v>0</v>
      </c>
      <c r="V26" s="55" t="str">
        <f t="shared" si="5"/>
        <v/>
      </c>
      <c r="W26" s="35" t="str">
        <f t="shared" si="6"/>
        <v/>
      </c>
      <c r="X26" s="37"/>
      <c r="Y26" s="56"/>
      <c r="Z26" s="57" t="str">
        <f t="shared" si="7"/>
        <v/>
      </c>
      <c r="AA26" s="41"/>
    </row>
    <row r="27" spans="1:27" ht="24" customHeight="1" x14ac:dyDescent="0.25">
      <c r="A27" s="27"/>
      <c r="B27" s="51" t="str">
        <f>IF(A27="","",IFERROR(INDEX(PERSONAL!$G$6:$G$80,MATCH(A27,PERSONAL!$A$6:$A$80,0)),""))</f>
        <v/>
      </c>
      <c r="C27" s="52" t="str">
        <f>IF(A27="","",IFERROR(INDEX(PERSONAL!$B$6:$B$80,MATCH(A27,PERSONAL!$A$6:$A$80,0)),""))</f>
        <v/>
      </c>
      <c r="D27" s="31" t="str">
        <f>IF(A27="","",IFERROR(INDEX(PERSONAL!$V$6:$V$80,MATCH(A27,PERSONAL!$A$6:$A$80,0)),""))</f>
        <v/>
      </c>
      <c r="E27" s="2"/>
      <c r="F27" s="2"/>
      <c r="G27" s="2"/>
      <c r="H27" s="2"/>
      <c r="I27" s="30"/>
      <c r="J27" s="30"/>
      <c r="K27" s="27"/>
      <c r="L27" s="30"/>
      <c r="M27" s="27"/>
      <c r="N27" s="2"/>
      <c r="O27" s="53">
        <f t="shared" si="0"/>
        <v>0</v>
      </c>
      <c r="P27" s="53">
        <f t="shared" si="1"/>
        <v>0</v>
      </c>
      <c r="Q27" s="53">
        <f t="shared" si="2"/>
        <v>0</v>
      </c>
      <c r="R27" s="53">
        <f>IF(P27=0,0,IF(INSTRUCCIONES!$C$8="",P27,MIN(P27,INSTRUCCIONES!$C$8)))</f>
        <v>0</v>
      </c>
      <c r="S27" s="52" t="str">
        <f>IF(OR(A27="",H27=""),"",IF(COUNTIFS(LISTAS!$C$2:$C$24,C27,LISTAS!$D$2:$D$24,H27)&gt;0,"SI","NO"))</f>
        <v/>
      </c>
      <c r="T27" s="53">
        <f t="shared" si="3"/>
        <v>0</v>
      </c>
      <c r="U27" s="54">
        <f t="shared" si="4"/>
        <v>0</v>
      </c>
      <c r="V27" s="55" t="str">
        <f t="shared" si="5"/>
        <v/>
      </c>
      <c r="W27" s="35" t="str">
        <f t="shared" si="6"/>
        <v/>
      </c>
      <c r="X27" s="37"/>
      <c r="Y27" s="56"/>
      <c r="Z27" s="57" t="str">
        <f t="shared" si="7"/>
        <v/>
      </c>
      <c r="AA27" s="41"/>
    </row>
    <row r="28" spans="1:27" ht="24" customHeight="1" x14ac:dyDescent="0.25">
      <c r="A28" s="27"/>
      <c r="B28" s="51" t="str">
        <f>IF(A28="","",IFERROR(INDEX(PERSONAL!$G$6:$G$80,MATCH(A28,PERSONAL!$A$6:$A$80,0)),""))</f>
        <v/>
      </c>
      <c r="C28" s="52" t="str">
        <f>IF(A28="","",IFERROR(INDEX(PERSONAL!$B$6:$B$80,MATCH(A28,PERSONAL!$A$6:$A$80,0)),""))</f>
        <v/>
      </c>
      <c r="D28" s="31" t="str">
        <f>IF(A28="","",IFERROR(INDEX(PERSONAL!$V$6:$V$80,MATCH(A28,PERSONAL!$A$6:$A$80,0)),""))</f>
        <v/>
      </c>
      <c r="E28" s="2"/>
      <c r="F28" s="2"/>
      <c r="G28" s="2"/>
      <c r="H28" s="2"/>
      <c r="I28" s="30"/>
      <c r="J28" s="30"/>
      <c r="K28" s="27"/>
      <c r="L28" s="30"/>
      <c r="M28" s="27"/>
      <c r="N28" s="2"/>
      <c r="O28" s="53">
        <f t="shared" si="0"/>
        <v>0</v>
      </c>
      <c r="P28" s="53">
        <f t="shared" si="1"/>
        <v>0</v>
      </c>
      <c r="Q28" s="53">
        <f t="shared" si="2"/>
        <v>0</v>
      </c>
      <c r="R28" s="53">
        <f>IF(P28=0,0,IF(INSTRUCCIONES!$C$8="",P28,MIN(P28,INSTRUCCIONES!$C$8)))</f>
        <v>0</v>
      </c>
      <c r="S28" s="52" t="str">
        <f>IF(OR(A28="",H28=""),"",IF(COUNTIFS(LISTAS!$C$2:$C$24,C28,LISTAS!$D$2:$D$24,H28)&gt;0,"SI","NO"))</f>
        <v/>
      </c>
      <c r="T28" s="53">
        <f t="shared" si="3"/>
        <v>0</v>
      </c>
      <c r="U28" s="54">
        <f t="shared" si="4"/>
        <v>0</v>
      </c>
      <c r="V28" s="55" t="str">
        <f t="shared" si="5"/>
        <v/>
      </c>
      <c r="W28" s="35" t="str">
        <f t="shared" si="6"/>
        <v/>
      </c>
      <c r="X28" s="37"/>
      <c r="Y28" s="56"/>
      <c r="Z28" s="57" t="str">
        <f t="shared" si="7"/>
        <v/>
      </c>
      <c r="AA28" s="41"/>
    </row>
    <row r="29" spans="1:27" ht="24" customHeight="1" x14ac:dyDescent="0.25">
      <c r="A29" s="27"/>
      <c r="B29" s="51" t="str">
        <f>IF(A29="","",IFERROR(INDEX(PERSONAL!$G$6:$G$80,MATCH(A29,PERSONAL!$A$6:$A$80,0)),""))</f>
        <v/>
      </c>
      <c r="C29" s="52" t="str">
        <f>IF(A29="","",IFERROR(INDEX(PERSONAL!$B$6:$B$80,MATCH(A29,PERSONAL!$A$6:$A$80,0)),""))</f>
        <v/>
      </c>
      <c r="D29" s="31" t="str">
        <f>IF(A29="","",IFERROR(INDEX(PERSONAL!$V$6:$V$80,MATCH(A29,PERSONAL!$A$6:$A$80,0)),""))</f>
        <v/>
      </c>
      <c r="E29" s="2"/>
      <c r="F29" s="2"/>
      <c r="G29" s="2"/>
      <c r="H29" s="2"/>
      <c r="I29" s="30"/>
      <c r="J29" s="30"/>
      <c r="K29" s="27"/>
      <c r="L29" s="30"/>
      <c r="M29" s="27"/>
      <c r="N29" s="2"/>
      <c r="O29" s="53">
        <f t="shared" si="0"/>
        <v>0</v>
      </c>
      <c r="P29" s="53">
        <f t="shared" si="1"/>
        <v>0</v>
      </c>
      <c r="Q29" s="53">
        <f t="shared" si="2"/>
        <v>0</v>
      </c>
      <c r="R29" s="53">
        <f>IF(P29=0,0,IF(INSTRUCCIONES!$C$8="",P29,MIN(P29,INSTRUCCIONES!$C$8)))</f>
        <v>0</v>
      </c>
      <c r="S29" s="52" t="str">
        <f>IF(OR(A29="",H29=""),"",IF(COUNTIFS(LISTAS!$C$2:$C$24,C29,LISTAS!$D$2:$D$24,H29)&gt;0,"SI","NO"))</f>
        <v/>
      </c>
      <c r="T29" s="53">
        <f t="shared" si="3"/>
        <v>0</v>
      </c>
      <c r="U29" s="54">
        <f t="shared" si="4"/>
        <v>0</v>
      </c>
      <c r="V29" s="55" t="str">
        <f t="shared" si="5"/>
        <v/>
      </c>
      <c r="W29" s="35" t="str">
        <f t="shared" si="6"/>
        <v/>
      </c>
      <c r="X29" s="37"/>
      <c r="Y29" s="56"/>
      <c r="Z29" s="57" t="str">
        <f t="shared" si="7"/>
        <v/>
      </c>
      <c r="AA29" s="41"/>
    </row>
    <row r="30" spans="1:27" ht="24" customHeight="1" x14ac:dyDescent="0.25">
      <c r="A30" s="27"/>
      <c r="B30" s="51" t="str">
        <f>IF(A30="","",IFERROR(INDEX(PERSONAL!$G$6:$G$80,MATCH(A30,PERSONAL!$A$6:$A$80,0)),""))</f>
        <v/>
      </c>
      <c r="C30" s="52" t="str">
        <f>IF(A30="","",IFERROR(INDEX(PERSONAL!$B$6:$B$80,MATCH(A30,PERSONAL!$A$6:$A$80,0)),""))</f>
        <v/>
      </c>
      <c r="D30" s="31" t="str">
        <f>IF(A30="","",IFERROR(INDEX(PERSONAL!$V$6:$V$80,MATCH(A30,PERSONAL!$A$6:$A$80,0)),""))</f>
        <v/>
      </c>
      <c r="E30" s="2"/>
      <c r="F30" s="2"/>
      <c r="G30" s="2"/>
      <c r="H30" s="2"/>
      <c r="I30" s="30"/>
      <c r="J30" s="30"/>
      <c r="K30" s="27"/>
      <c r="L30" s="30"/>
      <c r="M30" s="27"/>
      <c r="N30" s="2"/>
      <c r="O30" s="53">
        <f t="shared" si="0"/>
        <v>0</v>
      </c>
      <c r="P30" s="53">
        <f t="shared" si="1"/>
        <v>0</v>
      </c>
      <c r="Q30" s="53">
        <f t="shared" si="2"/>
        <v>0</v>
      </c>
      <c r="R30" s="53">
        <f>IF(P30=0,0,IF(INSTRUCCIONES!$C$8="",P30,MIN(P30,INSTRUCCIONES!$C$8)))</f>
        <v>0</v>
      </c>
      <c r="S30" s="52" t="str">
        <f>IF(OR(A30="",H30=""),"",IF(COUNTIFS(LISTAS!$C$2:$C$24,C30,LISTAS!$D$2:$D$24,H30)&gt;0,"SI","NO"))</f>
        <v/>
      </c>
      <c r="T30" s="53">
        <f t="shared" si="3"/>
        <v>0</v>
      </c>
      <c r="U30" s="54">
        <f t="shared" si="4"/>
        <v>0</v>
      </c>
      <c r="V30" s="55" t="str">
        <f t="shared" si="5"/>
        <v/>
      </c>
      <c r="W30" s="35" t="str">
        <f t="shared" si="6"/>
        <v/>
      </c>
      <c r="X30" s="37"/>
      <c r="Y30" s="56"/>
      <c r="Z30" s="57" t="str">
        <f t="shared" si="7"/>
        <v/>
      </c>
      <c r="AA30" s="41"/>
    </row>
    <row r="31" spans="1:27" ht="24" customHeight="1" x14ac:dyDescent="0.25">
      <c r="A31" s="27"/>
      <c r="B31" s="51" t="str">
        <f>IF(A31="","",IFERROR(INDEX(PERSONAL!$G$6:$G$80,MATCH(A31,PERSONAL!$A$6:$A$80,0)),""))</f>
        <v/>
      </c>
      <c r="C31" s="52" t="str">
        <f>IF(A31="","",IFERROR(INDEX(PERSONAL!$B$6:$B$80,MATCH(A31,PERSONAL!$A$6:$A$80,0)),""))</f>
        <v/>
      </c>
      <c r="D31" s="31" t="str">
        <f>IF(A31="","",IFERROR(INDEX(PERSONAL!$V$6:$V$80,MATCH(A31,PERSONAL!$A$6:$A$80,0)),""))</f>
        <v/>
      </c>
      <c r="E31" s="2"/>
      <c r="F31" s="2"/>
      <c r="G31" s="2"/>
      <c r="H31" s="2"/>
      <c r="I31" s="30"/>
      <c r="J31" s="30"/>
      <c r="K31" s="27"/>
      <c r="L31" s="30"/>
      <c r="M31" s="27"/>
      <c r="N31" s="2"/>
      <c r="O31" s="53">
        <f t="shared" si="0"/>
        <v>0</v>
      </c>
      <c r="P31" s="53">
        <f t="shared" si="1"/>
        <v>0</v>
      </c>
      <c r="Q31" s="53">
        <f t="shared" si="2"/>
        <v>0</v>
      </c>
      <c r="R31" s="53">
        <f>IF(P31=0,0,IF(INSTRUCCIONES!$C$8="",P31,MIN(P31,INSTRUCCIONES!$C$8)))</f>
        <v>0</v>
      </c>
      <c r="S31" s="52" t="str">
        <f>IF(OR(A31="",H31=""),"",IF(COUNTIFS(LISTAS!$C$2:$C$24,C31,LISTAS!$D$2:$D$24,H31)&gt;0,"SI","NO"))</f>
        <v/>
      </c>
      <c r="T31" s="53">
        <f t="shared" si="3"/>
        <v>0</v>
      </c>
      <c r="U31" s="54">
        <f t="shared" si="4"/>
        <v>0</v>
      </c>
      <c r="V31" s="55" t="str">
        <f t="shared" si="5"/>
        <v/>
      </c>
      <c r="W31" s="35" t="str">
        <f t="shared" si="6"/>
        <v/>
      </c>
      <c r="X31" s="37"/>
      <c r="Y31" s="56"/>
      <c r="Z31" s="57" t="str">
        <f t="shared" si="7"/>
        <v/>
      </c>
      <c r="AA31" s="41"/>
    </row>
    <row r="32" spans="1:27" ht="24" customHeight="1" x14ac:dyDescent="0.25">
      <c r="A32" s="27"/>
      <c r="B32" s="51" t="str">
        <f>IF(A32="","",IFERROR(INDEX(PERSONAL!$G$6:$G$80,MATCH(A32,PERSONAL!$A$6:$A$80,0)),""))</f>
        <v/>
      </c>
      <c r="C32" s="52" t="str">
        <f>IF(A32="","",IFERROR(INDEX(PERSONAL!$B$6:$B$80,MATCH(A32,PERSONAL!$A$6:$A$80,0)),""))</f>
        <v/>
      </c>
      <c r="D32" s="31" t="str">
        <f>IF(A32="","",IFERROR(INDEX(PERSONAL!$V$6:$V$80,MATCH(A32,PERSONAL!$A$6:$A$80,0)),""))</f>
        <v/>
      </c>
      <c r="E32" s="2"/>
      <c r="F32" s="2"/>
      <c r="G32" s="2"/>
      <c r="H32" s="2"/>
      <c r="I32" s="30"/>
      <c r="J32" s="30"/>
      <c r="K32" s="27"/>
      <c r="L32" s="30"/>
      <c r="M32" s="27"/>
      <c r="N32" s="2"/>
      <c r="O32" s="53">
        <f t="shared" si="0"/>
        <v>0</v>
      </c>
      <c r="P32" s="53">
        <f t="shared" si="1"/>
        <v>0</v>
      </c>
      <c r="Q32" s="53">
        <f t="shared" si="2"/>
        <v>0</v>
      </c>
      <c r="R32" s="53">
        <f>IF(P32=0,0,IF(INSTRUCCIONES!$C$8="",P32,MIN(P32,INSTRUCCIONES!$C$8)))</f>
        <v>0</v>
      </c>
      <c r="S32" s="52" t="str">
        <f>IF(OR(A32="",H32=""),"",IF(COUNTIFS(LISTAS!$C$2:$C$24,C32,LISTAS!$D$2:$D$24,H32)&gt;0,"SI","NO"))</f>
        <v/>
      </c>
      <c r="T32" s="53">
        <f t="shared" si="3"/>
        <v>0</v>
      </c>
      <c r="U32" s="54">
        <f t="shared" si="4"/>
        <v>0</v>
      </c>
      <c r="V32" s="55" t="str">
        <f t="shared" si="5"/>
        <v/>
      </c>
      <c r="W32" s="35" t="str">
        <f t="shared" si="6"/>
        <v/>
      </c>
      <c r="X32" s="37"/>
      <c r="Y32" s="56"/>
      <c r="Z32" s="57" t="str">
        <f t="shared" si="7"/>
        <v/>
      </c>
      <c r="AA32" s="41"/>
    </row>
    <row r="33" spans="1:27" ht="24" customHeight="1" x14ac:dyDescent="0.25">
      <c r="A33" s="27"/>
      <c r="B33" s="51" t="str">
        <f>IF(A33="","",IFERROR(INDEX(PERSONAL!$G$6:$G$80,MATCH(A33,PERSONAL!$A$6:$A$80,0)),""))</f>
        <v/>
      </c>
      <c r="C33" s="52" t="str">
        <f>IF(A33="","",IFERROR(INDEX(PERSONAL!$B$6:$B$80,MATCH(A33,PERSONAL!$A$6:$A$80,0)),""))</f>
        <v/>
      </c>
      <c r="D33" s="31" t="str">
        <f>IF(A33="","",IFERROR(INDEX(PERSONAL!$V$6:$V$80,MATCH(A33,PERSONAL!$A$6:$A$80,0)),""))</f>
        <v/>
      </c>
      <c r="E33" s="2"/>
      <c r="F33" s="2"/>
      <c r="G33" s="2"/>
      <c r="H33" s="2"/>
      <c r="I33" s="30"/>
      <c r="J33" s="30"/>
      <c r="K33" s="27"/>
      <c r="L33" s="30"/>
      <c r="M33" s="27"/>
      <c r="N33" s="2"/>
      <c r="O33" s="53">
        <f t="shared" si="0"/>
        <v>0</v>
      </c>
      <c r="P33" s="53">
        <f t="shared" si="1"/>
        <v>0</v>
      </c>
      <c r="Q33" s="53">
        <f t="shared" si="2"/>
        <v>0</v>
      </c>
      <c r="R33" s="53">
        <f>IF(P33=0,0,IF(INSTRUCCIONES!$C$8="",P33,MIN(P33,INSTRUCCIONES!$C$8)))</f>
        <v>0</v>
      </c>
      <c r="S33" s="52" t="str">
        <f>IF(OR(A33="",H33=""),"",IF(COUNTIFS(LISTAS!$C$2:$C$24,C33,LISTAS!$D$2:$D$24,H33)&gt;0,"SI","NO"))</f>
        <v/>
      </c>
      <c r="T33" s="53">
        <f t="shared" si="3"/>
        <v>0</v>
      </c>
      <c r="U33" s="54">
        <f t="shared" si="4"/>
        <v>0</v>
      </c>
      <c r="V33" s="55" t="str">
        <f t="shared" si="5"/>
        <v/>
      </c>
      <c r="W33" s="35" t="str">
        <f t="shared" si="6"/>
        <v/>
      </c>
      <c r="X33" s="37"/>
      <c r="Y33" s="56"/>
      <c r="Z33" s="57" t="str">
        <f t="shared" si="7"/>
        <v/>
      </c>
      <c r="AA33" s="41"/>
    </row>
    <row r="34" spans="1:27" ht="24" customHeight="1" x14ac:dyDescent="0.25">
      <c r="A34" s="27"/>
      <c r="B34" s="51" t="str">
        <f>IF(A34="","",IFERROR(INDEX(PERSONAL!$G$6:$G$80,MATCH(A34,PERSONAL!$A$6:$A$80,0)),""))</f>
        <v/>
      </c>
      <c r="C34" s="52" t="str">
        <f>IF(A34="","",IFERROR(INDEX(PERSONAL!$B$6:$B$80,MATCH(A34,PERSONAL!$A$6:$A$80,0)),""))</f>
        <v/>
      </c>
      <c r="D34" s="31" t="str">
        <f>IF(A34="","",IFERROR(INDEX(PERSONAL!$V$6:$V$80,MATCH(A34,PERSONAL!$A$6:$A$80,0)),""))</f>
        <v/>
      </c>
      <c r="E34" s="2"/>
      <c r="F34" s="2"/>
      <c r="G34" s="2"/>
      <c r="H34" s="2"/>
      <c r="I34" s="30"/>
      <c r="J34" s="30"/>
      <c r="K34" s="27"/>
      <c r="L34" s="30"/>
      <c r="M34" s="27"/>
      <c r="N34" s="2"/>
      <c r="O34" s="53">
        <f t="shared" si="0"/>
        <v>0</v>
      </c>
      <c r="P34" s="53">
        <f t="shared" si="1"/>
        <v>0</v>
      </c>
      <c r="Q34" s="53">
        <f t="shared" si="2"/>
        <v>0</v>
      </c>
      <c r="R34" s="53">
        <f>IF(P34=0,0,IF(INSTRUCCIONES!$C$8="",P34,MIN(P34,INSTRUCCIONES!$C$8)))</f>
        <v>0</v>
      </c>
      <c r="S34" s="52" t="str">
        <f>IF(OR(A34="",H34=""),"",IF(COUNTIFS(LISTAS!$C$2:$C$24,C34,LISTAS!$D$2:$D$24,H34)&gt;0,"SI","NO"))</f>
        <v/>
      </c>
      <c r="T34" s="53">
        <f t="shared" si="3"/>
        <v>0</v>
      </c>
      <c r="U34" s="54">
        <f t="shared" si="4"/>
        <v>0</v>
      </c>
      <c r="V34" s="55" t="str">
        <f t="shared" si="5"/>
        <v/>
      </c>
      <c r="W34" s="35" t="str">
        <f t="shared" si="6"/>
        <v/>
      </c>
      <c r="X34" s="37"/>
      <c r="Y34" s="56"/>
      <c r="Z34" s="57" t="str">
        <f t="shared" si="7"/>
        <v/>
      </c>
      <c r="AA34" s="41"/>
    </row>
    <row r="35" spans="1:27" ht="24" customHeight="1" x14ac:dyDescent="0.25">
      <c r="A35" s="27"/>
      <c r="B35" s="51" t="str">
        <f>IF(A35="","",IFERROR(INDEX(PERSONAL!$G$6:$G$80,MATCH(A35,PERSONAL!$A$6:$A$80,0)),""))</f>
        <v/>
      </c>
      <c r="C35" s="52" t="str">
        <f>IF(A35="","",IFERROR(INDEX(PERSONAL!$B$6:$B$80,MATCH(A35,PERSONAL!$A$6:$A$80,0)),""))</f>
        <v/>
      </c>
      <c r="D35" s="31" t="str">
        <f>IF(A35="","",IFERROR(INDEX(PERSONAL!$V$6:$V$80,MATCH(A35,PERSONAL!$A$6:$A$80,0)),""))</f>
        <v/>
      </c>
      <c r="E35" s="2"/>
      <c r="F35" s="2"/>
      <c r="G35" s="2"/>
      <c r="H35" s="2"/>
      <c r="I35" s="30"/>
      <c r="J35" s="30"/>
      <c r="K35" s="27"/>
      <c r="L35" s="30"/>
      <c r="M35" s="27"/>
      <c r="N35" s="2"/>
      <c r="O35" s="53">
        <f t="shared" si="0"/>
        <v>0</v>
      </c>
      <c r="P35" s="53">
        <f t="shared" si="1"/>
        <v>0</v>
      </c>
      <c r="Q35" s="53">
        <f t="shared" si="2"/>
        <v>0</v>
      </c>
      <c r="R35" s="53">
        <f>IF(P35=0,0,IF(INSTRUCCIONES!$C$8="",P35,MIN(P35,INSTRUCCIONES!$C$8)))</f>
        <v>0</v>
      </c>
      <c r="S35" s="52" t="str">
        <f>IF(OR(A35="",H35=""),"",IF(COUNTIFS(LISTAS!$C$2:$C$24,C35,LISTAS!$D$2:$D$24,H35)&gt;0,"SI","NO"))</f>
        <v/>
      </c>
      <c r="T35" s="53">
        <f t="shared" si="3"/>
        <v>0</v>
      </c>
      <c r="U35" s="54">
        <f t="shared" si="4"/>
        <v>0</v>
      </c>
      <c r="V35" s="55" t="str">
        <f t="shared" si="5"/>
        <v/>
      </c>
      <c r="W35" s="35" t="str">
        <f t="shared" si="6"/>
        <v/>
      </c>
      <c r="X35" s="37"/>
      <c r="Y35" s="56"/>
      <c r="Z35" s="57" t="str">
        <f t="shared" si="7"/>
        <v/>
      </c>
      <c r="AA35" s="41"/>
    </row>
    <row r="36" spans="1:27" ht="24" customHeight="1" x14ac:dyDescent="0.25">
      <c r="A36" s="27"/>
      <c r="B36" s="51" t="str">
        <f>IF(A36="","",IFERROR(INDEX(PERSONAL!$G$6:$G$80,MATCH(A36,PERSONAL!$A$6:$A$80,0)),""))</f>
        <v/>
      </c>
      <c r="C36" s="52" t="str">
        <f>IF(A36="","",IFERROR(INDEX(PERSONAL!$B$6:$B$80,MATCH(A36,PERSONAL!$A$6:$A$80,0)),""))</f>
        <v/>
      </c>
      <c r="D36" s="31" t="str">
        <f>IF(A36="","",IFERROR(INDEX(PERSONAL!$V$6:$V$80,MATCH(A36,PERSONAL!$A$6:$A$80,0)),""))</f>
        <v/>
      </c>
      <c r="E36" s="2"/>
      <c r="F36" s="2"/>
      <c r="G36" s="2"/>
      <c r="H36" s="2"/>
      <c r="I36" s="30"/>
      <c r="J36" s="30"/>
      <c r="K36" s="27"/>
      <c r="L36" s="30"/>
      <c r="M36" s="27"/>
      <c r="N36" s="2"/>
      <c r="O36" s="53">
        <f t="shared" si="0"/>
        <v>0</v>
      </c>
      <c r="P36" s="53">
        <f t="shared" si="1"/>
        <v>0</v>
      </c>
      <c r="Q36" s="53">
        <f t="shared" si="2"/>
        <v>0</v>
      </c>
      <c r="R36" s="53">
        <f>IF(P36=0,0,IF(INSTRUCCIONES!$C$8="",P36,MIN(P36,INSTRUCCIONES!$C$8)))</f>
        <v>0</v>
      </c>
      <c r="S36" s="52" t="str">
        <f>IF(OR(A36="",H36=""),"",IF(COUNTIFS(LISTAS!$C$2:$C$24,C36,LISTAS!$D$2:$D$24,H36)&gt;0,"SI","NO"))</f>
        <v/>
      </c>
      <c r="T36" s="53">
        <f t="shared" si="3"/>
        <v>0</v>
      </c>
      <c r="U36" s="54">
        <f t="shared" si="4"/>
        <v>0</v>
      </c>
      <c r="V36" s="55" t="str">
        <f t="shared" si="5"/>
        <v/>
      </c>
      <c r="W36" s="35" t="str">
        <f t="shared" si="6"/>
        <v/>
      </c>
      <c r="X36" s="37"/>
      <c r="Y36" s="56"/>
      <c r="Z36" s="57" t="str">
        <f t="shared" si="7"/>
        <v/>
      </c>
      <c r="AA36" s="41"/>
    </row>
    <row r="37" spans="1:27" ht="24" customHeight="1" x14ac:dyDescent="0.25">
      <c r="A37" s="27"/>
      <c r="B37" s="51" t="str">
        <f>IF(A37="","",IFERROR(INDEX(PERSONAL!$G$6:$G$80,MATCH(A37,PERSONAL!$A$6:$A$80,0)),""))</f>
        <v/>
      </c>
      <c r="C37" s="52" t="str">
        <f>IF(A37="","",IFERROR(INDEX(PERSONAL!$B$6:$B$80,MATCH(A37,PERSONAL!$A$6:$A$80,0)),""))</f>
        <v/>
      </c>
      <c r="D37" s="31" t="str">
        <f>IF(A37="","",IFERROR(INDEX(PERSONAL!$V$6:$V$80,MATCH(A37,PERSONAL!$A$6:$A$80,0)),""))</f>
        <v/>
      </c>
      <c r="E37" s="2"/>
      <c r="F37" s="2"/>
      <c r="G37" s="2"/>
      <c r="H37" s="2"/>
      <c r="I37" s="30"/>
      <c r="J37" s="30"/>
      <c r="K37" s="27"/>
      <c r="L37" s="30"/>
      <c r="M37" s="27"/>
      <c r="N37" s="2"/>
      <c r="O37" s="53">
        <f t="shared" si="0"/>
        <v>0</v>
      </c>
      <c r="P37" s="53">
        <f t="shared" si="1"/>
        <v>0</v>
      </c>
      <c r="Q37" s="53">
        <f t="shared" si="2"/>
        <v>0</v>
      </c>
      <c r="R37" s="53">
        <f>IF(P37=0,0,IF(INSTRUCCIONES!$C$8="",P37,MIN(P37,INSTRUCCIONES!$C$8)))</f>
        <v>0</v>
      </c>
      <c r="S37" s="52" t="str">
        <f>IF(OR(A37="",H37=""),"",IF(COUNTIFS(LISTAS!$C$2:$C$24,C37,LISTAS!$D$2:$D$24,H37)&gt;0,"SI","NO"))</f>
        <v/>
      </c>
      <c r="T37" s="53">
        <f t="shared" si="3"/>
        <v>0</v>
      </c>
      <c r="U37" s="54">
        <f t="shared" si="4"/>
        <v>0</v>
      </c>
      <c r="V37" s="55" t="str">
        <f t="shared" si="5"/>
        <v/>
      </c>
      <c r="W37" s="35" t="str">
        <f t="shared" si="6"/>
        <v/>
      </c>
      <c r="X37" s="37"/>
      <c r="Y37" s="56"/>
      <c r="Z37" s="57" t="str">
        <f t="shared" si="7"/>
        <v/>
      </c>
      <c r="AA37" s="41"/>
    </row>
    <row r="38" spans="1:27" ht="24" customHeight="1" x14ac:dyDescent="0.25">
      <c r="A38" s="27"/>
      <c r="B38" s="51" t="str">
        <f>IF(A38="","",IFERROR(INDEX(PERSONAL!$G$6:$G$80,MATCH(A38,PERSONAL!$A$6:$A$80,0)),""))</f>
        <v/>
      </c>
      <c r="C38" s="52" t="str">
        <f>IF(A38="","",IFERROR(INDEX(PERSONAL!$B$6:$B$80,MATCH(A38,PERSONAL!$A$6:$A$80,0)),""))</f>
        <v/>
      </c>
      <c r="D38" s="31" t="str">
        <f>IF(A38="","",IFERROR(INDEX(PERSONAL!$V$6:$V$80,MATCH(A38,PERSONAL!$A$6:$A$80,0)),""))</f>
        <v/>
      </c>
      <c r="E38" s="2"/>
      <c r="F38" s="2"/>
      <c r="G38" s="2"/>
      <c r="H38" s="2"/>
      <c r="I38" s="30"/>
      <c r="J38" s="30"/>
      <c r="K38" s="27"/>
      <c r="L38" s="30"/>
      <c r="M38" s="27"/>
      <c r="N38" s="2"/>
      <c r="O38" s="53">
        <f t="shared" si="0"/>
        <v>0</v>
      </c>
      <c r="P38" s="53">
        <f t="shared" si="1"/>
        <v>0</v>
      </c>
      <c r="Q38" s="53">
        <f t="shared" si="2"/>
        <v>0</v>
      </c>
      <c r="R38" s="53">
        <f>IF(P38=0,0,IF(INSTRUCCIONES!$C$8="",P38,MIN(P38,INSTRUCCIONES!$C$8)))</f>
        <v>0</v>
      </c>
      <c r="S38" s="52" t="str">
        <f>IF(OR(A38="",H38=""),"",IF(COUNTIFS(LISTAS!$C$2:$C$24,C38,LISTAS!$D$2:$D$24,H38)&gt;0,"SI","NO"))</f>
        <v/>
      </c>
      <c r="T38" s="53">
        <f t="shared" si="3"/>
        <v>0</v>
      </c>
      <c r="U38" s="54">
        <f t="shared" si="4"/>
        <v>0</v>
      </c>
      <c r="V38" s="55" t="str">
        <f t="shared" si="5"/>
        <v/>
      </c>
      <c r="W38" s="35" t="str">
        <f t="shared" si="6"/>
        <v/>
      </c>
      <c r="X38" s="37"/>
      <c r="Y38" s="56"/>
      <c r="Z38" s="57" t="str">
        <f t="shared" si="7"/>
        <v/>
      </c>
      <c r="AA38" s="41"/>
    </row>
    <row r="39" spans="1:27" ht="24" customHeight="1" x14ac:dyDescent="0.25">
      <c r="A39" s="27"/>
      <c r="B39" s="51" t="str">
        <f>IF(A39="","",IFERROR(INDEX(PERSONAL!$G$6:$G$80,MATCH(A39,PERSONAL!$A$6:$A$80,0)),""))</f>
        <v/>
      </c>
      <c r="C39" s="52" t="str">
        <f>IF(A39="","",IFERROR(INDEX(PERSONAL!$B$6:$B$80,MATCH(A39,PERSONAL!$A$6:$A$80,0)),""))</f>
        <v/>
      </c>
      <c r="D39" s="31" t="str">
        <f>IF(A39="","",IFERROR(INDEX(PERSONAL!$V$6:$V$80,MATCH(A39,PERSONAL!$A$6:$A$80,0)),""))</f>
        <v/>
      </c>
      <c r="E39" s="2"/>
      <c r="F39" s="2"/>
      <c r="G39" s="2"/>
      <c r="H39" s="2"/>
      <c r="I39" s="30"/>
      <c r="J39" s="30"/>
      <c r="K39" s="27"/>
      <c r="L39" s="30"/>
      <c r="M39" s="27"/>
      <c r="N39" s="2"/>
      <c r="O39" s="53">
        <f t="shared" si="0"/>
        <v>0</v>
      </c>
      <c r="P39" s="53">
        <f t="shared" si="1"/>
        <v>0</v>
      </c>
      <c r="Q39" s="53">
        <f t="shared" si="2"/>
        <v>0</v>
      </c>
      <c r="R39" s="53">
        <f>IF(P39=0,0,IF(INSTRUCCIONES!$C$8="",P39,MIN(P39,INSTRUCCIONES!$C$8)))</f>
        <v>0</v>
      </c>
      <c r="S39" s="52" t="str">
        <f>IF(OR(A39="",H39=""),"",IF(COUNTIFS(LISTAS!$C$2:$C$24,C39,LISTAS!$D$2:$D$24,H39)&gt;0,"SI","NO"))</f>
        <v/>
      </c>
      <c r="T39" s="53">
        <f t="shared" si="3"/>
        <v>0</v>
      </c>
      <c r="U39" s="54">
        <f t="shared" si="4"/>
        <v>0</v>
      </c>
      <c r="V39" s="55" t="str">
        <f t="shared" si="5"/>
        <v/>
      </c>
      <c r="W39" s="35" t="str">
        <f t="shared" si="6"/>
        <v/>
      </c>
      <c r="X39" s="37"/>
      <c r="Y39" s="56"/>
      <c r="Z39" s="57" t="str">
        <f t="shared" si="7"/>
        <v/>
      </c>
      <c r="AA39" s="41"/>
    </row>
    <row r="40" spans="1:27" ht="24" customHeight="1" x14ac:dyDescent="0.25">
      <c r="A40" s="27"/>
      <c r="B40" s="51" t="str">
        <f>IF(A40="","",IFERROR(INDEX(PERSONAL!$G$6:$G$80,MATCH(A40,PERSONAL!$A$6:$A$80,0)),""))</f>
        <v/>
      </c>
      <c r="C40" s="52" t="str">
        <f>IF(A40="","",IFERROR(INDEX(PERSONAL!$B$6:$B$80,MATCH(A40,PERSONAL!$A$6:$A$80,0)),""))</f>
        <v/>
      </c>
      <c r="D40" s="31" t="str">
        <f>IF(A40="","",IFERROR(INDEX(PERSONAL!$V$6:$V$80,MATCH(A40,PERSONAL!$A$6:$A$80,0)),""))</f>
        <v/>
      </c>
      <c r="E40" s="2"/>
      <c r="F40" s="2"/>
      <c r="G40" s="2"/>
      <c r="H40" s="2"/>
      <c r="I40" s="30"/>
      <c r="J40" s="30"/>
      <c r="K40" s="27"/>
      <c r="L40" s="30"/>
      <c r="M40" s="27"/>
      <c r="N40" s="2"/>
      <c r="O40" s="53">
        <f t="shared" si="0"/>
        <v>0</v>
      </c>
      <c r="P40" s="53">
        <f t="shared" si="1"/>
        <v>0</v>
      </c>
      <c r="Q40" s="53">
        <f t="shared" si="2"/>
        <v>0</v>
      </c>
      <c r="R40" s="53">
        <f>IF(P40=0,0,IF(INSTRUCCIONES!$C$8="",P40,MIN(P40,INSTRUCCIONES!$C$8)))</f>
        <v>0</v>
      </c>
      <c r="S40" s="52" t="str">
        <f>IF(OR(A40="",H40=""),"",IF(COUNTIFS(LISTAS!$C$2:$C$24,C40,LISTAS!$D$2:$D$24,H40)&gt;0,"SI","NO"))</f>
        <v/>
      </c>
      <c r="T40" s="53">
        <f t="shared" si="3"/>
        <v>0</v>
      </c>
      <c r="U40" s="54">
        <f t="shared" si="4"/>
        <v>0</v>
      </c>
      <c r="V40" s="55" t="str">
        <f t="shared" si="5"/>
        <v/>
      </c>
      <c r="W40" s="35" t="str">
        <f t="shared" si="6"/>
        <v/>
      </c>
      <c r="X40" s="37"/>
      <c r="Y40" s="56"/>
      <c r="Z40" s="57" t="str">
        <f t="shared" si="7"/>
        <v/>
      </c>
      <c r="AA40" s="41"/>
    </row>
    <row r="41" spans="1:27" ht="24" customHeight="1" x14ac:dyDescent="0.25">
      <c r="A41" s="27"/>
      <c r="B41" s="51" t="str">
        <f>IF(A41="","",IFERROR(INDEX(PERSONAL!$G$6:$G$80,MATCH(A41,PERSONAL!$A$6:$A$80,0)),""))</f>
        <v/>
      </c>
      <c r="C41" s="52" t="str">
        <f>IF(A41="","",IFERROR(INDEX(PERSONAL!$B$6:$B$80,MATCH(A41,PERSONAL!$A$6:$A$80,0)),""))</f>
        <v/>
      </c>
      <c r="D41" s="31" t="str">
        <f>IF(A41="","",IFERROR(INDEX(PERSONAL!$V$6:$V$80,MATCH(A41,PERSONAL!$A$6:$A$80,0)),""))</f>
        <v/>
      </c>
      <c r="E41" s="2"/>
      <c r="F41" s="2"/>
      <c r="G41" s="2"/>
      <c r="H41" s="2"/>
      <c r="I41" s="30"/>
      <c r="J41" s="30"/>
      <c r="K41" s="27"/>
      <c r="L41" s="30"/>
      <c r="M41" s="27"/>
      <c r="N41" s="2"/>
      <c r="O41" s="53">
        <f t="shared" si="0"/>
        <v>0</v>
      </c>
      <c r="P41" s="53">
        <f t="shared" si="1"/>
        <v>0</v>
      </c>
      <c r="Q41" s="53">
        <f t="shared" si="2"/>
        <v>0</v>
      </c>
      <c r="R41" s="53">
        <f>IF(P41=0,0,IF(INSTRUCCIONES!$C$8="",P41,MIN(P41,INSTRUCCIONES!$C$8)))</f>
        <v>0</v>
      </c>
      <c r="S41" s="52" t="str">
        <f>IF(OR(A41="",H41=""),"",IF(COUNTIFS(LISTAS!$C$2:$C$24,C41,LISTAS!$D$2:$D$24,H41)&gt;0,"SI","NO"))</f>
        <v/>
      </c>
      <c r="T41" s="53">
        <f t="shared" si="3"/>
        <v>0</v>
      </c>
      <c r="U41" s="54">
        <f t="shared" si="4"/>
        <v>0</v>
      </c>
      <c r="V41" s="55" t="str">
        <f t="shared" si="5"/>
        <v/>
      </c>
      <c r="W41" s="35" t="str">
        <f t="shared" si="6"/>
        <v/>
      </c>
      <c r="X41" s="37"/>
      <c r="Y41" s="56"/>
      <c r="Z41" s="57" t="str">
        <f t="shared" si="7"/>
        <v/>
      </c>
      <c r="AA41" s="41"/>
    </row>
    <row r="42" spans="1:27" ht="24" customHeight="1" x14ac:dyDescent="0.25">
      <c r="A42" s="27"/>
      <c r="B42" s="51" t="str">
        <f>IF(A42="","",IFERROR(INDEX(PERSONAL!$G$6:$G$80,MATCH(A42,PERSONAL!$A$6:$A$80,0)),""))</f>
        <v/>
      </c>
      <c r="C42" s="52" t="str">
        <f>IF(A42="","",IFERROR(INDEX(PERSONAL!$B$6:$B$80,MATCH(A42,PERSONAL!$A$6:$A$80,0)),""))</f>
        <v/>
      </c>
      <c r="D42" s="31" t="str">
        <f>IF(A42="","",IFERROR(INDEX(PERSONAL!$V$6:$V$80,MATCH(A42,PERSONAL!$A$6:$A$80,0)),""))</f>
        <v/>
      </c>
      <c r="E42" s="2"/>
      <c r="F42" s="2"/>
      <c r="G42" s="2"/>
      <c r="H42" s="2"/>
      <c r="I42" s="30"/>
      <c r="J42" s="30"/>
      <c r="K42" s="27"/>
      <c r="L42" s="30"/>
      <c r="M42" s="27"/>
      <c r="N42" s="2"/>
      <c r="O42" s="53">
        <f t="shared" si="0"/>
        <v>0</v>
      </c>
      <c r="P42" s="53">
        <f t="shared" si="1"/>
        <v>0</v>
      </c>
      <c r="Q42" s="53">
        <f t="shared" si="2"/>
        <v>0</v>
      </c>
      <c r="R42" s="53">
        <f>IF(P42=0,0,IF(INSTRUCCIONES!$C$8="",P42,MIN(P42,INSTRUCCIONES!$C$8)))</f>
        <v>0</v>
      </c>
      <c r="S42" s="52" t="str">
        <f>IF(OR(A42="",H42=""),"",IF(COUNTIFS(LISTAS!$C$2:$C$24,C42,LISTAS!$D$2:$D$24,H42)&gt;0,"SI","NO"))</f>
        <v/>
      </c>
      <c r="T42" s="53">
        <f t="shared" si="3"/>
        <v>0</v>
      </c>
      <c r="U42" s="54">
        <f t="shared" si="4"/>
        <v>0</v>
      </c>
      <c r="V42" s="55" t="str">
        <f t="shared" si="5"/>
        <v/>
      </c>
      <c r="W42" s="35" t="str">
        <f t="shared" si="6"/>
        <v/>
      </c>
      <c r="X42" s="37"/>
      <c r="Y42" s="56"/>
      <c r="Z42" s="57" t="str">
        <f t="shared" si="7"/>
        <v/>
      </c>
      <c r="AA42" s="41"/>
    </row>
    <row r="43" spans="1:27" ht="24" customHeight="1" x14ac:dyDescent="0.25">
      <c r="A43" s="27"/>
      <c r="B43" s="51" t="str">
        <f>IF(A43="","",IFERROR(INDEX(PERSONAL!$G$6:$G$80,MATCH(A43,PERSONAL!$A$6:$A$80,0)),""))</f>
        <v/>
      </c>
      <c r="C43" s="52" t="str">
        <f>IF(A43="","",IFERROR(INDEX(PERSONAL!$B$6:$B$80,MATCH(A43,PERSONAL!$A$6:$A$80,0)),""))</f>
        <v/>
      </c>
      <c r="D43" s="31" t="str">
        <f>IF(A43="","",IFERROR(INDEX(PERSONAL!$V$6:$V$80,MATCH(A43,PERSONAL!$A$6:$A$80,0)),""))</f>
        <v/>
      </c>
      <c r="E43" s="2"/>
      <c r="F43" s="2"/>
      <c r="G43" s="2"/>
      <c r="H43" s="2"/>
      <c r="I43" s="30"/>
      <c r="J43" s="30"/>
      <c r="K43" s="27"/>
      <c r="L43" s="30"/>
      <c r="M43" s="27"/>
      <c r="N43" s="2"/>
      <c r="O43" s="53">
        <f t="shared" si="0"/>
        <v>0</v>
      </c>
      <c r="P43" s="53">
        <f t="shared" si="1"/>
        <v>0</v>
      </c>
      <c r="Q43" s="53">
        <f t="shared" si="2"/>
        <v>0</v>
      </c>
      <c r="R43" s="53">
        <f>IF(P43=0,0,IF(INSTRUCCIONES!$C$8="",P43,MIN(P43,INSTRUCCIONES!$C$8)))</f>
        <v>0</v>
      </c>
      <c r="S43" s="52" t="str">
        <f>IF(OR(A43="",H43=""),"",IF(COUNTIFS(LISTAS!$C$2:$C$24,C43,LISTAS!$D$2:$D$24,H43)&gt;0,"SI","NO"))</f>
        <v/>
      </c>
      <c r="T43" s="53">
        <f t="shared" si="3"/>
        <v>0</v>
      </c>
      <c r="U43" s="54">
        <f t="shared" si="4"/>
        <v>0</v>
      </c>
      <c r="V43" s="55" t="str">
        <f t="shared" si="5"/>
        <v/>
      </c>
      <c r="W43" s="35" t="str">
        <f t="shared" si="6"/>
        <v/>
      </c>
      <c r="X43" s="37"/>
      <c r="Y43" s="56"/>
      <c r="Z43" s="57" t="str">
        <f t="shared" si="7"/>
        <v/>
      </c>
      <c r="AA43" s="41"/>
    </row>
    <row r="44" spans="1:27" ht="24" customHeight="1" x14ac:dyDescent="0.25">
      <c r="A44" s="27"/>
      <c r="B44" s="51" t="str">
        <f>IF(A44="","",IFERROR(INDEX(PERSONAL!$G$6:$G$80,MATCH(A44,PERSONAL!$A$6:$A$80,0)),""))</f>
        <v/>
      </c>
      <c r="C44" s="52" t="str">
        <f>IF(A44="","",IFERROR(INDEX(PERSONAL!$B$6:$B$80,MATCH(A44,PERSONAL!$A$6:$A$80,0)),""))</f>
        <v/>
      </c>
      <c r="D44" s="31" t="str">
        <f>IF(A44="","",IFERROR(INDEX(PERSONAL!$V$6:$V$80,MATCH(A44,PERSONAL!$A$6:$A$80,0)),""))</f>
        <v/>
      </c>
      <c r="E44" s="2"/>
      <c r="F44" s="2"/>
      <c r="G44" s="2"/>
      <c r="H44" s="2"/>
      <c r="I44" s="30"/>
      <c r="J44" s="30"/>
      <c r="K44" s="27"/>
      <c r="L44" s="30"/>
      <c r="M44" s="27"/>
      <c r="N44" s="2"/>
      <c r="O44" s="53">
        <f t="shared" si="0"/>
        <v>0</v>
      </c>
      <c r="P44" s="53">
        <f t="shared" si="1"/>
        <v>0</v>
      </c>
      <c r="Q44" s="53">
        <f t="shared" si="2"/>
        <v>0</v>
      </c>
      <c r="R44" s="53">
        <f>IF(P44=0,0,IF(INSTRUCCIONES!$C$8="",P44,MIN(P44,INSTRUCCIONES!$C$8)))</f>
        <v>0</v>
      </c>
      <c r="S44" s="52" t="str">
        <f>IF(OR(A44="",H44=""),"",IF(COUNTIFS(LISTAS!$C$2:$C$24,C44,LISTAS!$D$2:$D$24,H44)&gt;0,"SI","NO"))</f>
        <v/>
      </c>
      <c r="T44" s="53">
        <f t="shared" si="3"/>
        <v>0</v>
      </c>
      <c r="U44" s="54">
        <f t="shared" si="4"/>
        <v>0</v>
      </c>
      <c r="V44" s="55" t="str">
        <f t="shared" si="5"/>
        <v/>
      </c>
      <c r="W44" s="35" t="str">
        <f t="shared" si="6"/>
        <v/>
      </c>
      <c r="X44" s="37"/>
      <c r="Y44" s="56"/>
      <c r="Z44" s="57" t="str">
        <f t="shared" si="7"/>
        <v/>
      </c>
      <c r="AA44" s="41"/>
    </row>
    <row r="45" spans="1:27" ht="24" customHeight="1" x14ac:dyDescent="0.25">
      <c r="A45" s="27"/>
      <c r="B45" s="51" t="str">
        <f>IF(A45="","",IFERROR(INDEX(PERSONAL!$G$6:$G$80,MATCH(A45,PERSONAL!$A$6:$A$80,0)),""))</f>
        <v/>
      </c>
      <c r="C45" s="52" t="str">
        <f>IF(A45="","",IFERROR(INDEX(PERSONAL!$B$6:$B$80,MATCH(A45,PERSONAL!$A$6:$A$80,0)),""))</f>
        <v/>
      </c>
      <c r="D45" s="31" t="str">
        <f>IF(A45="","",IFERROR(INDEX(PERSONAL!$V$6:$V$80,MATCH(A45,PERSONAL!$A$6:$A$80,0)),""))</f>
        <v/>
      </c>
      <c r="E45" s="2"/>
      <c r="F45" s="2"/>
      <c r="G45" s="2"/>
      <c r="H45" s="2"/>
      <c r="I45" s="30"/>
      <c r="J45" s="30"/>
      <c r="K45" s="27"/>
      <c r="L45" s="30"/>
      <c r="M45" s="27"/>
      <c r="N45" s="2"/>
      <c r="O45" s="53">
        <f t="shared" si="0"/>
        <v>0</v>
      </c>
      <c r="P45" s="53">
        <f t="shared" si="1"/>
        <v>0</v>
      </c>
      <c r="Q45" s="53">
        <f t="shared" si="2"/>
        <v>0</v>
      </c>
      <c r="R45" s="53">
        <f>IF(P45=0,0,IF(INSTRUCCIONES!$C$8="",P45,MIN(P45,INSTRUCCIONES!$C$8)))</f>
        <v>0</v>
      </c>
      <c r="S45" s="52" t="str">
        <f>IF(OR(A45="",H45=""),"",IF(COUNTIFS(LISTAS!$C$2:$C$24,C45,LISTAS!$D$2:$D$24,H45)&gt;0,"SI","NO"))</f>
        <v/>
      </c>
      <c r="T45" s="53">
        <f t="shared" si="3"/>
        <v>0</v>
      </c>
      <c r="U45" s="54">
        <f t="shared" si="4"/>
        <v>0</v>
      </c>
      <c r="V45" s="55" t="str">
        <f t="shared" si="5"/>
        <v/>
      </c>
      <c r="W45" s="35" t="str">
        <f t="shared" si="6"/>
        <v/>
      </c>
      <c r="X45" s="37"/>
      <c r="Y45" s="56"/>
      <c r="Z45" s="57" t="str">
        <f t="shared" si="7"/>
        <v/>
      </c>
      <c r="AA45" s="41"/>
    </row>
    <row r="46" spans="1:27" ht="24" customHeight="1" x14ac:dyDescent="0.25">
      <c r="A46" s="27"/>
      <c r="B46" s="51" t="str">
        <f>IF(A46="","",IFERROR(INDEX(PERSONAL!$G$6:$G$80,MATCH(A46,PERSONAL!$A$6:$A$80,0)),""))</f>
        <v/>
      </c>
      <c r="C46" s="52" t="str">
        <f>IF(A46="","",IFERROR(INDEX(PERSONAL!$B$6:$B$80,MATCH(A46,PERSONAL!$A$6:$A$80,0)),""))</f>
        <v/>
      </c>
      <c r="D46" s="31" t="str">
        <f>IF(A46="","",IFERROR(INDEX(PERSONAL!$V$6:$V$80,MATCH(A46,PERSONAL!$A$6:$A$80,0)),""))</f>
        <v/>
      </c>
      <c r="E46" s="2"/>
      <c r="F46" s="2"/>
      <c r="G46" s="2"/>
      <c r="H46" s="2"/>
      <c r="I46" s="30"/>
      <c r="J46" s="30"/>
      <c r="K46" s="27"/>
      <c r="L46" s="30"/>
      <c r="M46" s="27"/>
      <c r="N46" s="2"/>
      <c r="O46" s="53">
        <f t="shared" si="0"/>
        <v>0</v>
      </c>
      <c r="P46" s="53">
        <f t="shared" si="1"/>
        <v>0</v>
      </c>
      <c r="Q46" s="53">
        <f t="shared" si="2"/>
        <v>0</v>
      </c>
      <c r="R46" s="53">
        <f>IF(P46=0,0,IF(INSTRUCCIONES!$C$8="",P46,MIN(P46,INSTRUCCIONES!$C$8)))</f>
        <v>0</v>
      </c>
      <c r="S46" s="52" t="str">
        <f>IF(OR(A46="",H46=""),"",IF(COUNTIFS(LISTAS!$C$2:$C$24,C46,LISTAS!$D$2:$D$24,H46)&gt;0,"SI","NO"))</f>
        <v/>
      </c>
      <c r="T46" s="53">
        <f t="shared" si="3"/>
        <v>0</v>
      </c>
      <c r="U46" s="54">
        <f t="shared" si="4"/>
        <v>0</v>
      </c>
      <c r="V46" s="55" t="str">
        <f t="shared" si="5"/>
        <v/>
      </c>
      <c r="W46" s="35" t="str">
        <f t="shared" si="6"/>
        <v/>
      </c>
      <c r="X46" s="37"/>
      <c r="Y46" s="56"/>
      <c r="Z46" s="57" t="str">
        <f t="shared" si="7"/>
        <v/>
      </c>
      <c r="AA46" s="41"/>
    </row>
    <row r="47" spans="1:27" ht="24" customHeight="1" x14ac:dyDescent="0.25">
      <c r="A47" s="27"/>
      <c r="B47" s="51" t="str">
        <f>IF(A47="","",IFERROR(INDEX(PERSONAL!$G$6:$G$80,MATCH(A47,PERSONAL!$A$6:$A$80,0)),""))</f>
        <v/>
      </c>
      <c r="C47" s="52" t="str">
        <f>IF(A47="","",IFERROR(INDEX(PERSONAL!$B$6:$B$80,MATCH(A47,PERSONAL!$A$6:$A$80,0)),""))</f>
        <v/>
      </c>
      <c r="D47" s="31" t="str">
        <f>IF(A47="","",IFERROR(INDEX(PERSONAL!$V$6:$V$80,MATCH(A47,PERSONAL!$A$6:$A$80,0)),""))</f>
        <v/>
      </c>
      <c r="E47" s="2"/>
      <c r="F47" s="2"/>
      <c r="G47" s="2"/>
      <c r="H47" s="2"/>
      <c r="I47" s="30"/>
      <c r="J47" s="30"/>
      <c r="K47" s="27"/>
      <c r="L47" s="30"/>
      <c r="M47" s="27"/>
      <c r="N47" s="2"/>
      <c r="O47" s="53">
        <f t="shared" si="0"/>
        <v>0</v>
      </c>
      <c r="P47" s="53">
        <f t="shared" si="1"/>
        <v>0</v>
      </c>
      <c r="Q47" s="53">
        <f t="shared" si="2"/>
        <v>0</v>
      </c>
      <c r="R47" s="53">
        <f>IF(P47=0,0,IF(INSTRUCCIONES!$C$8="",P47,MIN(P47,INSTRUCCIONES!$C$8)))</f>
        <v>0</v>
      </c>
      <c r="S47" s="52" t="str">
        <f>IF(OR(A47="",H47=""),"",IF(COUNTIFS(LISTAS!$C$2:$C$24,C47,LISTAS!$D$2:$D$24,H47)&gt;0,"SI","NO"))</f>
        <v/>
      </c>
      <c r="T47" s="53">
        <f t="shared" si="3"/>
        <v>0</v>
      </c>
      <c r="U47" s="54">
        <f t="shared" si="4"/>
        <v>0</v>
      </c>
      <c r="V47" s="55" t="str">
        <f t="shared" si="5"/>
        <v/>
      </c>
      <c r="W47" s="35" t="str">
        <f t="shared" si="6"/>
        <v/>
      </c>
      <c r="X47" s="37"/>
      <c r="Y47" s="56"/>
      <c r="Z47" s="57" t="str">
        <f t="shared" si="7"/>
        <v/>
      </c>
      <c r="AA47" s="41"/>
    </row>
    <row r="48" spans="1:27" ht="24" customHeight="1" x14ac:dyDescent="0.25">
      <c r="A48" s="27"/>
      <c r="B48" s="51" t="str">
        <f>IF(A48="","",IFERROR(INDEX(PERSONAL!$G$6:$G$80,MATCH(A48,PERSONAL!$A$6:$A$80,0)),""))</f>
        <v/>
      </c>
      <c r="C48" s="52" t="str">
        <f>IF(A48="","",IFERROR(INDEX(PERSONAL!$B$6:$B$80,MATCH(A48,PERSONAL!$A$6:$A$80,0)),""))</f>
        <v/>
      </c>
      <c r="D48" s="31" t="str">
        <f>IF(A48="","",IFERROR(INDEX(PERSONAL!$V$6:$V$80,MATCH(A48,PERSONAL!$A$6:$A$80,0)),""))</f>
        <v/>
      </c>
      <c r="E48" s="2"/>
      <c r="F48" s="2"/>
      <c r="G48" s="2"/>
      <c r="H48" s="2"/>
      <c r="I48" s="30"/>
      <c r="J48" s="30"/>
      <c r="K48" s="27"/>
      <c r="L48" s="30"/>
      <c r="M48" s="27"/>
      <c r="N48" s="2"/>
      <c r="O48" s="53">
        <f t="shared" si="0"/>
        <v>0</v>
      </c>
      <c r="P48" s="53">
        <f t="shared" si="1"/>
        <v>0</v>
      </c>
      <c r="Q48" s="53">
        <f t="shared" si="2"/>
        <v>0</v>
      </c>
      <c r="R48" s="53">
        <f>IF(P48=0,0,IF(INSTRUCCIONES!$C$8="",P48,MIN(P48,INSTRUCCIONES!$C$8)))</f>
        <v>0</v>
      </c>
      <c r="S48" s="52" t="str">
        <f>IF(OR(A48="",H48=""),"",IF(COUNTIFS(LISTAS!$C$2:$C$24,C48,LISTAS!$D$2:$D$24,H48)&gt;0,"SI","NO"))</f>
        <v/>
      </c>
      <c r="T48" s="53">
        <f t="shared" si="3"/>
        <v>0</v>
      </c>
      <c r="U48" s="54">
        <f t="shared" si="4"/>
        <v>0</v>
      </c>
      <c r="V48" s="55" t="str">
        <f t="shared" si="5"/>
        <v/>
      </c>
      <c r="W48" s="35" t="str">
        <f t="shared" si="6"/>
        <v/>
      </c>
      <c r="X48" s="37"/>
      <c r="Y48" s="56"/>
      <c r="Z48" s="57" t="str">
        <f t="shared" si="7"/>
        <v/>
      </c>
      <c r="AA48" s="41"/>
    </row>
    <row r="49" spans="1:27" ht="24" customHeight="1" x14ac:dyDescent="0.25">
      <c r="A49" s="27"/>
      <c r="B49" s="51" t="str">
        <f>IF(A49="","",IFERROR(INDEX(PERSONAL!$G$6:$G$80,MATCH(A49,PERSONAL!$A$6:$A$80,0)),""))</f>
        <v/>
      </c>
      <c r="C49" s="52" t="str">
        <f>IF(A49="","",IFERROR(INDEX(PERSONAL!$B$6:$B$80,MATCH(A49,PERSONAL!$A$6:$A$80,0)),""))</f>
        <v/>
      </c>
      <c r="D49" s="31" t="str">
        <f>IF(A49="","",IFERROR(INDEX(PERSONAL!$V$6:$V$80,MATCH(A49,PERSONAL!$A$6:$A$80,0)),""))</f>
        <v/>
      </c>
      <c r="E49" s="2"/>
      <c r="F49" s="2"/>
      <c r="G49" s="2"/>
      <c r="H49" s="2"/>
      <c r="I49" s="30"/>
      <c r="J49" s="30"/>
      <c r="K49" s="27"/>
      <c r="L49" s="30"/>
      <c r="M49" s="27"/>
      <c r="N49" s="2"/>
      <c r="O49" s="53">
        <f t="shared" si="0"/>
        <v>0</v>
      </c>
      <c r="P49" s="53">
        <f t="shared" si="1"/>
        <v>0</v>
      </c>
      <c r="Q49" s="53">
        <f t="shared" si="2"/>
        <v>0</v>
      </c>
      <c r="R49" s="53">
        <f>IF(P49=0,0,IF(INSTRUCCIONES!$C$8="",P49,MIN(P49,INSTRUCCIONES!$C$8)))</f>
        <v>0</v>
      </c>
      <c r="S49" s="52" t="str">
        <f>IF(OR(A49="",H49=""),"",IF(COUNTIFS(LISTAS!$C$2:$C$24,C49,LISTAS!$D$2:$D$24,H49)&gt;0,"SI","NO"))</f>
        <v/>
      </c>
      <c r="T49" s="53">
        <f t="shared" si="3"/>
        <v>0</v>
      </c>
      <c r="U49" s="54">
        <f t="shared" si="4"/>
        <v>0</v>
      </c>
      <c r="V49" s="55" t="str">
        <f t="shared" si="5"/>
        <v/>
      </c>
      <c r="W49" s="35" t="str">
        <f t="shared" si="6"/>
        <v/>
      </c>
      <c r="X49" s="37"/>
      <c r="Y49" s="56"/>
      <c r="Z49" s="57" t="str">
        <f t="shared" si="7"/>
        <v/>
      </c>
      <c r="AA49" s="41"/>
    </row>
    <row r="50" spans="1:27" ht="24" customHeight="1" x14ac:dyDescent="0.25">
      <c r="A50" s="27"/>
      <c r="B50" s="51" t="str">
        <f>IF(A50="","",IFERROR(INDEX(PERSONAL!$G$6:$G$80,MATCH(A50,PERSONAL!$A$6:$A$80,0)),""))</f>
        <v/>
      </c>
      <c r="C50" s="52" t="str">
        <f>IF(A50="","",IFERROR(INDEX(PERSONAL!$B$6:$B$80,MATCH(A50,PERSONAL!$A$6:$A$80,0)),""))</f>
        <v/>
      </c>
      <c r="D50" s="31" t="str">
        <f>IF(A50="","",IFERROR(INDEX(PERSONAL!$V$6:$V$80,MATCH(A50,PERSONAL!$A$6:$A$80,0)),""))</f>
        <v/>
      </c>
      <c r="E50" s="2"/>
      <c r="F50" s="2"/>
      <c r="G50" s="2"/>
      <c r="H50" s="2"/>
      <c r="I50" s="30"/>
      <c r="J50" s="30"/>
      <c r="K50" s="27"/>
      <c r="L50" s="30"/>
      <c r="M50" s="27"/>
      <c r="N50" s="2"/>
      <c r="O50" s="53">
        <f t="shared" si="0"/>
        <v>0</v>
      </c>
      <c r="P50" s="53">
        <f t="shared" si="1"/>
        <v>0</v>
      </c>
      <c r="Q50" s="53">
        <f t="shared" si="2"/>
        <v>0</v>
      </c>
      <c r="R50" s="53">
        <f>IF(P50=0,0,IF(INSTRUCCIONES!$C$8="",P50,MIN(P50,INSTRUCCIONES!$C$8)))</f>
        <v>0</v>
      </c>
      <c r="S50" s="52" t="str">
        <f>IF(OR(A50="",H50=""),"",IF(COUNTIFS(LISTAS!$C$2:$C$24,C50,LISTAS!$D$2:$D$24,H50)&gt;0,"SI","NO"))</f>
        <v/>
      </c>
      <c r="T50" s="53">
        <f t="shared" si="3"/>
        <v>0</v>
      </c>
      <c r="U50" s="54">
        <f t="shared" si="4"/>
        <v>0</v>
      </c>
      <c r="V50" s="55" t="str">
        <f t="shared" si="5"/>
        <v/>
      </c>
      <c r="W50" s="35" t="str">
        <f t="shared" si="6"/>
        <v/>
      </c>
      <c r="X50" s="37"/>
      <c r="Y50" s="56"/>
      <c r="Z50" s="57" t="str">
        <f t="shared" si="7"/>
        <v/>
      </c>
      <c r="AA50" s="41"/>
    </row>
    <row r="51" spans="1:27" ht="24" customHeight="1" x14ac:dyDescent="0.25">
      <c r="A51" s="27"/>
      <c r="B51" s="51" t="str">
        <f>IF(A51="","",IFERROR(INDEX(PERSONAL!$G$6:$G$80,MATCH(A51,PERSONAL!$A$6:$A$80,0)),""))</f>
        <v/>
      </c>
      <c r="C51" s="52" t="str">
        <f>IF(A51="","",IFERROR(INDEX(PERSONAL!$B$6:$B$80,MATCH(A51,PERSONAL!$A$6:$A$80,0)),""))</f>
        <v/>
      </c>
      <c r="D51" s="31" t="str">
        <f>IF(A51="","",IFERROR(INDEX(PERSONAL!$V$6:$V$80,MATCH(A51,PERSONAL!$A$6:$A$80,0)),""))</f>
        <v/>
      </c>
      <c r="E51" s="2"/>
      <c r="F51" s="2"/>
      <c r="G51" s="2"/>
      <c r="H51" s="2"/>
      <c r="I51" s="30"/>
      <c r="J51" s="30"/>
      <c r="K51" s="27"/>
      <c r="L51" s="30"/>
      <c r="M51" s="27"/>
      <c r="N51" s="2"/>
      <c r="O51" s="53">
        <f t="shared" si="0"/>
        <v>0</v>
      </c>
      <c r="P51" s="53">
        <f t="shared" si="1"/>
        <v>0</v>
      </c>
      <c r="Q51" s="53">
        <f t="shared" si="2"/>
        <v>0</v>
      </c>
      <c r="R51" s="53">
        <f>IF(P51=0,0,IF(INSTRUCCIONES!$C$8="",P51,MIN(P51,INSTRUCCIONES!$C$8)))</f>
        <v>0</v>
      </c>
      <c r="S51" s="52" t="str">
        <f>IF(OR(A51="",H51=""),"",IF(COUNTIFS(LISTAS!$C$2:$C$24,C51,LISTAS!$D$2:$D$24,H51)&gt;0,"SI","NO"))</f>
        <v/>
      </c>
      <c r="T51" s="53">
        <f t="shared" si="3"/>
        <v>0</v>
      </c>
      <c r="U51" s="54">
        <f t="shared" si="4"/>
        <v>0</v>
      </c>
      <c r="V51" s="55" t="str">
        <f t="shared" si="5"/>
        <v/>
      </c>
      <c r="W51" s="35" t="str">
        <f t="shared" si="6"/>
        <v/>
      </c>
      <c r="X51" s="37"/>
      <c r="Y51" s="56"/>
      <c r="Z51" s="57" t="str">
        <f t="shared" si="7"/>
        <v/>
      </c>
      <c r="AA51" s="41"/>
    </row>
    <row r="52" spans="1:27" ht="24" customHeight="1" x14ac:dyDescent="0.25">
      <c r="A52" s="27"/>
      <c r="B52" s="51" t="str">
        <f>IF(A52="","",IFERROR(INDEX(PERSONAL!$G$6:$G$80,MATCH(A52,PERSONAL!$A$6:$A$80,0)),""))</f>
        <v/>
      </c>
      <c r="C52" s="52" t="str">
        <f>IF(A52="","",IFERROR(INDEX(PERSONAL!$B$6:$B$80,MATCH(A52,PERSONAL!$A$6:$A$80,0)),""))</f>
        <v/>
      </c>
      <c r="D52" s="31" t="str">
        <f>IF(A52="","",IFERROR(INDEX(PERSONAL!$V$6:$V$80,MATCH(A52,PERSONAL!$A$6:$A$80,0)),""))</f>
        <v/>
      </c>
      <c r="E52" s="2"/>
      <c r="F52" s="2"/>
      <c r="G52" s="2"/>
      <c r="H52" s="2"/>
      <c r="I52" s="30"/>
      <c r="J52" s="30"/>
      <c r="K52" s="27"/>
      <c r="L52" s="30"/>
      <c r="M52" s="27"/>
      <c r="N52" s="2"/>
      <c r="O52" s="53">
        <f t="shared" si="0"/>
        <v>0</v>
      </c>
      <c r="P52" s="53">
        <f t="shared" si="1"/>
        <v>0</v>
      </c>
      <c r="Q52" s="53">
        <f t="shared" si="2"/>
        <v>0</v>
      </c>
      <c r="R52" s="53">
        <f>IF(P52=0,0,IF(INSTRUCCIONES!$C$8="",P52,MIN(P52,INSTRUCCIONES!$C$8)))</f>
        <v>0</v>
      </c>
      <c r="S52" s="52" t="str">
        <f>IF(OR(A52="",H52=""),"",IF(COUNTIFS(LISTAS!$C$2:$C$24,C52,LISTAS!$D$2:$D$24,H52)&gt;0,"SI","NO"))</f>
        <v/>
      </c>
      <c r="T52" s="53">
        <f t="shared" si="3"/>
        <v>0</v>
      </c>
      <c r="U52" s="54">
        <f t="shared" si="4"/>
        <v>0</v>
      </c>
      <c r="V52" s="55" t="str">
        <f t="shared" si="5"/>
        <v/>
      </c>
      <c r="W52" s="35" t="str">
        <f t="shared" si="6"/>
        <v/>
      </c>
      <c r="X52" s="37"/>
      <c r="Y52" s="56"/>
      <c r="Z52" s="57" t="str">
        <f t="shared" si="7"/>
        <v/>
      </c>
      <c r="AA52" s="41"/>
    </row>
    <row r="53" spans="1:27" ht="24" customHeight="1" x14ac:dyDescent="0.25">
      <c r="A53" s="27"/>
      <c r="B53" s="51" t="str">
        <f>IF(A53="","",IFERROR(INDEX(PERSONAL!$G$6:$G$80,MATCH(A53,PERSONAL!$A$6:$A$80,0)),""))</f>
        <v/>
      </c>
      <c r="C53" s="52" t="str">
        <f>IF(A53="","",IFERROR(INDEX(PERSONAL!$B$6:$B$80,MATCH(A53,PERSONAL!$A$6:$A$80,0)),""))</f>
        <v/>
      </c>
      <c r="D53" s="31" t="str">
        <f>IF(A53="","",IFERROR(INDEX(PERSONAL!$V$6:$V$80,MATCH(A53,PERSONAL!$A$6:$A$80,0)),""))</f>
        <v/>
      </c>
      <c r="E53" s="2"/>
      <c r="F53" s="2"/>
      <c r="G53" s="2"/>
      <c r="H53" s="2"/>
      <c r="I53" s="30"/>
      <c r="J53" s="30"/>
      <c r="K53" s="27"/>
      <c r="L53" s="30"/>
      <c r="M53" s="27"/>
      <c r="N53" s="2"/>
      <c r="O53" s="53">
        <f t="shared" si="0"/>
        <v>0</v>
      </c>
      <c r="P53" s="53">
        <f t="shared" si="1"/>
        <v>0</v>
      </c>
      <c r="Q53" s="53">
        <f t="shared" si="2"/>
        <v>0</v>
      </c>
      <c r="R53" s="53">
        <f>IF(P53=0,0,IF(INSTRUCCIONES!$C$8="",P53,MIN(P53,INSTRUCCIONES!$C$8)))</f>
        <v>0</v>
      </c>
      <c r="S53" s="52" t="str">
        <f>IF(OR(A53="",H53=""),"",IF(COUNTIFS(LISTAS!$C$2:$C$24,C53,LISTAS!$D$2:$D$24,H53)&gt;0,"SI","NO"))</f>
        <v/>
      </c>
      <c r="T53" s="53">
        <f t="shared" si="3"/>
        <v>0</v>
      </c>
      <c r="U53" s="54">
        <f t="shared" si="4"/>
        <v>0</v>
      </c>
      <c r="V53" s="55" t="str">
        <f t="shared" si="5"/>
        <v/>
      </c>
      <c r="W53" s="35" t="str">
        <f t="shared" si="6"/>
        <v/>
      </c>
      <c r="X53" s="37"/>
      <c r="Y53" s="56"/>
      <c r="Z53" s="57" t="str">
        <f t="shared" si="7"/>
        <v/>
      </c>
      <c r="AA53" s="41"/>
    </row>
    <row r="54" spans="1:27" ht="24" customHeight="1" x14ac:dyDescent="0.25">
      <c r="A54" s="27"/>
      <c r="B54" s="51" t="str">
        <f>IF(A54="","",IFERROR(INDEX(PERSONAL!$G$6:$G$80,MATCH(A54,PERSONAL!$A$6:$A$80,0)),""))</f>
        <v/>
      </c>
      <c r="C54" s="52" t="str">
        <f>IF(A54="","",IFERROR(INDEX(PERSONAL!$B$6:$B$80,MATCH(A54,PERSONAL!$A$6:$A$80,0)),""))</f>
        <v/>
      </c>
      <c r="D54" s="31" t="str">
        <f>IF(A54="","",IFERROR(INDEX(PERSONAL!$V$6:$V$80,MATCH(A54,PERSONAL!$A$6:$A$80,0)),""))</f>
        <v/>
      </c>
      <c r="E54" s="2"/>
      <c r="F54" s="2"/>
      <c r="G54" s="2"/>
      <c r="H54" s="2"/>
      <c r="I54" s="30"/>
      <c r="J54" s="30"/>
      <c r="K54" s="27"/>
      <c r="L54" s="30"/>
      <c r="M54" s="27"/>
      <c r="N54" s="2"/>
      <c r="O54" s="53">
        <f t="shared" si="0"/>
        <v>0</v>
      </c>
      <c r="P54" s="53">
        <f t="shared" si="1"/>
        <v>0</v>
      </c>
      <c r="Q54" s="53">
        <f t="shared" si="2"/>
        <v>0</v>
      </c>
      <c r="R54" s="53">
        <f>IF(P54=0,0,IF(INSTRUCCIONES!$C$8="",P54,MIN(P54,INSTRUCCIONES!$C$8)))</f>
        <v>0</v>
      </c>
      <c r="S54" s="52" t="str">
        <f>IF(OR(A54="",H54=""),"",IF(COUNTIFS(LISTAS!$C$2:$C$24,C54,LISTAS!$D$2:$D$24,H54)&gt;0,"SI","NO"))</f>
        <v/>
      </c>
      <c r="T54" s="53">
        <f t="shared" si="3"/>
        <v>0</v>
      </c>
      <c r="U54" s="54">
        <f t="shared" si="4"/>
        <v>0</v>
      </c>
      <c r="V54" s="55" t="str">
        <f t="shared" si="5"/>
        <v/>
      </c>
      <c r="W54" s="35" t="str">
        <f t="shared" si="6"/>
        <v/>
      </c>
      <c r="X54" s="37"/>
      <c r="Y54" s="56"/>
      <c r="Z54" s="57" t="str">
        <f t="shared" si="7"/>
        <v/>
      </c>
      <c r="AA54" s="41"/>
    </row>
    <row r="55" spans="1:27" ht="24" customHeight="1" x14ac:dyDescent="0.25">
      <c r="A55" s="27"/>
      <c r="B55" s="51" t="str">
        <f>IF(A55="","",IFERROR(INDEX(PERSONAL!$G$6:$G$80,MATCH(A55,PERSONAL!$A$6:$A$80,0)),""))</f>
        <v/>
      </c>
      <c r="C55" s="52" t="str">
        <f>IF(A55="","",IFERROR(INDEX(PERSONAL!$B$6:$B$80,MATCH(A55,PERSONAL!$A$6:$A$80,0)),""))</f>
        <v/>
      </c>
      <c r="D55" s="31" t="str">
        <f>IF(A55="","",IFERROR(INDEX(PERSONAL!$V$6:$V$80,MATCH(A55,PERSONAL!$A$6:$A$80,0)),""))</f>
        <v/>
      </c>
      <c r="E55" s="2"/>
      <c r="F55" s="2"/>
      <c r="G55" s="2"/>
      <c r="H55" s="2"/>
      <c r="I55" s="30"/>
      <c r="J55" s="30"/>
      <c r="K55" s="27"/>
      <c r="L55" s="30"/>
      <c r="M55" s="27"/>
      <c r="N55" s="2"/>
      <c r="O55" s="53">
        <f t="shared" si="0"/>
        <v>0</v>
      </c>
      <c r="P55" s="53">
        <f t="shared" si="1"/>
        <v>0</v>
      </c>
      <c r="Q55" s="53">
        <f t="shared" si="2"/>
        <v>0</v>
      </c>
      <c r="R55" s="53">
        <f>IF(P55=0,0,IF(INSTRUCCIONES!$C$8="",P55,MIN(P55,INSTRUCCIONES!$C$8)))</f>
        <v>0</v>
      </c>
      <c r="S55" s="52" t="str">
        <f>IF(OR(A55="",H55=""),"",IF(COUNTIFS(LISTAS!$C$2:$C$24,C55,LISTAS!$D$2:$D$24,H55)&gt;0,"SI","NO"))</f>
        <v/>
      </c>
      <c r="T55" s="53">
        <f t="shared" si="3"/>
        <v>0</v>
      </c>
      <c r="U55" s="54">
        <f t="shared" si="4"/>
        <v>0</v>
      </c>
      <c r="V55" s="55" t="str">
        <f t="shared" si="5"/>
        <v/>
      </c>
      <c r="W55" s="35" t="str">
        <f t="shared" si="6"/>
        <v/>
      </c>
      <c r="X55" s="37"/>
      <c r="Y55" s="56"/>
      <c r="Z55" s="57" t="str">
        <f t="shared" si="7"/>
        <v/>
      </c>
      <c r="AA55" s="41"/>
    </row>
    <row r="56" spans="1:27" ht="24" customHeight="1" x14ac:dyDescent="0.25">
      <c r="A56" s="27"/>
      <c r="B56" s="51" t="str">
        <f>IF(A56="","",IFERROR(INDEX(PERSONAL!$G$6:$G$80,MATCH(A56,PERSONAL!$A$6:$A$80,0)),""))</f>
        <v/>
      </c>
      <c r="C56" s="52" t="str">
        <f>IF(A56="","",IFERROR(INDEX(PERSONAL!$B$6:$B$80,MATCH(A56,PERSONAL!$A$6:$A$80,0)),""))</f>
        <v/>
      </c>
      <c r="D56" s="31" t="str">
        <f>IF(A56="","",IFERROR(INDEX(PERSONAL!$V$6:$V$80,MATCH(A56,PERSONAL!$A$6:$A$80,0)),""))</f>
        <v/>
      </c>
      <c r="E56" s="2"/>
      <c r="F56" s="2"/>
      <c r="G56" s="2"/>
      <c r="H56" s="2"/>
      <c r="I56" s="30"/>
      <c r="J56" s="30"/>
      <c r="K56" s="27"/>
      <c r="L56" s="30"/>
      <c r="M56" s="27"/>
      <c r="N56" s="2"/>
      <c r="O56" s="53">
        <f t="shared" si="0"/>
        <v>0</v>
      </c>
      <c r="P56" s="53">
        <f t="shared" si="1"/>
        <v>0</v>
      </c>
      <c r="Q56" s="53">
        <f t="shared" si="2"/>
        <v>0</v>
      </c>
      <c r="R56" s="53">
        <f>IF(P56=0,0,IF(INSTRUCCIONES!$C$8="",P56,MIN(P56,INSTRUCCIONES!$C$8)))</f>
        <v>0</v>
      </c>
      <c r="S56" s="52" t="str">
        <f>IF(OR(A56="",H56=""),"",IF(COUNTIFS(LISTAS!$C$2:$C$24,C56,LISTAS!$D$2:$D$24,H56)&gt;0,"SI","NO"))</f>
        <v/>
      </c>
      <c r="T56" s="53">
        <f t="shared" si="3"/>
        <v>0</v>
      </c>
      <c r="U56" s="54">
        <f t="shared" si="4"/>
        <v>0</v>
      </c>
      <c r="V56" s="55" t="str">
        <f t="shared" si="5"/>
        <v/>
      </c>
      <c r="W56" s="35" t="str">
        <f t="shared" si="6"/>
        <v/>
      </c>
      <c r="X56" s="37"/>
      <c r="Y56" s="56"/>
      <c r="Z56" s="57" t="str">
        <f t="shared" si="7"/>
        <v/>
      </c>
      <c r="AA56" s="41"/>
    </row>
    <row r="57" spans="1:27" ht="24" customHeight="1" x14ac:dyDescent="0.25">
      <c r="A57" s="27"/>
      <c r="B57" s="51" t="str">
        <f>IF(A57="","",IFERROR(INDEX(PERSONAL!$G$6:$G$80,MATCH(A57,PERSONAL!$A$6:$A$80,0)),""))</f>
        <v/>
      </c>
      <c r="C57" s="52" t="str">
        <f>IF(A57="","",IFERROR(INDEX(PERSONAL!$B$6:$B$80,MATCH(A57,PERSONAL!$A$6:$A$80,0)),""))</f>
        <v/>
      </c>
      <c r="D57" s="31" t="str">
        <f>IF(A57="","",IFERROR(INDEX(PERSONAL!$V$6:$V$80,MATCH(A57,PERSONAL!$A$6:$A$80,0)),""))</f>
        <v/>
      </c>
      <c r="E57" s="2"/>
      <c r="F57" s="2"/>
      <c r="G57" s="2"/>
      <c r="H57" s="2"/>
      <c r="I57" s="30"/>
      <c r="J57" s="30"/>
      <c r="K57" s="27"/>
      <c r="L57" s="30"/>
      <c r="M57" s="27"/>
      <c r="N57" s="2"/>
      <c r="O57" s="53">
        <f t="shared" si="0"/>
        <v>0</v>
      </c>
      <c r="P57" s="53">
        <f t="shared" si="1"/>
        <v>0</v>
      </c>
      <c r="Q57" s="53">
        <f t="shared" si="2"/>
        <v>0</v>
      </c>
      <c r="R57" s="53">
        <f>IF(P57=0,0,IF(INSTRUCCIONES!$C$8="",P57,MIN(P57,INSTRUCCIONES!$C$8)))</f>
        <v>0</v>
      </c>
      <c r="S57" s="52" t="str">
        <f>IF(OR(A57="",H57=""),"",IF(COUNTIFS(LISTAS!$C$2:$C$24,C57,LISTAS!$D$2:$D$24,H57)&gt;0,"SI","NO"))</f>
        <v/>
      </c>
      <c r="T57" s="53">
        <f t="shared" si="3"/>
        <v>0</v>
      </c>
      <c r="U57" s="54">
        <f t="shared" si="4"/>
        <v>0</v>
      </c>
      <c r="V57" s="55" t="str">
        <f t="shared" si="5"/>
        <v/>
      </c>
      <c r="W57" s="35" t="str">
        <f t="shared" si="6"/>
        <v/>
      </c>
      <c r="X57" s="37"/>
      <c r="Y57" s="56"/>
      <c r="Z57" s="57" t="str">
        <f t="shared" si="7"/>
        <v/>
      </c>
      <c r="AA57" s="41"/>
    </row>
    <row r="58" spans="1:27" ht="24" customHeight="1" x14ac:dyDescent="0.25">
      <c r="A58" s="27"/>
      <c r="B58" s="51" t="str">
        <f>IF(A58="","",IFERROR(INDEX(PERSONAL!$G$6:$G$80,MATCH(A58,PERSONAL!$A$6:$A$80,0)),""))</f>
        <v/>
      </c>
      <c r="C58" s="52" t="str">
        <f>IF(A58="","",IFERROR(INDEX(PERSONAL!$B$6:$B$80,MATCH(A58,PERSONAL!$A$6:$A$80,0)),""))</f>
        <v/>
      </c>
      <c r="D58" s="31" t="str">
        <f>IF(A58="","",IFERROR(INDEX(PERSONAL!$V$6:$V$80,MATCH(A58,PERSONAL!$A$6:$A$80,0)),""))</f>
        <v/>
      </c>
      <c r="E58" s="2"/>
      <c r="F58" s="2"/>
      <c r="G58" s="2"/>
      <c r="H58" s="2"/>
      <c r="I58" s="30"/>
      <c r="J58" s="30"/>
      <c r="K58" s="27"/>
      <c r="L58" s="30"/>
      <c r="M58" s="27"/>
      <c r="N58" s="2"/>
      <c r="O58" s="53">
        <f t="shared" si="0"/>
        <v>0</v>
      </c>
      <c r="P58" s="53">
        <f t="shared" si="1"/>
        <v>0</v>
      </c>
      <c r="Q58" s="53">
        <f t="shared" si="2"/>
        <v>0</v>
      </c>
      <c r="R58" s="53">
        <f>IF(P58=0,0,IF(INSTRUCCIONES!$C$8="",P58,MIN(P58,INSTRUCCIONES!$C$8)))</f>
        <v>0</v>
      </c>
      <c r="S58" s="52" t="str">
        <f>IF(OR(A58="",H58=""),"",IF(COUNTIFS(LISTAS!$C$2:$C$24,C58,LISTAS!$D$2:$D$24,H58)&gt;0,"SI","NO"))</f>
        <v/>
      </c>
      <c r="T58" s="53">
        <f t="shared" si="3"/>
        <v>0</v>
      </c>
      <c r="U58" s="54">
        <f t="shared" si="4"/>
        <v>0</v>
      </c>
      <c r="V58" s="55" t="str">
        <f t="shared" si="5"/>
        <v/>
      </c>
      <c r="W58" s="35" t="str">
        <f t="shared" si="6"/>
        <v/>
      </c>
      <c r="X58" s="37"/>
      <c r="Y58" s="56"/>
      <c r="Z58" s="57" t="str">
        <f t="shared" si="7"/>
        <v/>
      </c>
      <c r="AA58" s="41"/>
    </row>
    <row r="59" spans="1:27" ht="24" customHeight="1" x14ac:dyDescent="0.25">
      <c r="A59" s="27"/>
      <c r="B59" s="51" t="str">
        <f>IF(A59="","",IFERROR(INDEX(PERSONAL!$G$6:$G$80,MATCH(A59,PERSONAL!$A$6:$A$80,0)),""))</f>
        <v/>
      </c>
      <c r="C59" s="52" t="str">
        <f>IF(A59="","",IFERROR(INDEX(PERSONAL!$B$6:$B$80,MATCH(A59,PERSONAL!$A$6:$A$80,0)),""))</f>
        <v/>
      </c>
      <c r="D59" s="31" t="str">
        <f>IF(A59="","",IFERROR(INDEX(PERSONAL!$V$6:$V$80,MATCH(A59,PERSONAL!$A$6:$A$80,0)),""))</f>
        <v/>
      </c>
      <c r="E59" s="2"/>
      <c r="F59" s="2"/>
      <c r="G59" s="2"/>
      <c r="H59" s="2"/>
      <c r="I59" s="30"/>
      <c r="J59" s="30"/>
      <c r="K59" s="27"/>
      <c r="L59" s="30"/>
      <c r="M59" s="27"/>
      <c r="N59" s="2"/>
      <c r="O59" s="53">
        <f t="shared" si="0"/>
        <v>0</v>
      </c>
      <c r="P59" s="53">
        <f t="shared" si="1"/>
        <v>0</v>
      </c>
      <c r="Q59" s="53">
        <f t="shared" si="2"/>
        <v>0</v>
      </c>
      <c r="R59" s="53">
        <f>IF(P59=0,0,IF(INSTRUCCIONES!$C$8="",P59,MIN(P59,INSTRUCCIONES!$C$8)))</f>
        <v>0</v>
      </c>
      <c r="S59" s="52" t="str">
        <f>IF(OR(A59="",H59=""),"",IF(COUNTIFS(LISTAS!$C$2:$C$24,C59,LISTAS!$D$2:$D$24,H59)&gt;0,"SI","NO"))</f>
        <v/>
      </c>
      <c r="T59" s="53">
        <f t="shared" si="3"/>
        <v>0</v>
      </c>
      <c r="U59" s="54">
        <f t="shared" si="4"/>
        <v>0</v>
      </c>
      <c r="V59" s="55" t="str">
        <f t="shared" si="5"/>
        <v/>
      </c>
      <c r="W59" s="35" t="str">
        <f t="shared" si="6"/>
        <v/>
      </c>
      <c r="X59" s="37"/>
      <c r="Y59" s="56"/>
      <c r="Z59" s="57" t="str">
        <f t="shared" si="7"/>
        <v/>
      </c>
      <c r="AA59" s="41"/>
    </row>
    <row r="60" spans="1:27" ht="24" customHeight="1" x14ac:dyDescent="0.25">
      <c r="A60" s="27"/>
      <c r="B60" s="51" t="str">
        <f>IF(A60="","",IFERROR(INDEX(PERSONAL!$G$6:$G$80,MATCH(A60,PERSONAL!$A$6:$A$80,0)),""))</f>
        <v/>
      </c>
      <c r="C60" s="52" t="str">
        <f>IF(A60="","",IFERROR(INDEX(PERSONAL!$B$6:$B$80,MATCH(A60,PERSONAL!$A$6:$A$80,0)),""))</f>
        <v/>
      </c>
      <c r="D60" s="31" t="str">
        <f>IF(A60="","",IFERROR(INDEX(PERSONAL!$V$6:$V$80,MATCH(A60,PERSONAL!$A$6:$A$80,0)),""))</f>
        <v/>
      </c>
      <c r="E60" s="2"/>
      <c r="F60" s="2"/>
      <c r="G60" s="2"/>
      <c r="H60" s="2"/>
      <c r="I60" s="30"/>
      <c r="J60" s="30"/>
      <c r="K60" s="27"/>
      <c r="L60" s="30"/>
      <c r="M60" s="27"/>
      <c r="N60" s="2"/>
      <c r="O60" s="53">
        <f t="shared" si="0"/>
        <v>0</v>
      </c>
      <c r="P60" s="53">
        <f t="shared" si="1"/>
        <v>0</v>
      </c>
      <c r="Q60" s="53">
        <f t="shared" si="2"/>
        <v>0</v>
      </c>
      <c r="R60" s="53">
        <f>IF(P60=0,0,IF(INSTRUCCIONES!$C$8="",P60,MIN(P60,INSTRUCCIONES!$C$8)))</f>
        <v>0</v>
      </c>
      <c r="S60" s="52" t="str">
        <f>IF(OR(A60="",H60=""),"",IF(COUNTIFS(LISTAS!$C$2:$C$24,C60,LISTAS!$D$2:$D$24,H60)&gt;0,"SI","NO"))</f>
        <v/>
      </c>
      <c r="T60" s="53">
        <f t="shared" si="3"/>
        <v>0</v>
      </c>
      <c r="U60" s="54">
        <f t="shared" si="4"/>
        <v>0</v>
      </c>
      <c r="V60" s="55" t="str">
        <f t="shared" si="5"/>
        <v/>
      </c>
      <c r="W60" s="35" t="str">
        <f t="shared" si="6"/>
        <v/>
      </c>
      <c r="X60" s="37"/>
      <c r="Y60" s="56"/>
      <c r="Z60" s="57" t="str">
        <f t="shared" si="7"/>
        <v/>
      </c>
      <c r="AA60" s="41"/>
    </row>
    <row r="61" spans="1:27" ht="24" customHeight="1" x14ac:dyDescent="0.25">
      <c r="A61" s="27"/>
      <c r="B61" s="51" t="str">
        <f>IF(A61="","",IFERROR(INDEX(PERSONAL!$G$6:$G$80,MATCH(A61,PERSONAL!$A$6:$A$80,0)),""))</f>
        <v/>
      </c>
      <c r="C61" s="52" t="str">
        <f>IF(A61="","",IFERROR(INDEX(PERSONAL!$B$6:$B$80,MATCH(A61,PERSONAL!$A$6:$A$80,0)),""))</f>
        <v/>
      </c>
      <c r="D61" s="31" t="str">
        <f>IF(A61="","",IFERROR(INDEX(PERSONAL!$V$6:$V$80,MATCH(A61,PERSONAL!$A$6:$A$80,0)),""))</f>
        <v/>
      </c>
      <c r="E61" s="2"/>
      <c r="F61" s="2"/>
      <c r="G61" s="2"/>
      <c r="H61" s="2"/>
      <c r="I61" s="30"/>
      <c r="J61" s="30"/>
      <c r="K61" s="27"/>
      <c r="L61" s="30"/>
      <c r="M61" s="27"/>
      <c r="N61" s="2"/>
      <c r="O61" s="53">
        <f t="shared" si="0"/>
        <v>0</v>
      </c>
      <c r="P61" s="53">
        <f t="shared" si="1"/>
        <v>0</v>
      </c>
      <c r="Q61" s="53">
        <f t="shared" si="2"/>
        <v>0</v>
      </c>
      <c r="R61" s="53">
        <f>IF(P61=0,0,IF(INSTRUCCIONES!$C$8="",P61,MIN(P61,INSTRUCCIONES!$C$8)))</f>
        <v>0</v>
      </c>
      <c r="S61" s="52" t="str">
        <f>IF(OR(A61="",H61=""),"",IF(COUNTIFS(LISTAS!$C$2:$C$24,C61,LISTAS!$D$2:$D$24,H61)&gt;0,"SI","NO"))</f>
        <v/>
      </c>
      <c r="T61" s="53">
        <f t="shared" si="3"/>
        <v>0</v>
      </c>
      <c r="U61" s="54">
        <f t="shared" si="4"/>
        <v>0</v>
      </c>
      <c r="V61" s="55" t="str">
        <f t="shared" si="5"/>
        <v/>
      </c>
      <c r="W61" s="35" t="str">
        <f t="shared" si="6"/>
        <v/>
      </c>
      <c r="X61" s="37"/>
      <c r="Y61" s="56"/>
      <c r="Z61" s="57" t="str">
        <f t="shared" si="7"/>
        <v/>
      </c>
      <c r="AA61" s="41"/>
    </row>
    <row r="62" spans="1:27" ht="24" customHeight="1" x14ac:dyDescent="0.25">
      <c r="A62" s="27"/>
      <c r="B62" s="51" t="str">
        <f>IF(A62="","",IFERROR(INDEX(PERSONAL!$G$6:$G$80,MATCH(A62,PERSONAL!$A$6:$A$80,0)),""))</f>
        <v/>
      </c>
      <c r="C62" s="52" t="str">
        <f>IF(A62="","",IFERROR(INDEX(PERSONAL!$B$6:$B$80,MATCH(A62,PERSONAL!$A$6:$A$80,0)),""))</f>
        <v/>
      </c>
      <c r="D62" s="31" t="str">
        <f>IF(A62="","",IFERROR(INDEX(PERSONAL!$V$6:$V$80,MATCH(A62,PERSONAL!$A$6:$A$80,0)),""))</f>
        <v/>
      </c>
      <c r="E62" s="2"/>
      <c r="F62" s="2"/>
      <c r="G62" s="2"/>
      <c r="H62" s="2"/>
      <c r="I62" s="30"/>
      <c r="J62" s="30"/>
      <c r="K62" s="27"/>
      <c r="L62" s="30"/>
      <c r="M62" s="27"/>
      <c r="N62" s="2"/>
      <c r="O62" s="53">
        <f t="shared" si="0"/>
        <v>0</v>
      </c>
      <c r="P62" s="53">
        <f t="shared" si="1"/>
        <v>0</v>
      </c>
      <c r="Q62" s="53">
        <f t="shared" si="2"/>
        <v>0</v>
      </c>
      <c r="R62" s="53">
        <f>IF(P62=0,0,IF(INSTRUCCIONES!$C$8="",P62,MIN(P62,INSTRUCCIONES!$C$8)))</f>
        <v>0</v>
      </c>
      <c r="S62" s="52" t="str">
        <f>IF(OR(A62="",H62=""),"",IF(COUNTIFS(LISTAS!$C$2:$C$24,C62,LISTAS!$D$2:$D$24,H62)&gt;0,"SI","NO"))</f>
        <v/>
      </c>
      <c r="T62" s="53">
        <f t="shared" si="3"/>
        <v>0</v>
      </c>
      <c r="U62" s="54">
        <f t="shared" si="4"/>
        <v>0</v>
      </c>
      <c r="V62" s="55" t="str">
        <f t="shared" si="5"/>
        <v/>
      </c>
      <c r="W62" s="35" t="str">
        <f t="shared" si="6"/>
        <v/>
      </c>
      <c r="X62" s="37"/>
      <c r="Y62" s="56"/>
      <c r="Z62" s="57" t="str">
        <f t="shared" si="7"/>
        <v/>
      </c>
      <c r="AA62" s="41"/>
    </row>
    <row r="63" spans="1:27" ht="24" customHeight="1" x14ac:dyDescent="0.25">
      <c r="A63" s="27"/>
      <c r="B63" s="51" t="str">
        <f>IF(A63="","",IFERROR(INDEX(PERSONAL!$G$6:$G$80,MATCH(A63,PERSONAL!$A$6:$A$80,0)),""))</f>
        <v/>
      </c>
      <c r="C63" s="52" t="str">
        <f>IF(A63="","",IFERROR(INDEX(PERSONAL!$B$6:$B$80,MATCH(A63,PERSONAL!$A$6:$A$80,0)),""))</f>
        <v/>
      </c>
      <c r="D63" s="31" t="str">
        <f>IF(A63="","",IFERROR(INDEX(PERSONAL!$V$6:$V$80,MATCH(A63,PERSONAL!$A$6:$A$80,0)),""))</f>
        <v/>
      </c>
      <c r="E63" s="2"/>
      <c r="F63" s="2"/>
      <c r="G63" s="2"/>
      <c r="H63" s="2"/>
      <c r="I63" s="30"/>
      <c r="J63" s="30"/>
      <c r="K63" s="27"/>
      <c r="L63" s="30"/>
      <c r="M63" s="27"/>
      <c r="N63" s="2"/>
      <c r="O63" s="53">
        <f t="shared" si="0"/>
        <v>0</v>
      </c>
      <c r="P63" s="53">
        <f t="shared" si="1"/>
        <v>0</v>
      </c>
      <c r="Q63" s="53">
        <f t="shared" si="2"/>
        <v>0</v>
      </c>
      <c r="R63" s="53">
        <f>IF(P63=0,0,IF(INSTRUCCIONES!$C$8="",P63,MIN(P63,INSTRUCCIONES!$C$8)))</f>
        <v>0</v>
      </c>
      <c r="S63" s="52" t="str">
        <f>IF(OR(A63="",H63=""),"",IF(COUNTIFS(LISTAS!$C$2:$C$24,C63,LISTAS!$D$2:$D$24,H63)&gt;0,"SI","NO"))</f>
        <v/>
      </c>
      <c r="T63" s="53">
        <f t="shared" si="3"/>
        <v>0</v>
      </c>
      <c r="U63" s="54">
        <f t="shared" si="4"/>
        <v>0</v>
      </c>
      <c r="V63" s="55" t="str">
        <f t="shared" si="5"/>
        <v/>
      </c>
      <c r="W63" s="35" t="str">
        <f t="shared" si="6"/>
        <v/>
      </c>
      <c r="X63" s="37"/>
      <c r="Y63" s="56"/>
      <c r="Z63" s="57" t="str">
        <f t="shared" si="7"/>
        <v/>
      </c>
      <c r="AA63" s="41"/>
    </row>
    <row r="64" spans="1:27" ht="24" customHeight="1" x14ac:dyDescent="0.25">
      <c r="A64" s="27"/>
      <c r="B64" s="51" t="str">
        <f>IF(A64="","",IFERROR(INDEX(PERSONAL!$G$6:$G$80,MATCH(A64,PERSONAL!$A$6:$A$80,0)),""))</f>
        <v/>
      </c>
      <c r="C64" s="52" t="str">
        <f>IF(A64="","",IFERROR(INDEX(PERSONAL!$B$6:$B$80,MATCH(A64,PERSONAL!$A$6:$A$80,0)),""))</f>
        <v/>
      </c>
      <c r="D64" s="31" t="str">
        <f>IF(A64="","",IFERROR(INDEX(PERSONAL!$V$6:$V$80,MATCH(A64,PERSONAL!$A$6:$A$80,0)),""))</f>
        <v/>
      </c>
      <c r="E64" s="2"/>
      <c r="F64" s="2"/>
      <c r="G64" s="2"/>
      <c r="H64" s="2"/>
      <c r="I64" s="30"/>
      <c r="J64" s="30"/>
      <c r="K64" s="27"/>
      <c r="L64" s="30"/>
      <c r="M64" s="27"/>
      <c r="N64" s="2"/>
      <c r="O64" s="53">
        <f t="shared" si="0"/>
        <v>0</v>
      </c>
      <c r="P64" s="53">
        <f t="shared" si="1"/>
        <v>0</v>
      </c>
      <c r="Q64" s="53">
        <f t="shared" si="2"/>
        <v>0</v>
      </c>
      <c r="R64" s="53">
        <f>IF(P64=0,0,IF(INSTRUCCIONES!$C$8="",P64,MIN(P64,INSTRUCCIONES!$C$8)))</f>
        <v>0</v>
      </c>
      <c r="S64" s="52" t="str">
        <f>IF(OR(A64="",H64=""),"",IF(COUNTIFS(LISTAS!$C$2:$C$24,C64,LISTAS!$D$2:$D$24,H64)&gt;0,"SI","NO"))</f>
        <v/>
      </c>
      <c r="T64" s="53">
        <f t="shared" si="3"/>
        <v>0</v>
      </c>
      <c r="U64" s="54">
        <f t="shared" si="4"/>
        <v>0</v>
      </c>
      <c r="V64" s="55" t="str">
        <f t="shared" si="5"/>
        <v/>
      </c>
      <c r="W64" s="35" t="str">
        <f t="shared" si="6"/>
        <v/>
      </c>
      <c r="X64" s="37"/>
      <c r="Y64" s="56"/>
      <c r="Z64" s="57" t="str">
        <f t="shared" si="7"/>
        <v/>
      </c>
      <c r="AA64" s="41"/>
    </row>
    <row r="65" spans="1:27" ht="24" customHeight="1" x14ac:dyDescent="0.25">
      <c r="A65" s="27"/>
      <c r="B65" s="51" t="str">
        <f>IF(A65="","",IFERROR(INDEX(PERSONAL!$G$6:$G$80,MATCH(A65,PERSONAL!$A$6:$A$80,0)),""))</f>
        <v/>
      </c>
      <c r="C65" s="52" t="str">
        <f>IF(A65="","",IFERROR(INDEX(PERSONAL!$B$6:$B$80,MATCH(A65,PERSONAL!$A$6:$A$80,0)),""))</f>
        <v/>
      </c>
      <c r="D65" s="31" t="str">
        <f>IF(A65="","",IFERROR(INDEX(PERSONAL!$V$6:$V$80,MATCH(A65,PERSONAL!$A$6:$A$80,0)),""))</f>
        <v/>
      </c>
      <c r="E65" s="2"/>
      <c r="F65" s="2"/>
      <c r="G65" s="2"/>
      <c r="H65" s="2"/>
      <c r="I65" s="30"/>
      <c r="J65" s="30"/>
      <c r="K65" s="27"/>
      <c r="L65" s="30"/>
      <c r="M65" s="27"/>
      <c r="N65" s="2"/>
      <c r="O65" s="53">
        <f t="shared" si="0"/>
        <v>0</v>
      </c>
      <c r="P65" s="53">
        <f t="shared" si="1"/>
        <v>0</v>
      </c>
      <c r="Q65" s="53">
        <f t="shared" si="2"/>
        <v>0</v>
      </c>
      <c r="R65" s="53">
        <f>IF(P65=0,0,IF(INSTRUCCIONES!$C$8="",P65,MIN(P65,INSTRUCCIONES!$C$8)))</f>
        <v>0</v>
      </c>
      <c r="S65" s="52" t="str">
        <f>IF(OR(A65="",H65=""),"",IF(COUNTIFS(LISTAS!$C$2:$C$24,C65,LISTAS!$D$2:$D$24,H65)&gt;0,"SI","NO"))</f>
        <v/>
      </c>
      <c r="T65" s="53">
        <f t="shared" si="3"/>
        <v>0</v>
      </c>
      <c r="U65" s="54">
        <f t="shared" si="4"/>
        <v>0</v>
      </c>
      <c r="V65" s="55" t="str">
        <f t="shared" si="5"/>
        <v/>
      </c>
      <c r="W65" s="35" t="str">
        <f t="shared" si="6"/>
        <v/>
      </c>
      <c r="X65" s="37"/>
      <c r="Y65" s="56"/>
      <c r="Z65" s="57" t="str">
        <f t="shared" si="7"/>
        <v/>
      </c>
      <c r="AA65" s="41"/>
    </row>
    <row r="66" spans="1:27" ht="24" customHeight="1" x14ac:dyDescent="0.25">
      <c r="A66" s="27"/>
      <c r="B66" s="51" t="str">
        <f>IF(A66="","",IFERROR(INDEX(PERSONAL!$G$6:$G$80,MATCH(A66,PERSONAL!$A$6:$A$80,0)),""))</f>
        <v/>
      </c>
      <c r="C66" s="52" t="str">
        <f>IF(A66="","",IFERROR(INDEX(PERSONAL!$B$6:$B$80,MATCH(A66,PERSONAL!$A$6:$A$80,0)),""))</f>
        <v/>
      </c>
      <c r="D66" s="31" t="str">
        <f>IF(A66="","",IFERROR(INDEX(PERSONAL!$V$6:$V$80,MATCH(A66,PERSONAL!$A$6:$A$80,0)),""))</f>
        <v/>
      </c>
      <c r="E66" s="2"/>
      <c r="F66" s="2"/>
      <c r="G66" s="2"/>
      <c r="H66" s="2"/>
      <c r="I66" s="30"/>
      <c r="J66" s="30"/>
      <c r="K66" s="27"/>
      <c r="L66" s="30"/>
      <c r="M66" s="27"/>
      <c r="N66" s="2"/>
      <c r="O66" s="53">
        <f t="shared" si="0"/>
        <v>0</v>
      </c>
      <c r="P66" s="53">
        <f t="shared" si="1"/>
        <v>0</v>
      </c>
      <c r="Q66" s="53">
        <f t="shared" si="2"/>
        <v>0</v>
      </c>
      <c r="R66" s="53">
        <f>IF(P66=0,0,IF(INSTRUCCIONES!$C$8="",P66,MIN(P66,INSTRUCCIONES!$C$8)))</f>
        <v>0</v>
      </c>
      <c r="S66" s="52" t="str">
        <f>IF(OR(A66="",H66=""),"",IF(COUNTIFS(LISTAS!$C$2:$C$24,C66,LISTAS!$D$2:$D$24,H66)&gt;0,"SI","NO"))</f>
        <v/>
      </c>
      <c r="T66" s="53">
        <f t="shared" si="3"/>
        <v>0</v>
      </c>
      <c r="U66" s="54">
        <f t="shared" si="4"/>
        <v>0</v>
      </c>
      <c r="V66" s="55" t="str">
        <f t="shared" si="5"/>
        <v/>
      </c>
      <c r="W66" s="35" t="str">
        <f t="shared" si="6"/>
        <v/>
      </c>
      <c r="X66" s="37"/>
      <c r="Y66" s="56"/>
      <c r="Z66" s="57" t="str">
        <f t="shared" si="7"/>
        <v/>
      </c>
      <c r="AA66" s="41"/>
    </row>
    <row r="67" spans="1:27" ht="24" customHeight="1" x14ac:dyDescent="0.25">
      <c r="A67" s="27"/>
      <c r="B67" s="51" t="str">
        <f>IF(A67="","",IFERROR(INDEX(PERSONAL!$G$6:$G$80,MATCH(A67,PERSONAL!$A$6:$A$80,0)),""))</f>
        <v/>
      </c>
      <c r="C67" s="52" t="str">
        <f>IF(A67="","",IFERROR(INDEX(PERSONAL!$B$6:$B$80,MATCH(A67,PERSONAL!$A$6:$A$80,0)),""))</f>
        <v/>
      </c>
      <c r="D67" s="31" t="str">
        <f>IF(A67="","",IFERROR(INDEX(PERSONAL!$V$6:$V$80,MATCH(A67,PERSONAL!$A$6:$A$80,0)),""))</f>
        <v/>
      </c>
      <c r="E67" s="2"/>
      <c r="F67" s="2"/>
      <c r="G67" s="2"/>
      <c r="H67" s="2"/>
      <c r="I67" s="30"/>
      <c r="J67" s="30"/>
      <c r="K67" s="27"/>
      <c r="L67" s="30"/>
      <c r="M67" s="27"/>
      <c r="N67" s="2"/>
      <c r="O67" s="53">
        <f t="shared" si="0"/>
        <v>0</v>
      </c>
      <c r="P67" s="53">
        <f t="shared" si="1"/>
        <v>0</v>
      </c>
      <c r="Q67" s="53">
        <f t="shared" si="2"/>
        <v>0</v>
      </c>
      <c r="R67" s="53">
        <f>IF(P67=0,0,IF(INSTRUCCIONES!$C$8="",P67,MIN(P67,INSTRUCCIONES!$C$8)))</f>
        <v>0</v>
      </c>
      <c r="S67" s="52" t="str">
        <f>IF(OR(A67="",H67=""),"",IF(COUNTIFS(LISTAS!$C$2:$C$24,C67,LISTAS!$D$2:$D$24,H67)&gt;0,"SI","NO"))</f>
        <v/>
      </c>
      <c r="T67" s="53">
        <f t="shared" si="3"/>
        <v>0</v>
      </c>
      <c r="U67" s="54">
        <f t="shared" si="4"/>
        <v>0</v>
      </c>
      <c r="V67" s="55" t="str">
        <f t="shared" si="5"/>
        <v/>
      </c>
      <c r="W67" s="35" t="str">
        <f t="shared" si="6"/>
        <v/>
      </c>
      <c r="X67" s="37"/>
      <c r="Y67" s="56"/>
      <c r="Z67" s="57" t="str">
        <f t="shared" si="7"/>
        <v/>
      </c>
      <c r="AA67" s="41"/>
    </row>
    <row r="68" spans="1:27" ht="24" customHeight="1" x14ac:dyDescent="0.25">
      <c r="A68" s="27"/>
      <c r="B68" s="51" t="str">
        <f>IF(A68="","",IFERROR(INDEX(PERSONAL!$G$6:$G$80,MATCH(A68,PERSONAL!$A$6:$A$80,0)),""))</f>
        <v/>
      </c>
      <c r="C68" s="52" t="str">
        <f>IF(A68="","",IFERROR(INDEX(PERSONAL!$B$6:$B$80,MATCH(A68,PERSONAL!$A$6:$A$80,0)),""))</f>
        <v/>
      </c>
      <c r="D68" s="31" t="str">
        <f>IF(A68="","",IFERROR(INDEX(PERSONAL!$V$6:$V$80,MATCH(A68,PERSONAL!$A$6:$A$80,0)),""))</f>
        <v/>
      </c>
      <c r="E68" s="2"/>
      <c r="F68" s="2"/>
      <c r="G68" s="2"/>
      <c r="H68" s="2"/>
      <c r="I68" s="30"/>
      <c r="J68" s="30"/>
      <c r="K68" s="27"/>
      <c r="L68" s="30"/>
      <c r="M68" s="27"/>
      <c r="N68" s="2"/>
      <c r="O68" s="53">
        <f t="shared" si="0"/>
        <v>0</v>
      </c>
      <c r="P68" s="53">
        <f t="shared" si="1"/>
        <v>0</v>
      </c>
      <c r="Q68" s="53">
        <f t="shared" si="2"/>
        <v>0</v>
      </c>
      <c r="R68" s="53">
        <f>IF(P68=0,0,IF(INSTRUCCIONES!$C$8="",P68,MIN(P68,INSTRUCCIONES!$C$8)))</f>
        <v>0</v>
      </c>
      <c r="S68" s="52" t="str">
        <f>IF(OR(A68="",H68=""),"",IF(COUNTIFS(LISTAS!$C$2:$C$24,C68,LISTAS!$D$2:$D$24,H68)&gt;0,"SI","NO"))</f>
        <v/>
      </c>
      <c r="T68" s="53">
        <f t="shared" si="3"/>
        <v>0</v>
      </c>
      <c r="U68" s="54">
        <f t="shared" si="4"/>
        <v>0</v>
      </c>
      <c r="V68" s="55" t="str">
        <f t="shared" si="5"/>
        <v/>
      </c>
      <c r="W68" s="35" t="str">
        <f t="shared" si="6"/>
        <v/>
      </c>
      <c r="X68" s="37"/>
      <c r="Y68" s="56"/>
      <c r="Z68" s="57" t="str">
        <f t="shared" si="7"/>
        <v/>
      </c>
      <c r="AA68" s="41"/>
    </row>
    <row r="69" spans="1:27" ht="24" customHeight="1" x14ac:dyDescent="0.25">
      <c r="A69" s="27"/>
      <c r="B69" s="51" t="str">
        <f>IF(A69="","",IFERROR(INDEX(PERSONAL!$G$6:$G$80,MATCH(A69,PERSONAL!$A$6:$A$80,0)),""))</f>
        <v/>
      </c>
      <c r="C69" s="52" t="str">
        <f>IF(A69="","",IFERROR(INDEX(PERSONAL!$B$6:$B$80,MATCH(A69,PERSONAL!$A$6:$A$80,0)),""))</f>
        <v/>
      </c>
      <c r="D69" s="31" t="str">
        <f>IF(A69="","",IFERROR(INDEX(PERSONAL!$V$6:$V$80,MATCH(A69,PERSONAL!$A$6:$A$80,0)),""))</f>
        <v/>
      </c>
      <c r="E69" s="2"/>
      <c r="F69" s="2"/>
      <c r="G69" s="2"/>
      <c r="H69" s="2"/>
      <c r="I69" s="30"/>
      <c r="J69" s="30"/>
      <c r="K69" s="27"/>
      <c r="L69" s="30"/>
      <c r="M69" s="27"/>
      <c r="N69" s="2"/>
      <c r="O69" s="53">
        <f t="shared" si="0"/>
        <v>0</v>
      </c>
      <c r="P69" s="53">
        <f t="shared" si="1"/>
        <v>0</v>
      </c>
      <c r="Q69" s="53">
        <f t="shared" si="2"/>
        <v>0</v>
      </c>
      <c r="R69" s="53">
        <f>IF(P69=0,0,IF(INSTRUCCIONES!$C$8="",P69,MIN(P69,INSTRUCCIONES!$C$8)))</f>
        <v>0</v>
      </c>
      <c r="S69" s="52" t="str">
        <f>IF(OR(A69="",H69=""),"",IF(COUNTIFS(LISTAS!$C$2:$C$24,C69,LISTAS!$D$2:$D$24,H69)&gt;0,"SI","NO"))</f>
        <v/>
      </c>
      <c r="T69" s="53">
        <f t="shared" si="3"/>
        <v>0</v>
      </c>
      <c r="U69" s="54">
        <f t="shared" si="4"/>
        <v>0</v>
      </c>
      <c r="V69" s="55" t="str">
        <f t="shared" si="5"/>
        <v/>
      </c>
      <c r="W69" s="35" t="str">
        <f t="shared" si="6"/>
        <v/>
      </c>
      <c r="X69" s="37"/>
      <c r="Y69" s="56"/>
      <c r="Z69" s="57" t="str">
        <f t="shared" si="7"/>
        <v/>
      </c>
      <c r="AA69" s="41"/>
    </row>
    <row r="70" spans="1:27" ht="24" customHeight="1" x14ac:dyDescent="0.25">
      <c r="A70" s="27"/>
      <c r="B70" s="51" t="str">
        <f>IF(A70="","",IFERROR(INDEX(PERSONAL!$G$6:$G$80,MATCH(A70,PERSONAL!$A$6:$A$80,0)),""))</f>
        <v/>
      </c>
      <c r="C70" s="52" t="str">
        <f>IF(A70="","",IFERROR(INDEX(PERSONAL!$B$6:$B$80,MATCH(A70,PERSONAL!$A$6:$A$80,0)),""))</f>
        <v/>
      </c>
      <c r="D70" s="31" t="str">
        <f>IF(A70="","",IFERROR(INDEX(PERSONAL!$V$6:$V$80,MATCH(A70,PERSONAL!$A$6:$A$80,0)),""))</f>
        <v/>
      </c>
      <c r="E70" s="2"/>
      <c r="F70" s="2"/>
      <c r="G70" s="2"/>
      <c r="H70" s="2"/>
      <c r="I70" s="30"/>
      <c r="J70" s="30"/>
      <c r="K70" s="27"/>
      <c r="L70" s="30"/>
      <c r="M70" s="27"/>
      <c r="N70" s="2"/>
      <c r="O70" s="53">
        <f t="shared" ref="O70:O133" si="8">IF(A70="",0,IF(I70&lt;&gt;"",I70,IF(AND(K70="NO",M70&lt;&gt;"SI",L70&lt;&gt;""),DATE(YEAR(L70),MONTH(L70),1),0)))</f>
        <v>0</v>
      </c>
      <c r="P70" s="53">
        <f t="shared" ref="P70:P133" si="9">IF(A70="",0,IF(J70&lt;&gt;"",J70,IF(L70="",0,IF(K70="SI",L70,IF(M70&lt;&gt;"SI",EOMONTH(L70,0),0)))))</f>
        <v>0</v>
      </c>
      <c r="Q70" s="53">
        <f t="shared" ref="Q70:Q133" si="10">IF(OR(O70=0,D70=""),0,MAX(O70,D70))</f>
        <v>0</v>
      </c>
      <c r="R70" s="53">
        <f>IF(P70=0,0,IF(INSTRUCCIONES!$C$8="",P70,MIN(P70,INSTRUCCIONES!$C$8)))</f>
        <v>0</v>
      </c>
      <c r="S70" s="52" t="str">
        <f>IF(OR(A70="",H70=""),"",IF(COUNTIFS(LISTAS!$C$2:$C$24,C70,LISTAS!$D$2:$D$24,H70)&gt;0,"SI","NO"))</f>
        <v/>
      </c>
      <c r="T70" s="53">
        <f t="shared" ref="T70:T133" si="11">IF(OR(Q70=0,S70&lt;&gt;"SI"),0,MAX(Q70,SUMPRODUCT(MAX((A$6:A$1005=A70)*(S$6:S$1005="SI")*(((Q$6:Q$1005&lt;Q70)+(Q$6:Q$1005=Q70)*(ROW(Q$6:Q$1005)&lt;ROW(Q70)))&gt;0)*R$6:R$1005))+1))</f>
        <v>0</v>
      </c>
      <c r="U70" s="54">
        <f t="shared" ref="U70:U133" si="12">IF(OR(T70=0,R70=0),0,MAX(0,R70-T70+1))</f>
        <v>0</v>
      </c>
      <c r="V70" s="55" t="str">
        <f t="shared" ref="V70:V133" si="13">IF(A70="","",IF(B70="","ID no existe en PERSONAL o la fila no tiene nombre",IF(D70="","Falta fecha de acta base en PERSONAL",IF(H70="","Seleccione el tipo de experiencia",IF(O70=0,"Sin fecha de inicio computable (Notas 5 y 6)",IF(P70=0,"Sin fecha de terminación computable (Notas 5 y 6)",IF(S70="NO","Tipo de experiencia no exigido para el perfil: no computa",IF(R70&lt;Q70,"Periodo anterior al acta base o posterior al cierre: no computa",IF(T70&gt;R70,"Periodo totalmente traslapado con otra certificación: no computa",IF(T70&gt;Q70,"OK – traslapo descontado: "&amp;TEXT(T70-Q70,"0")&amp;" días",IF(O70&lt;D70,"OK – computa desde la fecha de acta base","OK")))))))))))</f>
        <v/>
      </c>
      <c r="W70" s="35" t="str">
        <f t="shared" ref="W70:W133" si="14">IF(A70="","",IF(LEFT(V70,2)="OK","OK",IF(OR(LEFT(V70,4)="Tipo",LEFT(V70,7)="Periodo"),"NO COMPUTA","REVISAR")))</f>
        <v/>
      </c>
      <c r="X70" s="37"/>
      <c r="Y70" s="56"/>
      <c r="Z70" s="57" t="str">
        <f t="shared" ref="Z70:Z133" si="15">IF(A70="","",IF(OR(X70="NO",S70&lt;&gt;"SI",Q70=0,R70=0),0,IF(Y70&lt;&gt;"",MIN(Y70,MAX(0,R70-MAX(Q70,SUMPRODUCT(MAX((A$6:A$1005=A70)*(S$6:S$1005="SI")*(X$6:X$1005&lt;&gt;"NO")*(((Q$6:Q$1005&lt;Q70)+(Q$6:Q$1005=Q70)*(ROW(Q$6:Q$1005)&lt;ROW(Q70)))&gt;0)*R$6:R$1005))+1)+1)),MAX(0,R70-MAX(Q70,SUMPRODUCT(MAX((A$6:A$1005=A70)*(S$6:S$1005="SI")*(X$6:X$1005&lt;&gt;"NO")*(((Q$6:Q$1005&lt;Q70)+(Q$6:Q$1005=Q70)*(ROW(Q$6:Q$1005)&lt;ROW(Q70)))&gt;0)*R$6:R$1005))+1)+1))))</f>
        <v/>
      </c>
      <c r="AA70" s="41"/>
    </row>
    <row r="71" spans="1:27" ht="24" customHeight="1" x14ac:dyDescent="0.25">
      <c r="A71" s="27"/>
      <c r="B71" s="51" t="str">
        <f>IF(A71="","",IFERROR(INDEX(PERSONAL!$G$6:$G$80,MATCH(A71,PERSONAL!$A$6:$A$80,0)),""))</f>
        <v/>
      </c>
      <c r="C71" s="52" t="str">
        <f>IF(A71="","",IFERROR(INDEX(PERSONAL!$B$6:$B$80,MATCH(A71,PERSONAL!$A$6:$A$80,0)),""))</f>
        <v/>
      </c>
      <c r="D71" s="31" t="str">
        <f>IF(A71="","",IFERROR(INDEX(PERSONAL!$V$6:$V$80,MATCH(A71,PERSONAL!$A$6:$A$80,0)),""))</f>
        <v/>
      </c>
      <c r="E71" s="2"/>
      <c r="F71" s="2"/>
      <c r="G71" s="2"/>
      <c r="H71" s="2"/>
      <c r="I71" s="30"/>
      <c r="J71" s="30"/>
      <c r="K71" s="27"/>
      <c r="L71" s="30"/>
      <c r="M71" s="27"/>
      <c r="N71" s="2"/>
      <c r="O71" s="53">
        <f t="shared" si="8"/>
        <v>0</v>
      </c>
      <c r="P71" s="53">
        <f t="shared" si="9"/>
        <v>0</v>
      </c>
      <c r="Q71" s="53">
        <f t="shared" si="10"/>
        <v>0</v>
      </c>
      <c r="R71" s="53">
        <f>IF(P71=0,0,IF(INSTRUCCIONES!$C$8="",P71,MIN(P71,INSTRUCCIONES!$C$8)))</f>
        <v>0</v>
      </c>
      <c r="S71" s="52" t="str">
        <f>IF(OR(A71="",H71=""),"",IF(COUNTIFS(LISTAS!$C$2:$C$24,C71,LISTAS!$D$2:$D$24,H71)&gt;0,"SI","NO"))</f>
        <v/>
      </c>
      <c r="T71" s="53">
        <f t="shared" si="11"/>
        <v>0</v>
      </c>
      <c r="U71" s="54">
        <f t="shared" si="12"/>
        <v>0</v>
      </c>
      <c r="V71" s="55" t="str">
        <f t="shared" si="13"/>
        <v/>
      </c>
      <c r="W71" s="35" t="str">
        <f t="shared" si="14"/>
        <v/>
      </c>
      <c r="X71" s="37"/>
      <c r="Y71" s="56"/>
      <c r="Z71" s="57" t="str">
        <f t="shared" si="15"/>
        <v/>
      </c>
      <c r="AA71" s="41"/>
    </row>
    <row r="72" spans="1:27" ht="24" customHeight="1" x14ac:dyDescent="0.25">
      <c r="A72" s="27"/>
      <c r="B72" s="51" t="str">
        <f>IF(A72="","",IFERROR(INDEX(PERSONAL!$G$6:$G$80,MATCH(A72,PERSONAL!$A$6:$A$80,0)),""))</f>
        <v/>
      </c>
      <c r="C72" s="52" t="str">
        <f>IF(A72="","",IFERROR(INDEX(PERSONAL!$B$6:$B$80,MATCH(A72,PERSONAL!$A$6:$A$80,0)),""))</f>
        <v/>
      </c>
      <c r="D72" s="31" t="str">
        <f>IF(A72="","",IFERROR(INDEX(PERSONAL!$V$6:$V$80,MATCH(A72,PERSONAL!$A$6:$A$80,0)),""))</f>
        <v/>
      </c>
      <c r="E72" s="2"/>
      <c r="F72" s="2"/>
      <c r="G72" s="2"/>
      <c r="H72" s="2"/>
      <c r="I72" s="30"/>
      <c r="J72" s="30"/>
      <c r="K72" s="27"/>
      <c r="L72" s="30"/>
      <c r="M72" s="27"/>
      <c r="N72" s="2"/>
      <c r="O72" s="53">
        <f t="shared" si="8"/>
        <v>0</v>
      </c>
      <c r="P72" s="53">
        <f t="shared" si="9"/>
        <v>0</v>
      </c>
      <c r="Q72" s="53">
        <f t="shared" si="10"/>
        <v>0</v>
      </c>
      <c r="R72" s="53">
        <f>IF(P72=0,0,IF(INSTRUCCIONES!$C$8="",P72,MIN(P72,INSTRUCCIONES!$C$8)))</f>
        <v>0</v>
      </c>
      <c r="S72" s="52" t="str">
        <f>IF(OR(A72="",H72=""),"",IF(COUNTIFS(LISTAS!$C$2:$C$24,C72,LISTAS!$D$2:$D$24,H72)&gt;0,"SI","NO"))</f>
        <v/>
      </c>
      <c r="T72" s="53">
        <f t="shared" si="11"/>
        <v>0</v>
      </c>
      <c r="U72" s="54">
        <f t="shared" si="12"/>
        <v>0</v>
      </c>
      <c r="V72" s="55" t="str">
        <f t="shared" si="13"/>
        <v/>
      </c>
      <c r="W72" s="35" t="str">
        <f t="shared" si="14"/>
        <v/>
      </c>
      <c r="X72" s="37"/>
      <c r="Y72" s="56"/>
      <c r="Z72" s="57" t="str">
        <f t="shared" si="15"/>
        <v/>
      </c>
      <c r="AA72" s="41"/>
    </row>
    <row r="73" spans="1:27" ht="24" customHeight="1" x14ac:dyDescent="0.25">
      <c r="A73" s="27"/>
      <c r="B73" s="51" t="str">
        <f>IF(A73="","",IFERROR(INDEX(PERSONAL!$G$6:$G$80,MATCH(A73,PERSONAL!$A$6:$A$80,0)),""))</f>
        <v/>
      </c>
      <c r="C73" s="52" t="str">
        <f>IF(A73="","",IFERROR(INDEX(PERSONAL!$B$6:$B$80,MATCH(A73,PERSONAL!$A$6:$A$80,0)),""))</f>
        <v/>
      </c>
      <c r="D73" s="31" t="str">
        <f>IF(A73="","",IFERROR(INDEX(PERSONAL!$V$6:$V$80,MATCH(A73,PERSONAL!$A$6:$A$80,0)),""))</f>
        <v/>
      </c>
      <c r="E73" s="2"/>
      <c r="F73" s="2"/>
      <c r="G73" s="2"/>
      <c r="H73" s="2"/>
      <c r="I73" s="30"/>
      <c r="J73" s="30"/>
      <c r="K73" s="27"/>
      <c r="L73" s="30"/>
      <c r="M73" s="27"/>
      <c r="N73" s="2"/>
      <c r="O73" s="53">
        <f t="shared" si="8"/>
        <v>0</v>
      </c>
      <c r="P73" s="53">
        <f t="shared" si="9"/>
        <v>0</v>
      </c>
      <c r="Q73" s="53">
        <f t="shared" si="10"/>
        <v>0</v>
      </c>
      <c r="R73" s="53">
        <f>IF(P73=0,0,IF(INSTRUCCIONES!$C$8="",P73,MIN(P73,INSTRUCCIONES!$C$8)))</f>
        <v>0</v>
      </c>
      <c r="S73" s="52" t="str">
        <f>IF(OR(A73="",H73=""),"",IF(COUNTIFS(LISTAS!$C$2:$C$24,C73,LISTAS!$D$2:$D$24,H73)&gt;0,"SI","NO"))</f>
        <v/>
      </c>
      <c r="T73" s="53">
        <f t="shared" si="11"/>
        <v>0</v>
      </c>
      <c r="U73" s="54">
        <f t="shared" si="12"/>
        <v>0</v>
      </c>
      <c r="V73" s="55" t="str">
        <f t="shared" si="13"/>
        <v/>
      </c>
      <c r="W73" s="35" t="str">
        <f t="shared" si="14"/>
        <v/>
      </c>
      <c r="X73" s="37"/>
      <c r="Y73" s="56"/>
      <c r="Z73" s="57" t="str">
        <f t="shared" si="15"/>
        <v/>
      </c>
      <c r="AA73" s="41"/>
    </row>
    <row r="74" spans="1:27" ht="24" customHeight="1" x14ac:dyDescent="0.25">
      <c r="A74" s="27"/>
      <c r="B74" s="51" t="str">
        <f>IF(A74="","",IFERROR(INDEX(PERSONAL!$G$6:$G$80,MATCH(A74,PERSONAL!$A$6:$A$80,0)),""))</f>
        <v/>
      </c>
      <c r="C74" s="52" t="str">
        <f>IF(A74="","",IFERROR(INDEX(PERSONAL!$B$6:$B$80,MATCH(A74,PERSONAL!$A$6:$A$80,0)),""))</f>
        <v/>
      </c>
      <c r="D74" s="31" t="str">
        <f>IF(A74="","",IFERROR(INDEX(PERSONAL!$V$6:$V$80,MATCH(A74,PERSONAL!$A$6:$A$80,0)),""))</f>
        <v/>
      </c>
      <c r="E74" s="2"/>
      <c r="F74" s="2"/>
      <c r="G74" s="2"/>
      <c r="H74" s="2"/>
      <c r="I74" s="30"/>
      <c r="J74" s="30"/>
      <c r="K74" s="27"/>
      <c r="L74" s="30"/>
      <c r="M74" s="27"/>
      <c r="N74" s="2"/>
      <c r="O74" s="53">
        <f t="shared" si="8"/>
        <v>0</v>
      </c>
      <c r="P74" s="53">
        <f t="shared" si="9"/>
        <v>0</v>
      </c>
      <c r="Q74" s="53">
        <f t="shared" si="10"/>
        <v>0</v>
      </c>
      <c r="R74" s="53">
        <f>IF(P74=0,0,IF(INSTRUCCIONES!$C$8="",P74,MIN(P74,INSTRUCCIONES!$C$8)))</f>
        <v>0</v>
      </c>
      <c r="S74" s="52" t="str">
        <f>IF(OR(A74="",H74=""),"",IF(COUNTIFS(LISTAS!$C$2:$C$24,C74,LISTAS!$D$2:$D$24,H74)&gt;0,"SI","NO"))</f>
        <v/>
      </c>
      <c r="T74" s="53">
        <f t="shared" si="11"/>
        <v>0</v>
      </c>
      <c r="U74" s="54">
        <f t="shared" si="12"/>
        <v>0</v>
      </c>
      <c r="V74" s="55" t="str">
        <f t="shared" si="13"/>
        <v/>
      </c>
      <c r="W74" s="35" t="str">
        <f t="shared" si="14"/>
        <v/>
      </c>
      <c r="X74" s="37"/>
      <c r="Y74" s="56"/>
      <c r="Z74" s="57" t="str">
        <f t="shared" si="15"/>
        <v/>
      </c>
      <c r="AA74" s="41"/>
    </row>
    <row r="75" spans="1:27" ht="24" customHeight="1" x14ac:dyDescent="0.25">
      <c r="A75" s="27"/>
      <c r="B75" s="51" t="str">
        <f>IF(A75="","",IFERROR(INDEX(PERSONAL!$G$6:$G$80,MATCH(A75,PERSONAL!$A$6:$A$80,0)),""))</f>
        <v/>
      </c>
      <c r="C75" s="52" t="str">
        <f>IF(A75="","",IFERROR(INDEX(PERSONAL!$B$6:$B$80,MATCH(A75,PERSONAL!$A$6:$A$80,0)),""))</f>
        <v/>
      </c>
      <c r="D75" s="31" t="str">
        <f>IF(A75="","",IFERROR(INDEX(PERSONAL!$V$6:$V$80,MATCH(A75,PERSONAL!$A$6:$A$80,0)),""))</f>
        <v/>
      </c>
      <c r="E75" s="2"/>
      <c r="F75" s="2"/>
      <c r="G75" s="2"/>
      <c r="H75" s="2"/>
      <c r="I75" s="30"/>
      <c r="J75" s="30"/>
      <c r="K75" s="27"/>
      <c r="L75" s="30"/>
      <c r="M75" s="27"/>
      <c r="N75" s="2"/>
      <c r="O75" s="53">
        <f t="shared" si="8"/>
        <v>0</v>
      </c>
      <c r="P75" s="53">
        <f t="shared" si="9"/>
        <v>0</v>
      </c>
      <c r="Q75" s="53">
        <f t="shared" si="10"/>
        <v>0</v>
      </c>
      <c r="R75" s="53">
        <f>IF(P75=0,0,IF(INSTRUCCIONES!$C$8="",P75,MIN(P75,INSTRUCCIONES!$C$8)))</f>
        <v>0</v>
      </c>
      <c r="S75" s="52" t="str">
        <f>IF(OR(A75="",H75=""),"",IF(COUNTIFS(LISTAS!$C$2:$C$24,C75,LISTAS!$D$2:$D$24,H75)&gt;0,"SI","NO"))</f>
        <v/>
      </c>
      <c r="T75" s="53">
        <f t="shared" si="11"/>
        <v>0</v>
      </c>
      <c r="U75" s="54">
        <f t="shared" si="12"/>
        <v>0</v>
      </c>
      <c r="V75" s="55" t="str">
        <f t="shared" si="13"/>
        <v/>
      </c>
      <c r="W75" s="35" t="str">
        <f t="shared" si="14"/>
        <v/>
      </c>
      <c r="X75" s="37"/>
      <c r="Y75" s="56"/>
      <c r="Z75" s="57" t="str">
        <f t="shared" si="15"/>
        <v/>
      </c>
      <c r="AA75" s="41"/>
    </row>
    <row r="76" spans="1:27" ht="24" customHeight="1" x14ac:dyDescent="0.25">
      <c r="A76" s="27"/>
      <c r="B76" s="51" t="str">
        <f>IF(A76="","",IFERROR(INDEX(PERSONAL!$G$6:$G$80,MATCH(A76,PERSONAL!$A$6:$A$80,0)),""))</f>
        <v/>
      </c>
      <c r="C76" s="52" t="str">
        <f>IF(A76="","",IFERROR(INDEX(PERSONAL!$B$6:$B$80,MATCH(A76,PERSONAL!$A$6:$A$80,0)),""))</f>
        <v/>
      </c>
      <c r="D76" s="31" t="str">
        <f>IF(A76="","",IFERROR(INDEX(PERSONAL!$V$6:$V$80,MATCH(A76,PERSONAL!$A$6:$A$80,0)),""))</f>
        <v/>
      </c>
      <c r="E76" s="2"/>
      <c r="F76" s="2"/>
      <c r="G76" s="2"/>
      <c r="H76" s="2"/>
      <c r="I76" s="30"/>
      <c r="J76" s="30"/>
      <c r="K76" s="27"/>
      <c r="L76" s="30"/>
      <c r="M76" s="27"/>
      <c r="N76" s="2"/>
      <c r="O76" s="53">
        <f t="shared" si="8"/>
        <v>0</v>
      </c>
      <c r="P76" s="53">
        <f t="shared" si="9"/>
        <v>0</v>
      </c>
      <c r="Q76" s="53">
        <f t="shared" si="10"/>
        <v>0</v>
      </c>
      <c r="R76" s="53">
        <f>IF(P76=0,0,IF(INSTRUCCIONES!$C$8="",P76,MIN(P76,INSTRUCCIONES!$C$8)))</f>
        <v>0</v>
      </c>
      <c r="S76" s="52" t="str">
        <f>IF(OR(A76="",H76=""),"",IF(COUNTIFS(LISTAS!$C$2:$C$24,C76,LISTAS!$D$2:$D$24,H76)&gt;0,"SI","NO"))</f>
        <v/>
      </c>
      <c r="T76" s="53">
        <f t="shared" si="11"/>
        <v>0</v>
      </c>
      <c r="U76" s="54">
        <f t="shared" si="12"/>
        <v>0</v>
      </c>
      <c r="V76" s="55" t="str">
        <f t="shared" si="13"/>
        <v/>
      </c>
      <c r="W76" s="35" t="str">
        <f t="shared" si="14"/>
        <v/>
      </c>
      <c r="X76" s="37"/>
      <c r="Y76" s="56"/>
      <c r="Z76" s="57" t="str">
        <f t="shared" si="15"/>
        <v/>
      </c>
      <c r="AA76" s="41"/>
    </row>
    <row r="77" spans="1:27" ht="24" customHeight="1" x14ac:dyDescent="0.25">
      <c r="A77" s="27"/>
      <c r="B77" s="51" t="str">
        <f>IF(A77="","",IFERROR(INDEX(PERSONAL!$G$6:$G$80,MATCH(A77,PERSONAL!$A$6:$A$80,0)),""))</f>
        <v/>
      </c>
      <c r="C77" s="52" t="str">
        <f>IF(A77="","",IFERROR(INDEX(PERSONAL!$B$6:$B$80,MATCH(A77,PERSONAL!$A$6:$A$80,0)),""))</f>
        <v/>
      </c>
      <c r="D77" s="31" t="str">
        <f>IF(A77="","",IFERROR(INDEX(PERSONAL!$V$6:$V$80,MATCH(A77,PERSONAL!$A$6:$A$80,0)),""))</f>
        <v/>
      </c>
      <c r="E77" s="2"/>
      <c r="F77" s="2"/>
      <c r="G77" s="2"/>
      <c r="H77" s="2"/>
      <c r="I77" s="30"/>
      <c r="J77" s="30"/>
      <c r="K77" s="27"/>
      <c r="L77" s="30"/>
      <c r="M77" s="27"/>
      <c r="N77" s="2"/>
      <c r="O77" s="53">
        <f t="shared" si="8"/>
        <v>0</v>
      </c>
      <c r="P77" s="53">
        <f t="shared" si="9"/>
        <v>0</v>
      </c>
      <c r="Q77" s="53">
        <f t="shared" si="10"/>
        <v>0</v>
      </c>
      <c r="R77" s="53">
        <f>IF(P77=0,0,IF(INSTRUCCIONES!$C$8="",P77,MIN(P77,INSTRUCCIONES!$C$8)))</f>
        <v>0</v>
      </c>
      <c r="S77" s="52" t="str">
        <f>IF(OR(A77="",H77=""),"",IF(COUNTIFS(LISTAS!$C$2:$C$24,C77,LISTAS!$D$2:$D$24,H77)&gt;0,"SI","NO"))</f>
        <v/>
      </c>
      <c r="T77" s="53">
        <f t="shared" si="11"/>
        <v>0</v>
      </c>
      <c r="U77" s="54">
        <f t="shared" si="12"/>
        <v>0</v>
      </c>
      <c r="V77" s="55" t="str">
        <f t="shared" si="13"/>
        <v/>
      </c>
      <c r="W77" s="35" t="str">
        <f t="shared" si="14"/>
        <v/>
      </c>
      <c r="X77" s="37"/>
      <c r="Y77" s="56"/>
      <c r="Z77" s="57" t="str">
        <f t="shared" si="15"/>
        <v/>
      </c>
      <c r="AA77" s="41"/>
    </row>
    <row r="78" spans="1:27" ht="24" customHeight="1" x14ac:dyDescent="0.25">
      <c r="A78" s="27"/>
      <c r="B78" s="51" t="str">
        <f>IF(A78="","",IFERROR(INDEX(PERSONAL!$G$6:$G$80,MATCH(A78,PERSONAL!$A$6:$A$80,0)),""))</f>
        <v/>
      </c>
      <c r="C78" s="52" t="str">
        <f>IF(A78="","",IFERROR(INDEX(PERSONAL!$B$6:$B$80,MATCH(A78,PERSONAL!$A$6:$A$80,0)),""))</f>
        <v/>
      </c>
      <c r="D78" s="31" t="str">
        <f>IF(A78="","",IFERROR(INDEX(PERSONAL!$V$6:$V$80,MATCH(A78,PERSONAL!$A$6:$A$80,0)),""))</f>
        <v/>
      </c>
      <c r="E78" s="2"/>
      <c r="F78" s="2"/>
      <c r="G78" s="2"/>
      <c r="H78" s="2"/>
      <c r="I78" s="30"/>
      <c r="J78" s="30"/>
      <c r="K78" s="27"/>
      <c r="L78" s="30"/>
      <c r="M78" s="27"/>
      <c r="N78" s="2"/>
      <c r="O78" s="53">
        <f t="shared" si="8"/>
        <v>0</v>
      </c>
      <c r="P78" s="53">
        <f t="shared" si="9"/>
        <v>0</v>
      </c>
      <c r="Q78" s="53">
        <f t="shared" si="10"/>
        <v>0</v>
      </c>
      <c r="R78" s="53">
        <f>IF(P78=0,0,IF(INSTRUCCIONES!$C$8="",P78,MIN(P78,INSTRUCCIONES!$C$8)))</f>
        <v>0</v>
      </c>
      <c r="S78" s="52" t="str">
        <f>IF(OR(A78="",H78=""),"",IF(COUNTIFS(LISTAS!$C$2:$C$24,C78,LISTAS!$D$2:$D$24,H78)&gt;0,"SI","NO"))</f>
        <v/>
      </c>
      <c r="T78" s="53">
        <f t="shared" si="11"/>
        <v>0</v>
      </c>
      <c r="U78" s="54">
        <f t="shared" si="12"/>
        <v>0</v>
      </c>
      <c r="V78" s="55" t="str">
        <f t="shared" si="13"/>
        <v/>
      </c>
      <c r="W78" s="35" t="str">
        <f t="shared" si="14"/>
        <v/>
      </c>
      <c r="X78" s="37"/>
      <c r="Y78" s="56"/>
      <c r="Z78" s="57" t="str">
        <f t="shared" si="15"/>
        <v/>
      </c>
      <c r="AA78" s="41"/>
    </row>
    <row r="79" spans="1:27" ht="24" customHeight="1" x14ac:dyDescent="0.25">
      <c r="A79" s="27"/>
      <c r="B79" s="51" t="str">
        <f>IF(A79="","",IFERROR(INDEX(PERSONAL!$G$6:$G$80,MATCH(A79,PERSONAL!$A$6:$A$80,0)),""))</f>
        <v/>
      </c>
      <c r="C79" s="52" t="str">
        <f>IF(A79="","",IFERROR(INDEX(PERSONAL!$B$6:$B$80,MATCH(A79,PERSONAL!$A$6:$A$80,0)),""))</f>
        <v/>
      </c>
      <c r="D79" s="31" t="str">
        <f>IF(A79="","",IFERROR(INDEX(PERSONAL!$V$6:$V$80,MATCH(A79,PERSONAL!$A$6:$A$80,0)),""))</f>
        <v/>
      </c>
      <c r="E79" s="2"/>
      <c r="F79" s="2"/>
      <c r="G79" s="2"/>
      <c r="H79" s="2"/>
      <c r="I79" s="30"/>
      <c r="J79" s="30"/>
      <c r="K79" s="27"/>
      <c r="L79" s="30"/>
      <c r="M79" s="27"/>
      <c r="N79" s="2"/>
      <c r="O79" s="53">
        <f t="shared" si="8"/>
        <v>0</v>
      </c>
      <c r="P79" s="53">
        <f t="shared" si="9"/>
        <v>0</v>
      </c>
      <c r="Q79" s="53">
        <f t="shared" si="10"/>
        <v>0</v>
      </c>
      <c r="R79" s="53">
        <f>IF(P79=0,0,IF(INSTRUCCIONES!$C$8="",P79,MIN(P79,INSTRUCCIONES!$C$8)))</f>
        <v>0</v>
      </c>
      <c r="S79" s="52" t="str">
        <f>IF(OR(A79="",H79=""),"",IF(COUNTIFS(LISTAS!$C$2:$C$24,C79,LISTAS!$D$2:$D$24,H79)&gt;0,"SI","NO"))</f>
        <v/>
      </c>
      <c r="T79" s="53">
        <f t="shared" si="11"/>
        <v>0</v>
      </c>
      <c r="U79" s="54">
        <f t="shared" si="12"/>
        <v>0</v>
      </c>
      <c r="V79" s="55" t="str">
        <f t="shared" si="13"/>
        <v/>
      </c>
      <c r="W79" s="35" t="str">
        <f t="shared" si="14"/>
        <v/>
      </c>
      <c r="X79" s="37"/>
      <c r="Y79" s="56"/>
      <c r="Z79" s="57" t="str">
        <f t="shared" si="15"/>
        <v/>
      </c>
      <c r="AA79" s="41"/>
    </row>
    <row r="80" spans="1:27" ht="24" customHeight="1" x14ac:dyDescent="0.25">
      <c r="A80" s="27"/>
      <c r="B80" s="51" t="str">
        <f>IF(A80="","",IFERROR(INDEX(PERSONAL!$G$6:$G$80,MATCH(A80,PERSONAL!$A$6:$A$80,0)),""))</f>
        <v/>
      </c>
      <c r="C80" s="52" t="str">
        <f>IF(A80="","",IFERROR(INDEX(PERSONAL!$B$6:$B$80,MATCH(A80,PERSONAL!$A$6:$A$80,0)),""))</f>
        <v/>
      </c>
      <c r="D80" s="31" t="str">
        <f>IF(A80="","",IFERROR(INDEX(PERSONAL!$V$6:$V$80,MATCH(A80,PERSONAL!$A$6:$A$80,0)),""))</f>
        <v/>
      </c>
      <c r="E80" s="2"/>
      <c r="F80" s="2"/>
      <c r="G80" s="2"/>
      <c r="H80" s="2"/>
      <c r="I80" s="30"/>
      <c r="J80" s="30"/>
      <c r="K80" s="27"/>
      <c r="L80" s="30"/>
      <c r="M80" s="27"/>
      <c r="N80" s="2"/>
      <c r="O80" s="53">
        <f t="shared" si="8"/>
        <v>0</v>
      </c>
      <c r="P80" s="53">
        <f t="shared" si="9"/>
        <v>0</v>
      </c>
      <c r="Q80" s="53">
        <f t="shared" si="10"/>
        <v>0</v>
      </c>
      <c r="R80" s="53">
        <f>IF(P80=0,0,IF(INSTRUCCIONES!$C$8="",P80,MIN(P80,INSTRUCCIONES!$C$8)))</f>
        <v>0</v>
      </c>
      <c r="S80" s="52" t="str">
        <f>IF(OR(A80="",H80=""),"",IF(COUNTIFS(LISTAS!$C$2:$C$24,C80,LISTAS!$D$2:$D$24,H80)&gt;0,"SI","NO"))</f>
        <v/>
      </c>
      <c r="T80" s="53">
        <f t="shared" si="11"/>
        <v>0</v>
      </c>
      <c r="U80" s="54">
        <f t="shared" si="12"/>
        <v>0</v>
      </c>
      <c r="V80" s="55" t="str">
        <f t="shared" si="13"/>
        <v/>
      </c>
      <c r="W80" s="35" t="str">
        <f t="shared" si="14"/>
        <v/>
      </c>
      <c r="X80" s="37"/>
      <c r="Y80" s="56"/>
      <c r="Z80" s="57" t="str">
        <f t="shared" si="15"/>
        <v/>
      </c>
      <c r="AA80" s="41"/>
    </row>
    <row r="81" spans="1:27" ht="24" customHeight="1" x14ac:dyDescent="0.25">
      <c r="A81" s="27"/>
      <c r="B81" s="51" t="str">
        <f>IF(A81="","",IFERROR(INDEX(PERSONAL!$G$6:$G$80,MATCH(A81,PERSONAL!$A$6:$A$80,0)),""))</f>
        <v/>
      </c>
      <c r="C81" s="52" t="str">
        <f>IF(A81="","",IFERROR(INDEX(PERSONAL!$B$6:$B$80,MATCH(A81,PERSONAL!$A$6:$A$80,0)),""))</f>
        <v/>
      </c>
      <c r="D81" s="31" t="str">
        <f>IF(A81="","",IFERROR(INDEX(PERSONAL!$V$6:$V$80,MATCH(A81,PERSONAL!$A$6:$A$80,0)),""))</f>
        <v/>
      </c>
      <c r="E81" s="2"/>
      <c r="F81" s="2"/>
      <c r="G81" s="2"/>
      <c r="H81" s="2"/>
      <c r="I81" s="30"/>
      <c r="J81" s="30"/>
      <c r="K81" s="27"/>
      <c r="L81" s="30"/>
      <c r="M81" s="27"/>
      <c r="N81" s="2"/>
      <c r="O81" s="53">
        <f t="shared" si="8"/>
        <v>0</v>
      </c>
      <c r="P81" s="53">
        <f t="shared" si="9"/>
        <v>0</v>
      </c>
      <c r="Q81" s="53">
        <f t="shared" si="10"/>
        <v>0</v>
      </c>
      <c r="R81" s="53">
        <f>IF(P81=0,0,IF(INSTRUCCIONES!$C$8="",P81,MIN(P81,INSTRUCCIONES!$C$8)))</f>
        <v>0</v>
      </c>
      <c r="S81" s="52" t="str">
        <f>IF(OR(A81="",H81=""),"",IF(COUNTIFS(LISTAS!$C$2:$C$24,C81,LISTAS!$D$2:$D$24,H81)&gt;0,"SI","NO"))</f>
        <v/>
      </c>
      <c r="T81" s="53">
        <f t="shared" si="11"/>
        <v>0</v>
      </c>
      <c r="U81" s="54">
        <f t="shared" si="12"/>
        <v>0</v>
      </c>
      <c r="V81" s="55" t="str">
        <f t="shared" si="13"/>
        <v/>
      </c>
      <c r="W81" s="35" t="str">
        <f t="shared" si="14"/>
        <v/>
      </c>
      <c r="X81" s="37"/>
      <c r="Y81" s="56"/>
      <c r="Z81" s="57" t="str">
        <f t="shared" si="15"/>
        <v/>
      </c>
      <c r="AA81" s="41"/>
    </row>
    <row r="82" spans="1:27" ht="24" customHeight="1" x14ac:dyDescent="0.25">
      <c r="A82" s="27"/>
      <c r="B82" s="51" t="str">
        <f>IF(A82="","",IFERROR(INDEX(PERSONAL!$G$6:$G$80,MATCH(A82,PERSONAL!$A$6:$A$80,0)),""))</f>
        <v/>
      </c>
      <c r="C82" s="52" t="str">
        <f>IF(A82="","",IFERROR(INDEX(PERSONAL!$B$6:$B$80,MATCH(A82,PERSONAL!$A$6:$A$80,0)),""))</f>
        <v/>
      </c>
      <c r="D82" s="31" t="str">
        <f>IF(A82="","",IFERROR(INDEX(PERSONAL!$V$6:$V$80,MATCH(A82,PERSONAL!$A$6:$A$80,0)),""))</f>
        <v/>
      </c>
      <c r="E82" s="2"/>
      <c r="F82" s="2"/>
      <c r="G82" s="2"/>
      <c r="H82" s="2"/>
      <c r="I82" s="30"/>
      <c r="J82" s="30"/>
      <c r="K82" s="27"/>
      <c r="L82" s="30"/>
      <c r="M82" s="27"/>
      <c r="N82" s="2"/>
      <c r="O82" s="53">
        <f t="shared" si="8"/>
        <v>0</v>
      </c>
      <c r="P82" s="53">
        <f t="shared" si="9"/>
        <v>0</v>
      </c>
      <c r="Q82" s="53">
        <f t="shared" si="10"/>
        <v>0</v>
      </c>
      <c r="R82" s="53">
        <f>IF(P82=0,0,IF(INSTRUCCIONES!$C$8="",P82,MIN(P82,INSTRUCCIONES!$C$8)))</f>
        <v>0</v>
      </c>
      <c r="S82" s="52" t="str">
        <f>IF(OR(A82="",H82=""),"",IF(COUNTIFS(LISTAS!$C$2:$C$24,C82,LISTAS!$D$2:$D$24,H82)&gt;0,"SI","NO"))</f>
        <v/>
      </c>
      <c r="T82" s="53">
        <f t="shared" si="11"/>
        <v>0</v>
      </c>
      <c r="U82" s="54">
        <f t="shared" si="12"/>
        <v>0</v>
      </c>
      <c r="V82" s="55" t="str">
        <f t="shared" si="13"/>
        <v/>
      </c>
      <c r="W82" s="35" t="str">
        <f t="shared" si="14"/>
        <v/>
      </c>
      <c r="X82" s="37"/>
      <c r="Y82" s="56"/>
      <c r="Z82" s="57" t="str">
        <f t="shared" si="15"/>
        <v/>
      </c>
      <c r="AA82" s="41"/>
    </row>
    <row r="83" spans="1:27" ht="24" customHeight="1" x14ac:dyDescent="0.25">
      <c r="A83" s="27"/>
      <c r="B83" s="51" t="str">
        <f>IF(A83="","",IFERROR(INDEX(PERSONAL!$G$6:$G$80,MATCH(A83,PERSONAL!$A$6:$A$80,0)),""))</f>
        <v/>
      </c>
      <c r="C83" s="52" t="str">
        <f>IF(A83="","",IFERROR(INDEX(PERSONAL!$B$6:$B$80,MATCH(A83,PERSONAL!$A$6:$A$80,0)),""))</f>
        <v/>
      </c>
      <c r="D83" s="31" t="str">
        <f>IF(A83="","",IFERROR(INDEX(PERSONAL!$V$6:$V$80,MATCH(A83,PERSONAL!$A$6:$A$80,0)),""))</f>
        <v/>
      </c>
      <c r="E83" s="2"/>
      <c r="F83" s="2"/>
      <c r="G83" s="2"/>
      <c r="H83" s="2"/>
      <c r="I83" s="30"/>
      <c r="J83" s="30"/>
      <c r="K83" s="27"/>
      <c r="L83" s="30"/>
      <c r="M83" s="27"/>
      <c r="N83" s="2"/>
      <c r="O83" s="53">
        <f t="shared" si="8"/>
        <v>0</v>
      </c>
      <c r="P83" s="53">
        <f t="shared" si="9"/>
        <v>0</v>
      </c>
      <c r="Q83" s="53">
        <f t="shared" si="10"/>
        <v>0</v>
      </c>
      <c r="R83" s="53">
        <f>IF(P83=0,0,IF(INSTRUCCIONES!$C$8="",P83,MIN(P83,INSTRUCCIONES!$C$8)))</f>
        <v>0</v>
      </c>
      <c r="S83" s="52" t="str">
        <f>IF(OR(A83="",H83=""),"",IF(COUNTIFS(LISTAS!$C$2:$C$24,C83,LISTAS!$D$2:$D$24,H83)&gt;0,"SI","NO"))</f>
        <v/>
      </c>
      <c r="T83" s="53">
        <f t="shared" si="11"/>
        <v>0</v>
      </c>
      <c r="U83" s="54">
        <f t="shared" si="12"/>
        <v>0</v>
      </c>
      <c r="V83" s="55" t="str">
        <f t="shared" si="13"/>
        <v/>
      </c>
      <c r="W83" s="35" t="str">
        <f t="shared" si="14"/>
        <v/>
      </c>
      <c r="X83" s="37"/>
      <c r="Y83" s="56"/>
      <c r="Z83" s="57" t="str">
        <f t="shared" si="15"/>
        <v/>
      </c>
      <c r="AA83" s="41"/>
    </row>
    <row r="84" spans="1:27" ht="24" customHeight="1" x14ac:dyDescent="0.25">
      <c r="A84" s="27"/>
      <c r="B84" s="51" t="str">
        <f>IF(A84="","",IFERROR(INDEX(PERSONAL!$G$6:$G$80,MATCH(A84,PERSONAL!$A$6:$A$80,0)),""))</f>
        <v/>
      </c>
      <c r="C84" s="52" t="str">
        <f>IF(A84="","",IFERROR(INDEX(PERSONAL!$B$6:$B$80,MATCH(A84,PERSONAL!$A$6:$A$80,0)),""))</f>
        <v/>
      </c>
      <c r="D84" s="31" t="str">
        <f>IF(A84="","",IFERROR(INDEX(PERSONAL!$V$6:$V$80,MATCH(A84,PERSONAL!$A$6:$A$80,0)),""))</f>
        <v/>
      </c>
      <c r="E84" s="2"/>
      <c r="F84" s="2"/>
      <c r="G84" s="2"/>
      <c r="H84" s="2"/>
      <c r="I84" s="30"/>
      <c r="J84" s="30"/>
      <c r="K84" s="27"/>
      <c r="L84" s="30"/>
      <c r="M84" s="27"/>
      <c r="N84" s="2"/>
      <c r="O84" s="53">
        <f t="shared" si="8"/>
        <v>0</v>
      </c>
      <c r="P84" s="53">
        <f t="shared" si="9"/>
        <v>0</v>
      </c>
      <c r="Q84" s="53">
        <f t="shared" si="10"/>
        <v>0</v>
      </c>
      <c r="R84" s="53">
        <f>IF(P84=0,0,IF(INSTRUCCIONES!$C$8="",P84,MIN(P84,INSTRUCCIONES!$C$8)))</f>
        <v>0</v>
      </c>
      <c r="S84" s="52" t="str">
        <f>IF(OR(A84="",H84=""),"",IF(COUNTIFS(LISTAS!$C$2:$C$24,C84,LISTAS!$D$2:$D$24,H84)&gt;0,"SI","NO"))</f>
        <v/>
      </c>
      <c r="T84" s="53">
        <f t="shared" si="11"/>
        <v>0</v>
      </c>
      <c r="U84" s="54">
        <f t="shared" si="12"/>
        <v>0</v>
      </c>
      <c r="V84" s="55" t="str">
        <f t="shared" si="13"/>
        <v/>
      </c>
      <c r="W84" s="35" t="str">
        <f t="shared" si="14"/>
        <v/>
      </c>
      <c r="X84" s="37"/>
      <c r="Y84" s="56"/>
      <c r="Z84" s="57" t="str">
        <f t="shared" si="15"/>
        <v/>
      </c>
      <c r="AA84" s="41"/>
    </row>
    <row r="85" spans="1:27" ht="24" customHeight="1" x14ac:dyDescent="0.25">
      <c r="A85" s="27"/>
      <c r="B85" s="51" t="str">
        <f>IF(A85="","",IFERROR(INDEX(PERSONAL!$G$6:$G$80,MATCH(A85,PERSONAL!$A$6:$A$80,0)),""))</f>
        <v/>
      </c>
      <c r="C85" s="52" t="str">
        <f>IF(A85="","",IFERROR(INDEX(PERSONAL!$B$6:$B$80,MATCH(A85,PERSONAL!$A$6:$A$80,0)),""))</f>
        <v/>
      </c>
      <c r="D85" s="31" t="str">
        <f>IF(A85="","",IFERROR(INDEX(PERSONAL!$V$6:$V$80,MATCH(A85,PERSONAL!$A$6:$A$80,0)),""))</f>
        <v/>
      </c>
      <c r="E85" s="2"/>
      <c r="F85" s="2"/>
      <c r="G85" s="2"/>
      <c r="H85" s="2"/>
      <c r="I85" s="30"/>
      <c r="J85" s="30"/>
      <c r="K85" s="27"/>
      <c r="L85" s="30"/>
      <c r="M85" s="27"/>
      <c r="N85" s="2"/>
      <c r="O85" s="53">
        <f t="shared" si="8"/>
        <v>0</v>
      </c>
      <c r="P85" s="53">
        <f t="shared" si="9"/>
        <v>0</v>
      </c>
      <c r="Q85" s="53">
        <f t="shared" si="10"/>
        <v>0</v>
      </c>
      <c r="R85" s="53">
        <f>IF(P85=0,0,IF(INSTRUCCIONES!$C$8="",P85,MIN(P85,INSTRUCCIONES!$C$8)))</f>
        <v>0</v>
      </c>
      <c r="S85" s="52" t="str">
        <f>IF(OR(A85="",H85=""),"",IF(COUNTIFS(LISTAS!$C$2:$C$24,C85,LISTAS!$D$2:$D$24,H85)&gt;0,"SI","NO"))</f>
        <v/>
      </c>
      <c r="T85" s="53">
        <f t="shared" si="11"/>
        <v>0</v>
      </c>
      <c r="U85" s="54">
        <f t="shared" si="12"/>
        <v>0</v>
      </c>
      <c r="V85" s="55" t="str">
        <f t="shared" si="13"/>
        <v/>
      </c>
      <c r="W85" s="35" t="str">
        <f t="shared" si="14"/>
        <v/>
      </c>
      <c r="X85" s="37"/>
      <c r="Y85" s="56"/>
      <c r="Z85" s="57" t="str">
        <f t="shared" si="15"/>
        <v/>
      </c>
      <c r="AA85" s="41"/>
    </row>
    <row r="86" spans="1:27" ht="24" customHeight="1" x14ac:dyDescent="0.25">
      <c r="A86" s="27"/>
      <c r="B86" s="51" t="str">
        <f>IF(A86="","",IFERROR(INDEX(PERSONAL!$G$6:$G$80,MATCH(A86,PERSONAL!$A$6:$A$80,0)),""))</f>
        <v/>
      </c>
      <c r="C86" s="52" t="str">
        <f>IF(A86="","",IFERROR(INDEX(PERSONAL!$B$6:$B$80,MATCH(A86,PERSONAL!$A$6:$A$80,0)),""))</f>
        <v/>
      </c>
      <c r="D86" s="31" t="str">
        <f>IF(A86="","",IFERROR(INDEX(PERSONAL!$V$6:$V$80,MATCH(A86,PERSONAL!$A$6:$A$80,0)),""))</f>
        <v/>
      </c>
      <c r="E86" s="2"/>
      <c r="F86" s="2"/>
      <c r="G86" s="2"/>
      <c r="H86" s="2"/>
      <c r="I86" s="30"/>
      <c r="J86" s="30"/>
      <c r="K86" s="27"/>
      <c r="L86" s="30"/>
      <c r="M86" s="27"/>
      <c r="N86" s="2"/>
      <c r="O86" s="53">
        <f t="shared" si="8"/>
        <v>0</v>
      </c>
      <c r="P86" s="53">
        <f t="shared" si="9"/>
        <v>0</v>
      </c>
      <c r="Q86" s="53">
        <f t="shared" si="10"/>
        <v>0</v>
      </c>
      <c r="R86" s="53">
        <f>IF(P86=0,0,IF(INSTRUCCIONES!$C$8="",P86,MIN(P86,INSTRUCCIONES!$C$8)))</f>
        <v>0</v>
      </c>
      <c r="S86" s="52" t="str">
        <f>IF(OR(A86="",H86=""),"",IF(COUNTIFS(LISTAS!$C$2:$C$24,C86,LISTAS!$D$2:$D$24,H86)&gt;0,"SI","NO"))</f>
        <v/>
      </c>
      <c r="T86" s="53">
        <f t="shared" si="11"/>
        <v>0</v>
      </c>
      <c r="U86" s="54">
        <f t="shared" si="12"/>
        <v>0</v>
      </c>
      <c r="V86" s="55" t="str">
        <f t="shared" si="13"/>
        <v/>
      </c>
      <c r="W86" s="35" t="str">
        <f t="shared" si="14"/>
        <v/>
      </c>
      <c r="X86" s="37"/>
      <c r="Y86" s="56"/>
      <c r="Z86" s="57" t="str">
        <f t="shared" si="15"/>
        <v/>
      </c>
      <c r="AA86" s="41"/>
    </row>
    <row r="87" spans="1:27" ht="24" customHeight="1" x14ac:dyDescent="0.25">
      <c r="A87" s="27"/>
      <c r="B87" s="51" t="str">
        <f>IF(A87="","",IFERROR(INDEX(PERSONAL!$G$6:$G$80,MATCH(A87,PERSONAL!$A$6:$A$80,0)),""))</f>
        <v/>
      </c>
      <c r="C87" s="52" t="str">
        <f>IF(A87="","",IFERROR(INDEX(PERSONAL!$B$6:$B$80,MATCH(A87,PERSONAL!$A$6:$A$80,0)),""))</f>
        <v/>
      </c>
      <c r="D87" s="31" t="str">
        <f>IF(A87="","",IFERROR(INDEX(PERSONAL!$V$6:$V$80,MATCH(A87,PERSONAL!$A$6:$A$80,0)),""))</f>
        <v/>
      </c>
      <c r="E87" s="2"/>
      <c r="F87" s="2"/>
      <c r="G87" s="2"/>
      <c r="H87" s="2"/>
      <c r="I87" s="30"/>
      <c r="J87" s="30"/>
      <c r="K87" s="27"/>
      <c r="L87" s="30"/>
      <c r="M87" s="27"/>
      <c r="N87" s="2"/>
      <c r="O87" s="53">
        <f t="shared" si="8"/>
        <v>0</v>
      </c>
      <c r="P87" s="53">
        <f t="shared" si="9"/>
        <v>0</v>
      </c>
      <c r="Q87" s="53">
        <f t="shared" si="10"/>
        <v>0</v>
      </c>
      <c r="R87" s="53">
        <f>IF(P87=0,0,IF(INSTRUCCIONES!$C$8="",P87,MIN(P87,INSTRUCCIONES!$C$8)))</f>
        <v>0</v>
      </c>
      <c r="S87" s="52" t="str">
        <f>IF(OR(A87="",H87=""),"",IF(COUNTIFS(LISTAS!$C$2:$C$24,C87,LISTAS!$D$2:$D$24,H87)&gt;0,"SI","NO"))</f>
        <v/>
      </c>
      <c r="T87" s="53">
        <f t="shared" si="11"/>
        <v>0</v>
      </c>
      <c r="U87" s="54">
        <f t="shared" si="12"/>
        <v>0</v>
      </c>
      <c r="V87" s="55" t="str">
        <f t="shared" si="13"/>
        <v/>
      </c>
      <c r="W87" s="35" t="str">
        <f t="shared" si="14"/>
        <v/>
      </c>
      <c r="X87" s="37"/>
      <c r="Y87" s="56"/>
      <c r="Z87" s="57" t="str">
        <f t="shared" si="15"/>
        <v/>
      </c>
      <c r="AA87" s="41"/>
    </row>
    <row r="88" spans="1:27" ht="24" customHeight="1" x14ac:dyDescent="0.25">
      <c r="A88" s="27"/>
      <c r="B88" s="51" t="str">
        <f>IF(A88="","",IFERROR(INDEX(PERSONAL!$G$6:$G$80,MATCH(A88,PERSONAL!$A$6:$A$80,0)),""))</f>
        <v/>
      </c>
      <c r="C88" s="52" t="str">
        <f>IF(A88="","",IFERROR(INDEX(PERSONAL!$B$6:$B$80,MATCH(A88,PERSONAL!$A$6:$A$80,0)),""))</f>
        <v/>
      </c>
      <c r="D88" s="31" t="str">
        <f>IF(A88="","",IFERROR(INDEX(PERSONAL!$V$6:$V$80,MATCH(A88,PERSONAL!$A$6:$A$80,0)),""))</f>
        <v/>
      </c>
      <c r="E88" s="2"/>
      <c r="F88" s="2"/>
      <c r="G88" s="2"/>
      <c r="H88" s="2"/>
      <c r="I88" s="30"/>
      <c r="J88" s="30"/>
      <c r="K88" s="27"/>
      <c r="L88" s="30"/>
      <c r="M88" s="27"/>
      <c r="N88" s="2"/>
      <c r="O88" s="53">
        <f t="shared" si="8"/>
        <v>0</v>
      </c>
      <c r="P88" s="53">
        <f t="shared" si="9"/>
        <v>0</v>
      </c>
      <c r="Q88" s="53">
        <f t="shared" si="10"/>
        <v>0</v>
      </c>
      <c r="R88" s="53">
        <f>IF(P88=0,0,IF(INSTRUCCIONES!$C$8="",P88,MIN(P88,INSTRUCCIONES!$C$8)))</f>
        <v>0</v>
      </c>
      <c r="S88" s="52" t="str">
        <f>IF(OR(A88="",H88=""),"",IF(COUNTIFS(LISTAS!$C$2:$C$24,C88,LISTAS!$D$2:$D$24,H88)&gt;0,"SI","NO"))</f>
        <v/>
      </c>
      <c r="T88" s="53">
        <f t="shared" si="11"/>
        <v>0</v>
      </c>
      <c r="U88" s="54">
        <f t="shared" si="12"/>
        <v>0</v>
      </c>
      <c r="V88" s="55" t="str">
        <f t="shared" si="13"/>
        <v/>
      </c>
      <c r="W88" s="35" t="str">
        <f t="shared" si="14"/>
        <v/>
      </c>
      <c r="X88" s="37"/>
      <c r="Y88" s="56"/>
      <c r="Z88" s="57" t="str">
        <f t="shared" si="15"/>
        <v/>
      </c>
      <c r="AA88" s="41"/>
    </row>
    <row r="89" spans="1:27" ht="24" customHeight="1" x14ac:dyDescent="0.25">
      <c r="A89" s="27"/>
      <c r="B89" s="51" t="str">
        <f>IF(A89="","",IFERROR(INDEX(PERSONAL!$G$6:$G$80,MATCH(A89,PERSONAL!$A$6:$A$80,0)),""))</f>
        <v/>
      </c>
      <c r="C89" s="52" t="str">
        <f>IF(A89="","",IFERROR(INDEX(PERSONAL!$B$6:$B$80,MATCH(A89,PERSONAL!$A$6:$A$80,0)),""))</f>
        <v/>
      </c>
      <c r="D89" s="31" t="str">
        <f>IF(A89="","",IFERROR(INDEX(PERSONAL!$V$6:$V$80,MATCH(A89,PERSONAL!$A$6:$A$80,0)),""))</f>
        <v/>
      </c>
      <c r="E89" s="2"/>
      <c r="F89" s="2"/>
      <c r="G89" s="2"/>
      <c r="H89" s="2"/>
      <c r="I89" s="30"/>
      <c r="J89" s="30"/>
      <c r="K89" s="27"/>
      <c r="L89" s="30"/>
      <c r="M89" s="27"/>
      <c r="N89" s="2"/>
      <c r="O89" s="53">
        <f t="shared" si="8"/>
        <v>0</v>
      </c>
      <c r="P89" s="53">
        <f t="shared" si="9"/>
        <v>0</v>
      </c>
      <c r="Q89" s="53">
        <f t="shared" si="10"/>
        <v>0</v>
      </c>
      <c r="R89" s="53">
        <f>IF(P89=0,0,IF(INSTRUCCIONES!$C$8="",P89,MIN(P89,INSTRUCCIONES!$C$8)))</f>
        <v>0</v>
      </c>
      <c r="S89" s="52" t="str">
        <f>IF(OR(A89="",H89=""),"",IF(COUNTIFS(LISTAS!$C$2:$C$24,C89,LISTAS!$D$2:$D$24,H89)&gt;0,"SI","NO"))</f>
        <v/>
      </c>
      <c r="T89" s="53">
        <f t="shared" si="11"/>
        <v>0</v>
      </c>
      <c r="U89" s="54">
        <f t="shared" si="12"/>
        <v>0</v>
      </c>
      <c r="V89" s="55" t="str">
        <f t="shared" si="13"/>
        <v/>
      </c>
      <c r="W89" s="35" t="str">
        <f t="shared" si="14"/>
        <v/>
      </c>
      <c r="X89" s="37"/>
      <c r="Y89" s="56"/>
      <c r="Z89" s="57" t="str">
        <f t="shared" si="15"/>
        <v/>
      </c>
      <c r="AA89" s="41"/>
    </row>
    <row r="90" spans="1:27" ht="24" customHeight="1" x14ac:dyDescent="0.25">
      <c r="A90" s="27"/>
      <c r="B90" s="51" t="str">
        <f>IF(A90="","",IFERROR(INDEX(PERSONAL!$G$6:$G$80,MATCH(A90,PERSONAL!$A$6:$A$80,0)),""))</f>
        <v/>
      </c>
      <c r="C90" s="52" t="str">
        <f>IF(A90="","",IFERROR(INDEX(PERSONAL!$B$6:$B$80,MATCH(A90,PERSONAL!$A$6:$A$80,0)),""))</f>
        <v/>
      </c>
      <c r="D90" s="31" t="str">
        <f>IF(A90="","",IFERROR(INDEX(PERSONAL!$V$6:$V$80,MATCH(A90,PERSONAL!$A$6:$A$80,0)),""))</f>
        <v/>
      </c>
      <c r="E90" s="2"/>
      <c r="F90" s="2"/>
      <c r="G90" s="2"/>
      <c r="H90" s="2"/>
      <c r="I90" s="30"/>
      <c r="J90" s="30"/>
      <c r="K90" s="27"/>
      <c r="L90" s="30"/>
      <c r="M90" s="27"/>
      <c r="N90" s="2"/>
      <c r="O90" s="53">
        <f t="shared" si="8"/>
        <v>0</v>
      </c>
      <c r="P90" s="53">
        <f t="shared" si="9"/>
        <v>0</v>
      </c>
      <c r="Q90" s="53">
        <f t="shared" si="10"/>
        <v>0</v>
      </c>
      <c r="R90" s="53">
        <f>IF(P90=0,0,IF(INSTRUCCIONES!$C$8="",P90,MIN(P90,INSTRUCCIONES!$C$8)))</f>
        <v>0</v>
      </c>
      <c r="S90" s="52" t="str">
        <f>IF(OR(A90="",H90=""),"",IF(COUNTIFS(LISTAS!$C$2:$C$24,C90,LISTAS!$D$2:$D$24,H90)&gt;0,"SI","NO"))</f>
        <v/>
      </c>
      <c r="T90" s="53">
        <f t="shared" si="11"/>
        <v>0</v>
      </c>
      <c r="U90" s="54">
        <f t="shared" si="12"/>
        <v>0</v>
      </c>
      <c r="V90" s="55" t="str">
        <f t="shared" si="13"/>
        <v/>
      </c>
      <c r="W90" s="35" t="str">
        <f t="shared" si="14"/>
        <v/>
      </c>
      <c r="X90" s="37"/>
      <c r="Y90" s="56"/>
      <c r="Z90" s="57" t="str">
        <f t="shared" si="15"/>
        <v/>
      </c>
      <c r="AA90" s="41"/>
    </row>
    <row r="91" spans="1:27" ht="24" customHeight="1" x14ac:dyDescent="0.25">
      <c r="A91" s="27"/>
      <c r="B91" s="51" t="str">
        <f>IF(A91="","",IFERROR(INDEX(PERSONAL!$G$6:$G$80,MATCH(A91,PERSONAL!$A$6:$A$80,0)),""))</f>
        <v/>
      </c>
      <c r="C91" s="52" t="str">
        <f>IF(A91="","",IFERROR(INDEX(PERSONAL!$B$6:$B$80,MATCH(A91,PERSONAL!$A$6:$A$80,0)),""))</f>
        <v/>
      </c>
      <c r="D91" s="31" t="str">
        <f>IF(A91="","",IFERROR(INDEX(PERSONAL!$V$6:$V$80,MATCH(A91,PERSONAL!$A$6:$A$80,0)),""))</f>
        <v/>
      </c>
      <c r="E91" s="2"/>
      <c r="F91" s="2"/>
      <c r="G91" s="2"/>
      <c r="H91" s="2"/>
      <c r="I91" s="30"/>
      <c r="J91" s="30"/>
      <c r="K91" s="27"/>
      <c r="L91" s="30"/>
      <c r="M91" s="27"/>
      <c r="N91" s="2"/>
      <c r="O91" s="53">
        <f t="shared" si="8"/>
        <v>0</v>
      </c>
      <c r="P91" s="53">
        <f t="shared" si="9"/>
        <v>0</v>
      </c>
      <c r="Q91" s="53">
        <f t="shared" si="10"/>
        <v>0</v>
      </c>
      <c r="R91" s="53">
        <f>IF(P91=0,0,IF(INSTRUCCIONES!$C$8="",P91,MIN(P91,INSTRUCCIONES!$C$8)))</f>
        <v>0</v>
      </c>
      <c r="S91" s="52" t="str">
        <f>IF(OR(A91="",H91=""),"",IF(COUNTIFS(LISTAS!$C$2:$C$24,C91,LISTAS!$D$2:$D$24,H91)&gt;0,"SI","NO"))</f>
        <v/>
      </c>
      <c r="T91" s="53">
        <f t="shared" si="11"/>
        <v>0</v>
      </c>
      <c r="U91" s="54">
        <f t="shared" si="12"/>
        <v>0</v>
      </c>
      <c r="V91" s="55" t="str">
        <f t="shared" si="13"/>
        <v/>
      </c>
      <c r="W91" s="35" t="str">
        <f t="shared" si="14"/>
        <v/>
      </c>
      <c r="X91" s="37"/>
      <c r="Y91" s="56"/>
      <c r="Z91" s="57" t="str">
        <f t="shared" si="15"/>
        <v/>
      </c>
      <c r="AA91" s="41"/>
    </row>
    <row r="92" spans="1:27" ht="24" customHeight="1" x14ac:dyDescent="0.25">
      <c r="A92" s="27"/>
      <c r="B92" s="51" t="str">
        <f>IF(A92="","",IFERROR(INDEX(PERSONAL!$G$6:$G$80,MATCH(A92,PERSONAL!$A$6:$A$80,0)),""))</f>
        <v/>
      </c>
      <c r="C92" s="52" t="str">
        <f>IF(A92="","",IFERROR(INDEX(PERSONAL!$B$6:$B$80,MATCH(A92,PERSONAL!$A$6:$A$80,0)),""))</f>
        <v/>
      </c>
      <c r="D92" s="31" t="str">
        <f>IF(A92="","",IFERROR(INDEX(PERSONAL!$V$6:$V$80,MATCH(A92,PERSONAL!$A$6:$A$80,0)),""))</f>
        <v/>
      </c>
      <c r="E92" s="2"/>
      <c r="F92" s="2"/>
      <c r="G92" s="2"/>
      <c r="H92" s="2"/>
      <c r="I92" s="30"/>
      <c r="J92" s="30"/>
      <c r="K92" s="27"/>
      <c r="L92" s="30"/>
      <c r="M92" s="27"/>
      <c r="N92" s="2"/>
      <c r="O92" s="53">
        <f t="shared" si="8"/>
        <v>0</v>
      </c>
      <c r="P92" s="53">
        <f t="shared" si="9"/>
        <v>0</v>
      </c>
      <c r="Q92" s="53">
        <f t="shared" si="10"/>
        <v>0</v>
      </c>
      <c r="R92" s="53">
        <f>IF(P92=0,0,IF(INSTRUCCIONES!$C$8="",P92,MIN(P92,INSTRUCCIONES!$C$8)))</f>
        <v>0</v>
      </c>
      <c r="S92" s="52" t="str">
        <f>IF(OR(A92="",H92=""),"",IF(COUNTIFS(LISTAS!$C$2:$C$24,C92,LISTAS!$D$2:$D$24,H92)&gt;0,"SI","NO"))</f>
        <v/>
      </c>
      <c r="T92" s="53">
        <f t="shared" si="11"/>
        <v>0</v>
      </c>
      <c r="U92" s="54">
        <f t="shared" si="12"/>
        <v>0</v>
      </c>
      <c r="V92" s="55" t="str">
        <f t="shared" si="13"/>
        <v/>
      </c>
      <c r="W92" s="35" t="str">
        <f t="shared" si="14"/>
        <v/>
      </c>
      <c r="X92" s="37"/>
      <c r="Y92" s="56"/>
      <c r="Z92" s="57" t="str">
        <f t="shared" si="15"/>
        <v/>
      </c>
      <c r="AA92" s="41"/>
    </row>
    <row r="93" spans="1:27" ht="24" customHeight="1" x14ac:dyDescent="0.25">
      <c r="A93" s="27"/>
      <c r="B93" s="51" t="str">
        <f>IF(A93="","",IFERROR(INDEX(PERSONAL!$G$6:$G$80,MATCH(A93,PERSONAL!$A$6:$A$80,0)),""))</f>
        <v/>
      </c>
      <c r="C93" s="52" t="str">
        <f>IF(A93="","",IFERROR(INDEX(PERSONAL!$B$6:$B$80,MATCH(A93,PERSONAL!$A$6:$A$80,0)),""))</f>
        <v/>
      </c>
      <c r="D93" s="31" t="str">
        <f>IF(A93="","",IFERROR(INDEX(PERSONAL!$V$6:$V$80,MATCH(A93,PERSONAL!$A$6:$A$80,0)),""))</f>
        <v/>
      </c>
      <c r="E93" s="2"/>
      <c r="F93" s="2"/>
      <c r="G93" s="2"/>
      <c r="H93" s="2"/>
      <c r="I93" s="30"/>
      <c r="J93" s="30"/>
      <c r="K93" s="27"/>
      <c r="L93" s="30"/>
      <c r="M93" s="27"/>
      <c r="N93" s="2"/>
      <c r="O93" s="53">
        <f t="shared" si="8"/>
        <v>0</v>
      </c>
      <c r="P93" s="53">
        <f t="shared" si="9"/>
        <v>0</v>
      </c>
      <c r="Q93" s="53">
        <f t="shared" si="10"/>
        <v>0</v>
      </c>
      <c r="R93" s="53">
        <f>IF(P93=0,0,IF(INSTRUCCIONES!$C$8="",P93,MIN(P93,INSTRUCCIONES!$C$8)))</f>
        <v>0</v>
      </c>
      <c r="S93" s="52" t="str">
        <f>IF(OR(A93="",H93=""),"",IF(COUNTIFS(LISTAS!$C$2:$C$24,C93,LISTAS!$D$2:$D$24,H93)&gt;0,"SI","NO"))</f>
        <v/>
      </c>
      <c r="T93" s="53">
        <f t="shared" si="11"/>
        <v>0</v>
      </c>
      <c r="U93" s="54">
        <f t="shared" si="12"/>
        <v>0</v>
      </c>
      <c r="V93" s="55" t="str">
        <f t="shared" si="13"/>
        <v/>
      </c>
      <c r="W93" s="35" t="str">
        <f t="shared" si="14"/>
        <v/>
      </c>
      <c r="X93" s="37"/>
      <c r="Y93" s="56"/>
      <c r="Z93" s="57" t="str">
        <f t="shared" si="15"/>
        <v/>
      </c>
      <c r="AA93" s="41"/>
    </row>
    <row r="94" spans="1:27" ht="24" customHeight="1" x14ac:dyDescent="0.25">
      <c r="A94" s="27"/>
      <c r="B94" s="51" t="str">
        <f>IF(A94="","",IFERROR(INDEX(PERSONAL!$G$6:$G$80,MATCH(A94,PERSONAL!$A$6:$A$80,0)),""))</f>
        <v/>
      </c>
      <c r="C94" s="52" t="str">
        <f>IF(A94="","",IFERROR(INDEX(PERSONAL!$B$6:$B$80,MATCH(A94,PERSONAL!$A$6:$A$80,0)),""))</f>
        <v/>
      </c>
      <c r="D94" s="31" t="str">
        <f>IF(A94="","",IFERROR(INDEX(PERSONAL!$V$6:$V$80,MATCH(A94,PERSONAL!$A$6:$A$80,0)),""))</f>
        <v/>
      </c>
      <c r="E94" s="2"/>
      <c r="F94" s="2"/>
      <c r="G94" s="2"/>
      <c r="H94" s="2"/>
      <c r="I94" s="30"/>
      <c r="J94" s="30"/>
      <c r="K94" s="27"/>
      <c r="L94" s="30"/>
      <c r="M94" s="27"/>
      <c r="N94" s="2"/>
      <c r="O94" s="53">
        <f t="shared" si="8"/>
        <v>0</v>
      </c>
      <c r="P94" s="53">
        <f t="shared" si="9"/>
        <v>0</v>
      </c>
      <c r="Q94" s="53">
        <f t="shared" si="10"/>
        <v>0</v>
      </c>
      <c r="R94" s="53">
        <f>IF(P94=0,0,IF(INSTRUCCIONES!$C$8="",P94,MIN(P94,INSTRUCCIONES!$C$8)))</f>
        <v>0</v>
      </c>
      <c r="S94" s="52" t="str">
        <f>IF(OR(A94="",H94=""),"",IF(COUNTIFS(LISTAS!$C$2:$C$24,C94,LISTAS!$D$2:$D$24,H94)&gt;0,"SI","NO"))</f>
        <v/>
      </c>
      <c r="T94" s="53">
        <f t="shared" si="11"/>
        <v>0</v>
      </c>
      <c r="U94" s="54">
        <f t="shared" si="12"/>
        <v>0</v>
      </c>
      <c r="V94" s="55" t="str">
        <f t="shared" si="13"/>
        <v/>
      </c>
      <c r="W94" s="35" t="str">
        <f t="shared" si="14"/>
        <v/>
      </c>
      <c r="X94" s="37"/>
      <c r="Y94" s="56"/>
      <c r="Z94" s="57" t="str">
        <f t="shared" si="15"/>
        <v/>
      </c>
      <c r="AA94" s="41"/>
    </row>
    <row r="95" spans="1:27" ht="24" customHeight="1" x14ac:dyDescent="0.25">
      <c r="A95" s="27"/>
      <c r="B95" s="51" t="str">
        <f>IF(A95="","",IFERROR(INDEX(PERSONAL!$G$6:$G$80,MATCH(A95,PERSONAL!$A$6:$A$80,0)),""))</f>
        <v/>
      </c>
      <c r="C95" s="52" t="str">
        <f>IF(A95="","",IFERROR(INDEX(PERSONAL!$B$6:$B$80,MATCH(A95,PERSONAL!$A$6:$A$80,0)),""))</f>
        <v/>
      </c>
      <c r="D95" s="31" t="str">
        <f>IF(A95="","",IFERROR(INDEX(PERSONAL!$V$6:$V$80,MATCH(A95,PERSONAL!$A$6:$A$80,0)),""))</f>
        <v/>
      </c>
      <c r="E95" s="2"/>
      <c r="F95" s="2"/>
      <c r="G95" s="2"/>
      <c r="H95" s="2"/>
      <c r="I95" s="30"/>
      <c r="J95" s="30"/>
      <c r="K95" s="27"/>
      <c r="L95" s="30"/>
      <c r="M95" s="27"/>
      <c r="N95" s="2"/>
      <c r="O95" s="53">
        <f t="shared" si="8"/>
        <v>0</v>
      </c>
      <c r="P95" s="53">
        <f t="shared" si="9"/>
        <v>0</v>
      </c>
      <c r="Q95" s="53">
        <f t="shared" si="10"/>
        <v>0</v>
      </c>
      <c r="R95" s="53">
        <f>IF(P95=0,0,IF(INSTRUCCIONES!$C$8="",P95,MIN(P95,INSTRUCCIONES!$C$8)))</f>
        <v>0</v>
      </c>
      <c r="S95" s="52" t="str">
        <f>IF(OR(A95="",H95=""),"",IF(COUNTIFS(LISTAS!$C$2:$C$24,C95,LISTAS!$D$2:$D$24,H95)&gt;0,"SI","NO"))</f>
        <v/>
      </c>
      <c r="T95" s="53">
        <f t="shared" si="11"/>
        <v>0</v>
      </c>
      <c r="U95" s="54">
        <f t="shared" si="12"/>
        <v>0</v>
      </c>
      <c r="V95" s="55" t="str">
        <f t="shared" si="13"/>
        <v/>
      </c>
      <c r="W95" s="35" t="str">
        <f t="shared" si="14"/>
        <v/>
      </c>
      <c r="X95" s="37"/>
      <c r="Y95" s="56"/>
      <c r="Z95" s="57" t="str">
        <f t="shared" si="15"/>
        <v/>
      </c>
      <c r="AA95" s="41"/>
    </row>
    <row r="96" spans="1:27" ht="24" customHeight="1" x14ac:dyDescent="0.25">
      <c r="A96" s="27"/>
      <c r="B96" s="51" t="str">
        <f>IF(A96="","",IFERROR(INDEX(PERSONAL!$G$6:$G$80,MATCH(A96,PERSONAL!$A$6:$A$80,0)),""))</f>
        <v/>
      </c>
      <c r="C96" s="52" t="str">
        <f>IF(A96="","",IFERROR(INDEX(PERSONAL!$B$6:$B$80,MATCH(A96,PERSONAL!$A$6:$A$80,0)),""))</f>
        <v/>
      </c>
      <c r="D96" s="31" t="str">
        <f>IF(A96="","",IFERROR(INDEX(PERSONAL!$V$6:$V$80,MATCH(A96,PERSONAL!$A$6:$A$80,0)),""))</f>
        <v/>
      </c>
      <c r="E96" s="2"/>
      <c r="F96" s="2"/>
      <c r="G96" s="2"/>
      <c r="H96" s="2"/>
      <c r="I96" s="30"/>
      <c r="J96" s="30"/>
      <c r="K96" s="27"/>
      <c r="L96" s="30"/>
      <c r="M96" s="27"/>
      <c r="N96" s="2"/>
      <c r="O96" s="53">
        <f t="shared" si="8"/>
        <v>0</v>
      </c>
      <c r="P96" s="53">
        <f t="shared" si="9"/>
        <v>0</v>
      </c>
      <c r="Q96" s="53">
        <f t="shared" si="10"/>
        <v>0</v>
      </c>
      <c r="R96" s="53">
        <f>IF(P96=0,0,IF(INSTRUCCIONES!$C$8="",P96,MIN(P96,INSTRUCCIONES!$C$8)))</f>
        <v>0</v>
      </c>
      <c r="S96" s="52" t="str">
        <f>IF(OR(A96="",H96=""),"",IF(COUNTIFS(LISTAS!$C$2:$C$24,C96,LISTAS!$D$2:$D$24,H96)&gt;0,"SI","NO"))</f>
        <v/>
      </c>
      <c r="T96" s="53">
        <f t="shared" si="11"/>
        <v>0</v>
      </c>
      <c r="U96" s="54">
        <f t="shared" si="12"/>
        <v>0</v>
      </c>
      <c r="V96" s="55" t="str">
        <f t="shared" si="13"/>
        <v/>
      </c>
      <c r="W96" s="35" t="str">
        <f t="shared" si="14"/>
        <v/>
      </c>
      <c r="X96" s="37"/>
      <c r="Y96" s="56"/>
      <c r="Z96" s="57" t="str">
        <f t="shared" si="15"/>
        <v/>
      </c>
      <c r="AA96" s="41"/>
    </row>
    <row r="97" spans="1:27" ht="24" customHeight="1" x14ac:dyDescent="0.25">
      <c r="A97" s="27"/>
      <c r="B97" s="51" t="str">
        <f>IF(A97="","",IFERROR(INDEX(PERSONAL!$G$6:$G$80,MATCH(A97,PERSONAL!$A$6:$A$80,0)),""))</f>
        <v/>
      </c>
      <c r="C97" s="52" t="str">
        <f>IF(A97="","",IFERROR(INDEX(PERSONAL!$B$6:$B$80,MATCH(A97,PERSONAL!$A$6:$A$80,0)),""))</f>
        <v/>
      </c>
      <c r="D97" s="31" t="str">
        <f>IF(A97="","",IFERROR(INDEX(PERSONAL!$V$6:$V$80,MATCH(A97,PERSONAL!$A$6:$A$80,0)),""))</f>
        <v/>
      </c>
      <c r="E97" s="2"/>
      <c r="F97" s="2"/>
      <c r="G97" s="2"/>
      <c r="H97" s="2"/>
      <c r="I97" s="30"/>
      <c r="J97" s="30"/>
      <c r="K97" s="27"/>
      <c r="L97" s="30"/>
      <c r="M97" s="27"/>
      <c r="N97" s="2"/>
      <c r="O97" s="53">
        <f t="shared" si="8"/>
        <v>0</v>
      </c>
      <c r="P97" s="53">
        <f t="shared" si="9"/>
        <v>0</v>
      </c>
      <c r="Q97" s="53">
        <f t="shared" si="10"/>
        <v>0</v>
      </c>
      <c r="R97" s="53">
        <f>IF(P97=0,0,IF(INSTRUCCIONES!$C$8="",P97,MIN(P97,INSTRUCCIONES!$C$8)))</f>
        <v>0</v>
      </c>
      <c r="S97" s="52" t="str">
        <f>IF(OR(A97="",H97=""),"",IF(COUNTIFS(LISTAS!$C$2:$C$24,C97,LISTAS!$D$2:$D$24,H97)&gt;0,"SI","NO"))</f>
        <v/>
      </c>
      <c r="T97" s="53">
        <f t="shared" si="11"/>
        <v>0</v>
      </c>
      <c r="U97" s="54">
        <f t="shared" si="12"/>
        <v>0</v>
      </c>
      <c r="V97" s="55" t="str">
        <f t="shared" si="13"/>
        <v/>
      </c>
      <c r="W97" s="35" t="str">
        <f t="shared" si="14"/>
        <v/>
      </c>
      <c r="X97" s="37"/>
      <c r="Y97" s="56"/>
      <c r="Z97" s="57" t="str">
        <f t="shared" si="15"/>
        <v/>
      </c>
      <c r="AA97" s="41"/>
    </row>
    <row r="98" spans="1:27" ht="24" customHeight="1" x14ac:dyDescent="0.25">
      <c r="A98" s="27"/>
      <c r="B98" s="51" t="str">
        <f>IF(A98="","",IFERROR(INDEX(PERSONAL!$G$6:$G$80,MATCH(A98,PERSONAL!$A$6:$A$80,0)),""))</f>
        <v/>
      </c>
      <c r="C98" s="52" t="str">
        <f>IF(A98="","",IFERROR(INDEX(PERSONAL!$B$6:$B$80,MATCH(A98,PERSONAL!$A$6:$A$80,0)),""))</f>
        <v/>
      </c>
      <c r="D98" s="31" t="str">
        <f>IF(A98="","",IFERROR(INDEX(PERSONAL!$V$6:$V$80,MATCH(A98,PERSONAL!$A$6:$A$80,0)),""))</f>
        <v/>
      </c>
      <c r="E98" s="2"/>
      <c r="F98" s="2"/>
      <c r="G98" s="2"/>
      <c r="H98" s="2"/>
      <c r="I98" s="30"/>
      <c r="J98" s="30"/>
      <c r="K98" s="27"/>
      <c r="L98" s="30"/>
      <c r="M98" s="27"/>
      <c r="N98" s="2"/>
      <c r="O98" s="53">
        <f t="shared" si="8"/>
        <v>0</v>
      </c>
      <c r="P98" s="53">
        <f t="shared" si="9"/>
        <v>0</v>
      </c>
      <c r="Q98" s="53">
        <f t="shared" si="10"/>
        <v>0</v>
      </c>
      <c r="R98" s="53">
        <f>IF(P98=0,0,IF(INSTRUCCIONES!$C$8="",P98,MIN(P98,INSTRUCCIONES!$C$8)))</f>
        <v>0</v>
      </c>
      <c r="S98" s="52" t="str">
        <f>IF(OR(A98="",H98=""),"",IF(COUNTIFS(LISTAS!$C$2:$C$24,C98,LISTAS!$D$2:$D$24,H98)&gt;0,"SI","NO"))</f>
        <v/>
      </c>
      <c r="T98" s="53">
        <f t="shared" si="11"/>
        <v>0</v>
      </c>
      <c r="U98" s="54">
        <f t="shared" si="12"/>
        <v>0</v>
      </c>
      <c r="V98" s="55" t="str">
        <f t="shared" si="13"/>
        <v/>
      </c>
      <c r="W98" s="35" t="str">
        <f t="shared" si="14"/>
        <v/>
      </c>
      <c r="X98" s="37"/>
      <c r="Y98" s="56"/>
      <c r="Z98" s="57" t="str">
        <f t="shared" si="15"/>
        <v/>
      </c>
      <c r="AA98" s="41"/>
    </row>
    <row r="99" spans="1:27" ht="24" customHeight="1" x14ac:dyDescent="0.25">
      <c r="A99" s="27"/>
      <c r="B99" s="51" t="str">
        <f>IF(A99="","",IFERROR(INDEX(PERSONAL!$G$6:$G$80,MATCH(A99,PERSONAL!$A$6:$A$80,0)),""))</f>
        <v/>
      </c>
      <c r="C99" s="52" t="str">
        <f>IF(A99="","",IFERROR(INDEX(PERSONAL!$B$6:$B$80,MATCH(A99,PERSONAL!$A$6:$A$80,0)),""))</f>
        <v/>
      </c>
      <c r="D99" s="31" t="str">
        <f>IF(A99="","",IFERROR(INDEX(PERSONAL!$V$6:$V$80,MATCH(A99,PERSONAL!$A$6:$A$80,0)),""))</f>
        <v/>
      </c>
      <c r="E99" s="2"/>
      <c r="F99" s="2"/>
      <c r="G99" s="2"/>
      <c r="H99" s="2"/>
      <c r="I99" s="30"/>
      <c r="J99" s="30"/>
      <c r="K99" s="27"/>
      <c r="L99" s="30"/>
      <c r="M99" s="27"/>
      <c r="N99" s="2"/>
      <c r="O99" s="53">
        <f t="shared" si="8"/>
        <v>0</v>
      </c>
      <c r="P99" s="53">
        <f t="shared" si="9"/>
        <v>0</v>
      </c>
      <c r="Q99" s="53">
        <f t="shared" si="10"/>
        <v>0</v>
      </c>
      <c r="R99" s="53">
        <f>IF(P99=0,0,IF(INSTRUCCIONES!$C$8="",P99,MIN(P99,INSTRUCCIONES!$C$8)))</f>
        <v>0</v>
      </c>
      <c r="S99" s="52" t="str">
        <f>IF(OR(A99="",H99=""),"",IF(COUNTIFS(LISTAS!$C$2:$C$24,C99,LISTAS!$D$2:$D$24,H99)&gt;0,"SI","NO"))</f>
        <v/>
      </c>
      <c r="T99" s="53">
        <f t="shared" si="11"/>
        <v>0</v>
      </c>
      <c r="U99" s="54">
        <f t="shared" si="12"/>
        <v>0</v>
      </c>
      <c r="V99" s="55" t="str">
        <f t="shared" si="13"/>
        <v/>
      </c>
      <c r="W99" s="35" t="str">
        <f t="shared" si="14"/>
        <v/>
      </c>
      <c r="X99" s="37"/>
      <c r="Y99" s="56"/>
      <c r="Z99" s="57" t="str">
        <f t="shared" si="15"/>
        <v/>
      </c>
      <c r="AA99" s="41"/>
    </row>
    <row r="100" spans="1:27" ht="24" customHeight="1" x14ac:dyDescent="0.25">
      <c r="A100" s="27"/>
      <c r="B100" s="51" t="str">
        <f>IF(A100="","",IFERROR(INDEX(PERSONAL!$G$6:$G$80,MATCH(A100,PERSONAL!$A$6:$A$80,0)),""))</f>
        <v/>
      </c>
      <c r="C100" s="52" t="str">
        <f>IF(A100="","",IFERROR(INDEX(PERSONAL!$B$6:$B$80,MATCH(A100,PERSONAL!$A$6:$A$80,0)),""))</f>
        <v/>
      </c>
      <c r="D100" s="31" t="str">
        <f>IF(A100="","",IFERROR(INDEX(PERSONAL!$V$6:$V$80,MATCH(A100,PERSONAL!$A$6:$A$80,0)),""))</f>
        <v/>
      </c>
      <c r="E100" s="2"/>
      <c r="F100" s="2"/>
      <c r="G100" s="2"/>
      <c r="H100" s="2"/>
      <c r="I100" s="30"/>
      <c r="J100" s="30"/>
      <c r="K100" s="27"/>
      <c r="L100" s="30"/>
      <c r="M100" s="27"/>
      <c r="N100" s="2"/>
      <c r="O100" s="53">
        <f t="shared" si="8"/>
        <v>0</v>
      </c>
      <c r="P100" s="53">
        <f t="shared" si="9"/>
        <v>0</v>
      </c>
      <c r="Q100" s="53">
        <f t="shared" si="10"/>
        <v>0</v>
      </c>
      <c r="R100" s="53">
        <f>IF(P100=0,0,IF(INSTRUCCIONES!$C$8="",P100,MIN(P100,INSTRUCCIONES!$C$8)))</f>
        <v>0</v>
      </c>
      <c r="S100" s="52" t="str">
        <f>IF(OR(A100="",H100=""),"",IF(COUNTIFS(LISTAS!$C$2:$C$24,C100,LISTAS!$D$2:$D$24,H100)&gt;0,"SI","NO"))</f>
        <v/>
      </c>
      <c r="T100" s="53">
        <f t="shared" si="11"/>
        <v>0</v>
      </c>
      <c r="U100" s="54">
        <f t="shared" si="12"/>
        <v>0</v>
      </c>
      <c r="V100" s="55" t="str">
        <f t="shared" si="13"/>
        <v/>
      </c>
      <c r="W100" s="35" t="str">
        <f t="shared" si="14"/>
        <v/>
      </c>
      <c r="X100" s="37"/>
      <c r="Y100" s="56"/>
      <c r="Z100" s="57" t="str">
        <f t="shared" si="15"/>
        <v/>
      </c>
      <c r="AA100" s="41"/>
    </row>
    <row r="101" spans="1:27" ht="24" customHeight="1" x14ac:dyDescent="0.25">
      <c r="A101" s="27"/>
      <c r="B101" s="51" t="str">
        <f>IF(A101="","",IFERROR(INDEX(PERSONAL!$G$6:$G$80,MATCH(A101,PERSONAL!$A$6:$A$80,0)),""))</f>
        <v/>
      </c>
      <c r="C101" s="52" t="str">
        <f>IF(A101="","",IFERROR(INDEX(PERSONAL!$B$6:$B$80,MATCH(A101,PERSONAL!$A$6:$A$80,0)),""))</f>
        <v/>
      </c>
      <c r="D101" s="31" t="str">
        <f>IF(A101="","",IFERROR(INDEX(PERSONAL!$V$6:$V$80,MATCH(A101,PERSONAL!$A$6:$A$80,0)),""))</f>
        <v/>
      </c>
      <c r="E101" s="2"/>
      <c r="F101" s="2"/>
      <c r="G101" s="2"/>
      <c r="H101" s="2"/>
      <c r="I101" s="30"/>
      <c r="J101" s="30"/>
      <c r="K101" s="27"/>
      <c r="L101" s="30"/>
      <c r="M101" s="27"/>
      <c r="N101" s="2"/>
      <c r="O101" s="53">
        <f t="shared" si="8"/>
        <v>0</v>
      </c>
      <c r="P101" s="53">
        <f t="shared" si="9"/>
        <v>0</v>
      </c>
      <c r="Q101" s="53">
        <f t="shared" si="10"/>
        <v>0</v>
      </c>
      <c r="R101" s="53">
        <f>IF(P101=0,0,IF(INSTRUCCIONES!$C$8="",P101,MIN(P101,INSTRUCCIONES!$C$8)))</f>
        <v>0</v>
      </c>
      <c r="S101" s="52" t="str">
        <f>IF(OR(A101="",H101=""),"",IF(COUNTIFS(LISTAS!$C$2:$C$24,C101,LISTAS!$D$2:$D$24,H101)&gt;0,"SI","NO"))</f>
        <v/>
      </c>
      <c r="T101" s="53">
        <f t="shared" si="11"/>
        <v>0</v>
      </c>
      <c r="U101" s="54">
        <f t="shared" si="12"/>
        <v>0</v>
      </c>
      <c r="V101" s="55" t="str">
        <f t="shared" si="13"/>
        <v/>
      </c>
      <c r="W101" s="35" t="str">
        <f t="shared" si="14"/>
        <v/>
      </c>
      <c r="X101" s="37"/>
      <c r="Y101" s="56"/>
      <c r="Z101" s="57" t="str">
        <f t="shared" si="15"/>
        <v/>
      </c>
      <c r="AA101" s="41"/>
    </row>
    <row r="102" spans="1:27" ht="24" customHeight="1" x14ac:dyDescent="0.25">
      <c r="A102" s="27"/>
      <c r="B102" s="51" t="str">
        <f>IF(A102="","",IFERROR(INDEX(PERSONAL!$G$6:$G$80,MATCH(A102,PERSONAL!$A$6:$A$80,0)),""))</f>
        <v/>
      </c>
      <c r="C102" s="52" t="str">
        <f>IF(A102="","",IFERROR(INDEX(PERSONAL!$B$6:$B$80,MATCH(A102,PERSONAL!$A$6:$A$80,0)),""))</f>
        <v/>
      </c>
      <c r="D102" s="31" t="str">
        <f>IF(A102="","",IFERROR(INDEX(PERSONAL!$V$6:$V$80,MATCH(A102,PERSONAL!$A$6:$A$80,0)),""))</f>
        <v/>
      </c>
      <c r="E102" s="2"/>
      <c r="F102" s="2"/>
      <c r="G102" s="2"/>
      <c r="H102" s="2"/>
      <c r="I102" s="30"/>
      <c r="J102" s="30"/>
      <c r="K102" s="27"/>
      <c r="L102" s="30"/>
      <c r="M102" s="27"/>
      <c r="N102" s="2"/>
      <c r="O102" s="53">
        <f t="shared" si="8"/>
        <v>0</v>
      </c>
      <c r="P102" s="53">
        <f t="shared" si="9"/>
        <v>0</v>
      </c>
      <c r="Q102" s="53">
        <f t="shared" si="10"/>
        <v>0</v>
      </c>
      <c r="R102" s="53">
        <f>IF(P102=0,0,IF(INSTRUCCIONES!$C$8="",P102,MIN(P102,INSTRUCCIONES!$C$8)))</f>
        <v>0</v>
      </c>
      <c r="S102" s="52" t="str">
        <f>IF(OR(A102="",H102=""),"",IF(COUNTIFS(LISTAS!$C$2:$C$24,C102,LISTAS!$D$2:$D$24,H102)&gt;0,"SI","NO"))</f>
        <v/>
      </c>
      <c r="T102" s="53">
        <f t="shared" si="11"/>
        <v>0</v>
      </c>
      <c r="U102" s="54">
        <f t="shared" si="12"/>
        <v>0</v>
      </c>
      <c r="V102" s="55" t="str">
        <f t="shared" si="13"/>
        <v/>
      </c>
      <c r="W102" s="35" t="str">
        <f t="shared" si="14"/>
        <v/>
      </c>
      <c r="X102" s="37"/>
      <c r="Y102" s="56"/>
      <c r="Z102" s="57" t="str">
        <f t="shared" si="15"/>
        <v/>
      </c>
      <c r="AA102" s="41"/>
    </row>
    <row r="103" spans="1:27" ht="24" customHeight="1" x14ac:dyDescent="0.25">
      <c r="A103" s="27"/>
      <c r="B103" s="51" t="str">
        <f>IF(A103="","",IFERROR(INDEX(PERSONAL!$G$6:$G$80,MATCH(A103,PERSONAL!$A$6:$A$80,0)),""))</f>
        <v/>
      </c>
      <c r="C103" s="52" t="str">
        <f>IF(A103="","",IFERROR(INDEX(PERSONAL!$B$6:$B$80,MATCH(A103,PERSONAL!$A$6:$A$80,0)),""))</f>
        <v/>
      </c>
      <c r="D103" s="31" t="str">
        <f>IF(A103="","",IFERROR(INDEX(PERSONAL!$V$6:$V$80,MATCH(A103,PERSONAL!$A$6:$A$80,0)),""))</f>
        <v/>
      </c>
      <c r="E103" s="2"/>
      <c r="F103" s="2"/>
      <c r="G103" s="2"/>
      <c r="H103" s="2"/>
      <c r="I103" s="30"/>
      <c r="J103" s="30"/>
      <c r="K103" s="27"/>
      <c r="L103" s="30"/>
      <c r="M103" s="27"/>
      <c r="N103" s="2"/>
      <c r="O103" s="53">
        <f t="shared" si="8"/>
        <v>0</v>
      </c>
      <c r="P103" s="53">
        <f t="shared" si="9"/>
        <v>0</v>
      </c>
      <c r="Q103" s="53">
        <f t="shared" si="10"/>
        <v>0</v>
      </c>
      <c r="R103" s="53">
        <f>IF(P103=0,0,IF(INSTRUCCIONES!$C$8="",P103,MIN(P103,INSTRUCCIONES!$C$8)))</f>
        <v>0</v>
      </c>
      <c r="S103" s="52" t="str">
        <f>IF(OR(A103="",H103=""),"",IF(COUNTIFS(LISTAS!$C$2:$C$24,C103,LISTAS!$D$2:$D$24,H103)&gt;0,"SI","NO"))</f>
        <v/>
      </c>
      <c r="T103" s="53">
        <f t="shared" si="11"/>
        <v>0</v>
      </c>
      <c r="U103" s="54">
        <f t="shared" si="12"/>
        <v>0</v>
      </c>
      <c r="V103" s="55" t="str">
        <f t="shared" si="13"/>
        <v/>
      </c>
      <c r="W103" s="35" t="str">
        <f t="shared" si="14"/>
        <v/>
      </c>
      <c r="X103" s="37"/>
      <c r="Y103" s="56"/>
      <c r="Z103" s="57" t="str">
        <f t="shared" si="15"/>
        <v/>
      </c>
      <c r="AA103" s="41"/>
    </row>
    <row r="104" spans="1:27" ht="24" customHeight="1" x14ac:dyDescent="0.25">
      <c r="A104" s="27"/>
      <c r="B104" s="51" t="str">
        <f>IF(A104="","",IFERROR(INDEX(PERSONAL!$G$6:$G$80,MATCH(A104,PERSONAL!$A$6:$A$80,0)),""))</f>
        <v/>
      </c>
      <c r="C104" s="52" t="str">
        <f>IF(A104="","",IFERROR(INDEX(PERSONAL!$B$6:$B$80,MATCH(A104,PERSONAL!$A$6:$A$80,0)),""))</f>
        <v/>
      </c>
      <c r="D104" s="31" t="str">
        <f>IF(A104="","",IFERROR(INDEX(PERSONAL!$V$6:$V$80,MATCH(A104,PERSONAL!$A$6:$A$80,0)),""))</f>
        <v/>
      </c>
      <c r="E104" s="2"/>
      <c r="F104" s="2"/>
      <c r="G104" s="2"/>
      <c r="H104" s="2"/>
      <c r="I104" s="30"/>
      <c r="J104" s="30"/>
      <c r="K104" s="27"/>
      <c r="L104" s="30"/>
      <c r="M104" s="27"/>
      <c r="N104" s="2"/>
      <c r="O104" s="53">
        <f t="shared" si="8"/>
        <v>0</v>
      </c>
      <c r="P104" s="53">
        <f t="shared" si="9"/>
        <v>0</v>
      </c>
      <c r="Q104" s="53">
        <f t="shared" si="10"/>
        <v>0</v>
      </c>
      <c r="R104" s="53">
        <f>IF(P104=0,0,IF(INSTRUCCIONES!$C$8="",P104,MIN(P104,INSTRUCCIONES!$C$8)))</f>
        <v>0</v>
      </c>
      <c r="S104" s="52" t="str">
        <f>IF(OR(A104="",H104=""),"",IF(COUNTIFS(LISTAS!$C$2:$C$24,C104,LISTAS!$D$2:$D$24,H104)&gt;0,"SI","NO"))</f>
        <v/>
      </c>
      <c r="T104" s="53">
        <f t="shared" si="11"/>
        <v>0</v>
      </c>
      <c r="U104" s="54">
        <f t="shared" si="12"/>
        <v>0</v>
      </c>
      <c r="V104" s="55" t="str">
        <f t="shared" si="13"/>
        <v/>
      </c>
      <c r="W104" s="35" t="str">
        <f t="shared" si="14"/>
        <v/>
      </c>
      <c r="X104" s="37"/>
      <c r="Y104" s="56"/>
      <c r="Z104" s="57" t="str">
        <f t="shared" si="15"/>
        <v/>
      </c>
      <c r="AA104" s="41"/>
    </row>
    <row r="105" spans="1:27" ht="24" customHeight="1" x14ac:dyDescent="0.25">
      <c r="A105" s="27"/>
      <c r="B105" s="51" t="str">
        <f>IF(A105="","",IFERROR(INDEX(PERSONAL!$G$6:$G$80,MATCH(A105,PERSONAL!$A$6:$A$80,0)),""))</f>
        <v/>
      </c>
      <c r="C105" s="52" t="str">
        <f>IF(A105="","",IFERROR(INDEX(PERSONAL!$B$6:$B$80,MATCH(A105,PERSONAL!$A$6:$A$80,0)),""))</f>
        <v/>
      </c>
      <c r="D105" s="31" t="str">
        <f>IF(A105="","",IFERROR(INDEX(PERSONAL!$V$6:$V$80,MATCH(A105,PERSONAL!$A$6:$A$80,0)),""))</f>
        <v/>
      </c>
      <c r="E105" s="2"/>
      <c r="F105" s="2"/>
      <c r="G105" s="2"/>
      <c r="H105" s="2"/>
      <c r="I105" s="30"/>
      <c r="J105" s="30"/>
      <c r="K105" s="27"/>
      <c r="L105" s="30"/>
      <c r="M105" s="27"/>
      <c r="N105" s="2"/>
      <c r="O105" s="53">
        <f t="shared" si="8"/>
        <v>0</v>
      </c>
      <c r="P105" s="53">
        <f t="shared" si="9"/>
        <v>0</v>
      </c>
      <c r="Q105" s="53">
        <f t="shared" si="10"/>
        <v>0</v>
      </c>
      <c r="R105" s="53">
        <f>IF(P105=0,0,IF(INSTRUCCIONES!$C$8="",P105,MIN(P105,INSTRUCCIONES!$C$8)))</f>
        <v>0</v>
      </c>
      <c r="S105" s="52" t="str">
        <f>IF(OR(A105="",H105=""),"",IF(COUNTIFS(LISTAS!$C$2:$C$24,C105,LISTAS!$D$2:$D$24,H105)&gt;0,"SI","NO"))</f>
        <v/>
      </c>
      <c r="T105" s="53">
        <f t="shared" si="11"/>
        <v>0</v>
      </c>
      <c r="U105" s="54">
        <f t="shared" si="12"/>
        <v>0</v>
      </c>
      <c r="V105" s="55" t="str">
        <f t="shared" si="13"/>
        <v/>
      </c>
      <c r="W105" s="35" t="str">
        <f t="shared" si="14"/>
        <v/>
      </c>
      <c r="X105" s="37"/>
      <c r="Y105" s="56"/>
      <c r="Z105" s="57" t="str">
        <f t="shared" si="15"/>
        <v/>
      </c>
      <c r="AA105" s="41"/>
    </row>
    <row r="106" spans="1:27" ht="24" customHeight="1" x14ac:dyDescent="0.25">
      <c r="A106" s="27"/>
      <c r="B106" s="51" t="str">
        <f>IF(A106="","",IFERROR(INDEX(PERSONAL!$G$6:$G$80,MATCH(A106,PERSONAL!$A$6:$A$80,0)),""))</f>
        <v/>
      </c>
      <c r="C106" s="52" t="str">
        <f>IF(A106="","",IFERROR(INDEX(PERSONAL!$B$6:$B$80,MATCH(A106,PERSONAL!$A$6:$A$80,0)),""))</f>
        <v/>
      </c>
      <c r="D106" s="31" t="str">
        <f>IF(A106="","",IFERROR(INDEX(PERSONAL!$V$6:$V$80,MATCH(A106,PERSONAL!$A$6:$A$80,0)),""))</f>
        <v/>
      </c>
      <c r="E106" s="2"/>
      <c r="F106" s="2"/>
      <c r="G106" s="2"/>
      <c r="H106" s="2"/>
      <c r="I106" s="30"/>
      <c r="J106" s="30"/>
      <c r="K106" s="27"/>
      <c r="L106" s="30"/>
      <c r="M106" s="27"/>
      <c r="N106" s="2"/>
      <c r="O106" s="53">
        <f t="shared" si="8"/>
        <v>0</v>
      </c>
      <c r="P106" s="53">
        <f t="shared" si="9"/>
        <v>0</v>
      </c>
      <c r="Q106" s="53">
        <f t="shared" si="10"/>
        <v>0</v>
      </c>
      <c r="R106" s="53">
        <f>IF(P106=0,0,IF(INSTRUCCIONES!$C$8="",P106,MIN(P106,INSTRUCCIONES!$C$8)))</f>
        <v>0</v>
      </c>
      <c r="S106" s="52" t="str">
        <f>IF(OR(A106="",H106=""),"",IF(COUNTIFS(LISTAS!$C$2:$C$24,C106,LISTAS!$D$2:$D$24,H106)&gt;0,"SI","NO"))</f>
        <v/>
      </c>
      <c r="T106" s="53">
        <f t="shared" si="11"/>
        <v>0</v>
      </c>
      <c r="U106" s="54">
        <f t="shared" si="12"/>
        <v>0</v>
      </c>
      <c r="V106" s="55" t="str">
        <f t="shared" si="13"/>
        <v/>
      </c>
      <c r="W106" s="35" t="str">
        <f t="shared" si="14"/>
        <v/>
      </c>
      <c r="X106" s="37"/>
      <c r="Y106" s="56"/>
      <c r="Z106" s="57" t="str">
        <f t="shared" si="15"/>
        <v/>
      </c>
      <c r="AA106" s="41"/>
    </row>
    <row r="107" spans="1:27" ht="24" customHeight="1" x14ac:dyDescent="0.25">
      <c r="A107" s="27"/>
      <c r="B107" s="51" t="str">
        <f>IF(A107="","",IFERROR(INDEX(PERSONAL!$G$6:$G$80,MATCH(A107,PERSONAL!$A$6:$A$80,0)),""))</f>
        <v/>
      </c>
      <c r="C107" s="52" t="str">
        <f>IF(A107="","",IFERROR(INDEX(PERSONAL!$B$6:$B$80,MATCH(A107,PERSONAL!$A$6:$A$80,0)),""))</f>
        <v/>
      </c>
      <c r="D107" s="31" t="str">
        <f>IF(A107="","",IFERROR(INDEX(PERSONAL!$V$6:$V$80,MATCH(A107,PERSONAL!$A$6:$A$80,0)),""))</f>
        <v/>
      </c>
      <c r="E107" s="2"/>
      <c r="F107" s="2"/>
      <c r="G107" s="2"/>
      <c r="H107" s="2"/>
      <c r="I107" s="30"/>
      <c r="J107" s="30"/>
      <c r="K107" s="27"/>
      <c r="L107" s="30"/>
      <c r="M107" s="27"/>
      <c r="N107" s="2"/>
      <c r="O107" s="53">
        <f t="shared" si="8"/>
        <v>0</v>
      </c>
      <c r="P107" s="53">
        <f t="shared" si="9"/>
        <v>0</v>
      </c>
      <c r="Q107" s="53">
        <f t="shared" si="10"/>
        <v>0</v>
      </c>
      <c r="R107" s="53">
        <f>IF(P107=0,0,IF(INSTRUCCIONES!$C$8="",P107,MIN(P107,INSTRUCCIONES!$C$8)))</f>
        <v>0</v>
      </c>
      <c r="S107" s="52" t="str">
        <f>IF(OR(A107="",H107=""),"",IF(COUNTIFS(LISTAS!$C$2:$C$24,C107,LISTAS!$D$2:$D$24,H107)&gt;0,"SI","NO"))</f>
        <v/>
      </c>
      <c r="T107" s="53">
        <f t="shared" si="11"/>
        <v>0</v>
      </c>
      <c r="U107" s="54">
        <f t="shared" si="12"/>
        <v>0</v>
      </c>
      <c r="V107" s="55" t="str">
        <f t="shared" si="13"/>
        <v/>
      </c>
      <c r="W107" s="35" t="str">
        <f t="shared" si="14"/>
        <v/>
      </c>
      <c r="X107" s="37"/>
      <c r="Y107" s="56"/>
      <c r="Z107" s="57" t="str">
        <f t="shared" si="15"/>
        <v/>
      </c>
      <c r="AA107" s="41"/>
    </row>
    <row r="108" spans="1:27" ht="24" customHeight="1" x14ac:dyDescent="0.25">
      <c r="A108" s="27"/>
      <c r="B108" s="51" t="str">
        <f>IF(A108="","",IFERROR(INDEX(PERSONAL!$G$6:$G$80,MATCH(A108,PERSONAL!$A$6:$A$80,0)),""))</f>
        <v/>
      </c>
      <c r="C108" s="52" t="str">
        <f>IF(A108="","",IFERROR(INDEX(PERSONAL!$B$6:$B$80,MATCH(A108,PERSONAL!$A$6:$A$80,0)),""))</f>
        <v/>
      </c>
      <c r="D108" s="31" t="str">
        <f>IF(A108="","",IFERROR(INDEX(PERSONAL!$V$6:$V$80,MATCH(A108,PERSONAL!$A$6:$A$80,0)),""))</f>
        <v/>
      </c>
      <c r="E108" s="2"/>
      <c r="F108" s="2"/>
      <c r="G108" s="2"/>
      <c r="H108" s="2"/>
      <c r="I108" s="30"/>
      <c r="J108" s="30"/>
      <c r="K108" s="27"/>
      <c r="L108" s="30"/>
      <c r="M108" s="27"/>
      <c r="N108" s="2"/>
      <c r="O108" s="53">
        <f t="shared" si="8"/>
        <v>0</v>
      </c>
      <c r="P108" s="53">
        <f t="shared" si="9"/>
        <v>0</v>
      </c>
      <c r="Q108" s="53">
        <f t="shared" si="10"/>
        <v>0</v>
      </c>
      <c r="R108" s="53">
        <f>IF(P108=0,0,IF(INSTRUCCIONES!$C$8="",P108,MIN(P108,INSTRUCCIONES!$C$8)))</f>
        <v>0</v>
      </c>
      <c r="S108" s="52" t="str">
        <f>IF(OR(A108="",H108=""),"",IF(COUNTIFS(LISTAS!$C$2:$C$24,C108,LISTAS!$D$2:$D$24,H108)&gt;0,"SI","NO"))</f>
        <v/>
      </c>
      <c r="T108" s="53">
        <f t="shared" si="11"/>
        <v>0</v>
      </c>
      <c r="U108" s="54">
        <f t="shared" si="12"/>
        <v>0</v>
      </c>
      <c r="V108" s="55" t="str">
        <f t="shared" si="13"/>
        <v/>
      </c>
      <c r="W108" s="35" t="str">
        <f t="shared" si="14"/>
        <v/>
      </c>
      <c r="X108" s="37"/>
      <c r="Y108" s="56"/>
      <c r="Z108" s="57" t="str">
        <f t="shared" si="15"/>
        <v/>
      </c>
      <c r="AA108" s="41"/>
    </row>
    <row r="109" spans="1:27" ht="24" customHeight="1" x14ac:dyDescent="0.25">
      <c r="A109" s="27"/>
      <c r="B109" s="51" t="str">
        <f>IF(A109="","",IFERROR(INDEX(PERSONAL!$G$6:$G$80,MATCH(A109,PERSONAL!$A$6:$A$80,0)),""))</f>
        <v/>
      </c>
      <c r="C109" s="52" t="str">
        <f>IF(A109="","",IFERROR(INDEX(PERSONAL!$B$6:$B$80,MATCH(A109,PERSONAL!$A$6:$A$80,0)),""))</f>
        <v/>
      </c>
      <c r="D109" s="31" t="str">
        <f>IF(A109="","",IFERROR(INDEX(PERSONAL!$V$6:$V$80,MATCH(A109,PERSONAL!$A$6:$A$80,0)),""))</f>
        <v/>
      </c>
      <c r="E109" s="2"/>
      <c r="F109" s="2"/>
      <c r="G109" s="2"/>
      <c r="H109" s="2"/>
      <c r="I109" s="30"/>
      <c r="J109" s="30"/>
      <c r="K109" s="27"/>
      <c r="L109" s="30"/>
      <c r="M109" s="27"/>
      <c r="N109" s="2"/>
      <c r="O109" s="53">
        <f t="shared" si="8"/>
        <v>0</v>
      </c>
      <c r="P109" s="53">
        <f t="shared" si="9"/>
        <v>0</v>
      </c>
      <c r="Q109" s="53">
        <f t="shared" si="10"/>
        <v>0</v>
      </c>
      <c r="R109" s="53">
        <f>IF(P109=0,0,IF(INSTRUCCIONES!$C$8="",P109,MIN(P109,INSTRUCCIONES!$C$8)))</f>
        <v>0</v>
      </c>
      <c r="S109" s="52" t="str">
        <f>IF(OR(A109="",H109=""),"",IF(COUNTIFS(LISTAS!$C$2:$C$24,C109,LISTAS!$D$2:$D$24,H109)&gt;0,"SI","NO"))</f>
        <v/>
      </c>
      <c r="T109" s="53">
        <f t="shared" si="11"/>
        <v>0</v>
      </c>
      <c r="U109" s="54">
        <f t="shared" si="12"/>
        <v>0</v>
      </c>
      <c r="V109" s="55" t="str">
        <f t="shared" si="13"/>
        <v/>
      </c>
      <c r="W109" s="35" t="str">
        <f t="shared" si="14"/>
        <v/>
      </c>
      <c r="X109" s="37"/>
      <c r="Y109" s="56"/>
      <c r="Z109" s="57" t="str">
        <f t="shared" si="15"/>
        <v/>
      </c>
      <c r="AA109" s="41"/>
    </row>
    <row r="110" spans="1:27" ht="24" customHeight="1" x14ac:dyDescent="0.25">
      <c r="A110" s="27"/>
      <c r="B110" s="51" t="str">
        <f>IF(A110="","",IFERROR(INDEX(PERSONAL!$G$6:$G$80,MATCH(A110,PERSONAL!$A$6:$A$80,0)),""))</f>
        <v/>
      </c>
      <c r="C110" s="52" t="str">
        <f>IF(A110="","",IFERROR(INDEX(PERSONAL!$B$6:$B$80,MATCH(A110,PERSONAL!$A$6:$A$80,0)),""))</f>
        <v/>
      </c>
      <c r="D110" s="31" t="str">
        <f>IF(A110="","",IFERROR(INDEX(PERSONAL!$V$6:$V$80,MATCH(A110,PERSONAL!$A$6:$A$80,0)),""))</f>
        <v/>
      </c>
      <c r="E110" s="2"/>
      <c r="F110" s="2"/>
      <c r="G110" s="2"/>
      <c r="H110" s="2"/>
      <c r="I110" s="30"/>
      <c r="J110" s="30"/>
      <c r="K110" s="27"/>
      <c r="L110" s="30"/>
      <c r="M110" s="27"/>
      <c r="N110" s="2"/>
      <c r="O110" s="53">
        <f t="shared" si="8"/>
        <v>0</v>
      </c>
      <c r="P110" s="53">
        <f t="shared" si="9"/>
        <v>0</v>
      </c>
      <c r="Q110" s="53">
        <f t="shared" si="10"/>
        <v>0</v>
      </c>
      <c r="R110" s="53">
        <f>IF(P110=0,0,IF(INSTRUCCIONES!$C$8="",P110,MIN(P110,INSTRUCCIONES!$C$8)))</f>
        <v>0</v>
      </c>
      <c r="S110" s="52" t="str">
        <f>IF(OR(A110="",H110=""),"",IF(COUNTIFS(LISTAS!$C$2:$C$24,C110,LISTAS!$D$2:$D$24,H110)&gt;0,"SI","NO"))</f>
        <v/>
      </c>
      <c r="T110" s="53">
        <f t="shared" si="11"/>
        <v>0</v>
      </c>
      <c r="U110" s="54">
        <f t="shared" si="12"/>
        <v>0</v>
      </c>
      <c r="V110" s="55" t="str">
        <f t="shared" si="13"/>
        <v/>
      </c>
      <c r="W110" s="35" t="str">
        <f t="shared" si="14"/>
        <v/>
      </c>
      <c r="X110" s="37"/>
      <c r="Y110" s="56"/>
      <c r="Z110" s="57" t="str">
        <f t="shared" si="15"/>
        <v/>
      </c>
      <c r="AA110" s="41"/>
    </row>
    <row r="111" spans="1:27" ht="24" customHeight="1" x14ac:dyDescent="0.25">
      <c r="A111" s="27"/>
      <c r="B111" s="51" t="str">
        <f>IF(A111="","",IFERROR(INDEX(PERSONAL!$G$6:$G$80,MATCH(A111,PERSONAL!$A$6:$A$80,0)),""))</f>
        <v/>
      </c>
      <c r="C111" s="52" t="str">
        <f>IF(A111="","",IFERROR(INDEX(PERSONAL!$B$6:$B$80,MATCH(A111,PERSONAL!$A$6:$A$80,0)),""))</f>
        <v/>
      </c>
      <c r="D111" s="31" t="str">
        <f>IF(A111="","",IFERROR(INDEX(PERSONAL!$V$6:$V$80,MATCH(A111,PERSONAL!$A$6:$A$80,0)),""))</f>
        <v/>
      </c>
      <c r="E111" s="2"/>
      <c r="F111" s="2"/>
      <c r="G111" s="2"/>
      <c r="H111" s="2"/>
      <c r="I111" s="30"/>
      <c r="J111" s="30"/>
      <c r="K111" s="27"/>
      <c r="L111" s="30"/>
      <c r="M111" s="27"/>
      <c r="N111" s="2"/>
      <c r="O111" s="53">
        <f t="shared" si="8"/>
        <v>0</v>
      </c>
      <c r="P111" s="53">
        <f t="shared" si="9"/>
        <v>0</v>
      </c>
      <c r="Q111" s="53">
        <f t="shared" si="10"/>
        <v>0</v>
      </c>
      <c r="R111" s="53">
        <f>IF(P111=0,0,IF(INSTRUCCIONES!$C$8="",P111,MIN(P111,INSTRUCCIONES!$C$8)))</f>
        <v>0</v>
      </c>
      <c r="S111" s="52" t="str">
        <f>IF(OR(A111="",H111=""),"",IF(COUNTIFS(LISTAS!$C$2:$C$24,C111,LISTAS!$D$2:$D$24,H111)&gt;0,"SI","NO"))</f>
        <v/>
      </c>
      <c r="T111" s="53">
        <f t="shared" si="11"/>
        <v>0</v>
      </c>
      <c r="U111" s="54">
        <f t="shared" si="12"/>
        <v>0</v>
      </c>
      <c r="V111" s="55" t="str">
        <f t="shared" si="13"/>
        <v/>
      </c>
      <c r="W111" s="35" t="str">
        <f t="shared" si="14"/>
        <v/>
      </c>
      <c r="X111" s="37"/>
      <c r="Y111" s="56"/>
      <c r="Z111" s="57" t="str">
        <f t="shared" si="15"/>
        <v/>
      </c>
      <c r="AA111" s="41"/>
    </row>
    <row r="112" spans="1:27" ht="24" customHeight="1" x14ac:dyDescent="0.25">
      <c r="A112" s="27"/>
      <c r="B112" s="51" t="str">
        <f>IF(A112="","",IFERROR(INDEX(PERSONAL!$G$6:$G$80,MATCH(A112,PERSONAL!$A$6:$A$80,0)),""))</f>
        <v/>
      </c>
      <c r="C112" s="52" t="str">
        <f>IF(A112="","",IFERROR(INDEX(PERSONAL!$B$6:$B$80,MATCH(A112,PERSONAL!$A$6:$A$80,0)),""))</f>
        <v/>
      </c>
      <c r="D112" s="31" t="str">
        <f>IF(A112="","",IFERROR(INDEX(PERSONAL!$V$6:$V$80,MATCH(A112,PERSONAL!$A$6:$A$80,0)),""))</f>
        <v/>
      </c>
      <c r="E112" s="2"/>
      <c r="F112" s="2"/>
      <c r="G112" s="2"/>
      <c r="H112" s="2"/>
      <c r="I112" s="30"/>
      <c r="J112" s="30"/>
      <c r="K112" s="27"/>
      <c r="L112" s="30"/>
      <c r="M112" s="27"/>
      <c r="N112" s="2"/>
      <c r="O112" s="53">
        <f t="shared" si="8"/>
        <v>0</v>
      </c>
      <c r="P112" s="53">
        <f t="shared" si="9"/>
        <v>0</v>
      </c>
      <c r="Q112" s="53">
        <f t="shared" si="10"/>
        <v>0</v>
      </c>
      <c r="R112" s="53">
        <f>IF(P112=0,0,IF(INSTRUCCIONES!$C$8="",P112,MIN(P112,INSTRUCCIONES!$C$8)))</f>
        <v>0</v>
      </c>
      <c r="S112" s="52" t="str">
        <f>IF(OR(A112="",H112=""),"",IF(COUNTIFS(LISTAS!$C$2:$C$24,C112,LISTAS!$D$2:$D$24,H112)&gt;0,"SI","NO"))</f>
        <v/>
      </c>
      <c r="T112" s="53">
        <f t="shared" si="11"/>
        <v>0</v>
      </c>
      <c r="U112" s="54">
        <f t="shared" si="12"/>
        <v>0</v>
      </c>
      <c r="V112" s="55" t="str">
        <f t="shared" si="13"/>
        <v/>
      </c>
      <c r="W112" s="35" t="str">
        <f t="shared" si="14"/>
        <v/>
      </c>
      <c r="X112" s="37"/>
      <c r="Y112" s="56"/>
      <c r="Z112" s="57" t="str">
        <f t="shared" si="15"/>
        <v/>
      </c>
      <c r="AA112" s="41"/>
    </row>
    <row r="113" spans="1:27" ht="24" customHeight="1" x14ac:dyDescent="0.25">
      <c r="A113" s="27"/>
      <c r="B113" s="51" t="str">
        <f>IF(A113="","",IFERROR(INDEX(PERSONAL!$G$6:$G$80,MATCH(A113,PERSONAL!$A$6:$A$80,0)),""))</f>
        <v/>
      </c>
      <c r="C113" s="52" t="str">
        <f>IF(A113="","",IFERROR(INDEX(PERSONAL!$B$6:$B$80,MATCH(A113,PERSONAL!$A$6:$A$80,0)),""))</f>
        <v/>
      </c>
      <c r="D113" s="31" t="str">
        <f>IF(A113="","",IFERROR(INDEX(PERSONAL!$V$6:$V$80,MATCH(A113,PERSONAL!$A$6:$A$80,0)),""))</f>
        <v/>
      </c>
      <c r="E113" s="2"/>
      <c r="F113" s="2"/>
      <c r="G113" s="2"/>
      <c r="H113" s="2"/>
      <c r="I113" s="30"/>
      <c r="J113" s="30"/>
      <c r="K113" s="27"/>
      <c r="L113" s="30"/>
      <c r="M113" s="27"/>
      <c r="N113" s="2"/>
      <c r="O113" s="53">
        <f t="shared" si="8"/>
        <v>0</v>
      </c>
      <c r="P113" s="53">
        <f t="shared" si="9"/>
        <v>0</v>
      </c>
      <c r="Q113" s="53">
        <f t="shared" si="10"/>
        <v>0</v>
      </c>
      <c r="R113" s="53">
        <f>IF(P113=0,0,IF(INSTRUCCIONES!$C$8="",P113,MIN(P113,INSTRUCCIONES!$C$8)))</f>
        <v>0</v>
      </c>
      <c r="S113" s="52" t="str">
        <f>IF(OR(A113="",H113=""),"",IF(COUNTIFS(LISTAS!$C$2:$C$24,C113,LISTAS!$D$2:$D$24,H113)&gt;0,"SI","NO"))</f>
        <v/>
      </c>
      <c r="T113" s="53">
        <f t="shared" si="11"/>
        <v>0</v>
      </c>
      <c r="U113" s="54">
        <f t="shared" si="12"/>
        <v>0</v>
      </c>
      <c r="V113" s="55" t="str">
        <f t="shared" si="13"/>
        <v/>
      </c>
      <c r="W113" s="35" t="str">
        <f t="shared" si="14"/>
        <v/>
      </c>
      <c r="X113" s="37"/>
      <c r="Y113" s="56"/>
      <c r="Z113" s="57" t="str">
        <f t="shared" si="15"/>
        <v/>
      </c>
      <c r="AA113" s="41"/>
    </row>
    <row r="114" spans="1:27" ht="24" customHeight="1" x14ac:dyDescent="0.25">
      <c r="A114" s="27"/>
      <c r="B114" s="51" t="str">
        <f>IF(A114="","",IFERROR(INDEX(PERSONAL!$G$6:$G$80,MATCH(A114,PERSONAL!$A$6:$A$80,0)),""))</f>
        <v/>
      </c>
      <c r="C114" s="52" t="str">
        <f>IF(A114="","",IFERROR(INDEX(PERSONAL!$B$6:$B$80,MATCH(A114,PERSONAL!$A$6:$A$80,0)),""))</f>
        <v/>
      </c>
      <c r="D114" s="31" t="str">
        <f>IF(A114="","",IFERROR(INDEX(PERSONAL!$V$6:$V$80,MATCH(A114,PERSONAL!$A$6:$A$80,0)),""))</f>
        <v/>
      </c>
      <c r="E114" s="2"/>
      <c r="F114" s="2"/>
      <c r="G114" s="2"/>
      <c r="H114" s="2"/>
      <c r="I114" s="30"/>
      <c r="J114" s="30"/>
      <c r="K114" s="27"/>
      <c r="L114" s="30"/>
      <c r="M114" s="27"/>
      <c r="N114" s="2"/>
      <c r="O114" s="53">
        <f t="shared" si="8"/>
        <v>0</v>
      </c>
      <c r="P114" s="53">
        <f t="shared" si="9"/>
        <v>0</v>
      </c>
      <c r="Q114" s="53">
        <f t="shared" si="10"/>
        <v>0</v>
      </c>
      <c r="R114" s="53">
        <f>IF(P114=0,0,IF(INSTRUCCIONES!$C$8="",P114,MIN(P114,INSTRUCCIONES!$C$8)))</f>
        <v>0</v>
      </c>
      <c r="S114" s="52" t="str">
        <f>IF(OR(A114="",H114=""),"",IF(COUNTIFS(LISTAS!$C$2:$C$24,C114,LISTAS!$D$2:$D$24,H114)&gt;0,"SI","NO"))</f>
        <v/>
      </c>
      <c r="T114" s="53">
        <f t="shared" si="11"/>
        <v>0</v>
      </c>
      <c r="U114" s="54">
        <f t="shared" si="12"/>
        <v>0</v>
      </c>
      <c r="V114" s="55" t="str">
        <f t="shared" si="13"/>
        <v/>
      </c>
      <c r="W114" s="35" t="str">
        <f t="shared" si="14"/>
        <v/>
      </c>
      <c r="X114" s="37"/>
      <c r="Y114" s="56"/>
      <c r="Z114" s="57" t="str">
        <f t="shared" si="15"/>
        <v/>
      </c>
      <c r="AA114" s="41"/>
    </row>
    <row r="115" spans="1:27" ht="24" customHeight="1" x14ac:dyDescent="0.25">
      <c r="A115" s="27"/>
      <c r="B115" s="51" t="str">
        <f>IF(A115="","",IFERROR(INDEX(PERSONAL!$G$6:$G$80,MATCH(A115,PERSONAL!$A$6:$A$80,0)),""))</f>
        <v/>
      </c>
      <c r="C115" s="52" t="str">
        <f>IF(A115="","",IFERROR(INDEX(PERSONAL!$B$6:$B$80,MATCH(A115,PERSONAL!$A$6:$A$80,0)),""))</f>
        <v/>
      </c>
      <c r="D115" s="31" t="str">
        <f>IF(A115="","",IFERROR(INDEX(PERSONAL!$V$6:$V$80,MATCH(A115,PERSONAL!$A$6:$A$80,0)),""))</f>
        <v/>
      </c>
      <c r="E115" s="2"/>
      <c r="F115" s="2"/>
      <c r="G115" s="2"/>
      <c r="H115" s="2"/>
      <c r="I115" s="30"/>
      <c r="J115" s="30"/>
      <c r="K115" s="27"/>
      <c r="L115" s="30"/>
      <c r="M115" s="27"/>
      <c r="N115" s="2"/>
      <c r="O115" s="53">
        <f t="shared" si="8"/>
        <v>0</v>
      </c>
      <c r="P115" s="53">
        <f t="shared" si="9"/>
        <v>0</v>
      </c>
      <c r="Q115" s="53">
        <f t="shared" si="10"/>
        <v>0</v>
      </c>
      <c r="R115" s="53">
        <f>IF(P115=0,0,IF(INSTRUCCIONES!$C$8="",P115,MIN(P115,INSTRUCCIONES!$C$8)))</f>
        <v>0</v>
      </c>
      <c r="S115" s="52" t="str">
        <f>IF(OR(A115="",H115=""),"",IF(COUNTIFS(LISTAS!$C$2:$C$24,C115,LISTAS!$D$2:$D$24,H115)&gt;0,"SI","NO"))</f>
        <v/>
      </c>
      <c r="T115" s="53">
        <f t="shared" si="11"/>
        <v>0</v>
      </c>
      <c r="U115" s="54">
        <f t="shared" si="12"/>
        <v>0</v>
      </c>
      <c r="V115" s="55" t="str">
        <f t="shared" si="13"/>
        <v/>
      </c>
      <c r="W115" s="35" t="str">
        <f t="shared" si="14"/>
        <v/>
      </c>
      <c r="X115" s="37"/>
      <c r="Y115" s="56"/>
      <c r="Z115" s="57" t="str">
        <f t="shared" si="15"/>
        <v/>
      </c>
      <c r="AA115" s="41"/>
    </row>
    <row r="116" spans="1:27" ht="24" customHeight="1" x14ac:dyDescent="0.25">
      <c r="A116" s="27"/>
      <c r="B116" s="51" t="str">
        <f>IF(A116="","",IFERROR(INDEX(PERSONAL!$G$6:$G$80,MATCH(A116,PERSONAL!$A$6:$A$80,0)),""))</f>
        <v/>
      </c>
      <c r="C116" s="52" t="str">
        <f>IF(A116="","",IFERROR(INDEX(PERSONAL!$B$6:$B$80,MATCH(A116,PERSONAL!$A$6:$A$80,0)),""))</f>
        <v/>
      </c>
      <c r="D116" s="31" t="str">
        <f>IF(A116="","",IFERROR(INDEX(PERSONAL!$V$6:$V$80,MATCH(A116,PERSONAL!$A$6:$A$80,0)),""))</f>
        <v/>
      </c>
      <c r="E116" s="2"/>
      <c r="F116" s="2"/>
      <c r="G116" s="2"/>
      <c r="H116" s="2"/>
      <c r="I116" s="30"/>
      <c r="J116" s="30"/>
      <c r="K116" s="27"/>
      <c r="L116" s="30"/>
      <c r="M116" s="27"/>
      <c r="N116" s="2"/>
      <c r="O116" s="53">
        <f t="shared" si="8"/>
        <v>0</v>
      </c>
      <c r="P116" s="53">
        <f t="shared" si="9"/>
        <v>0</v>
      </c>
      <c r="Q116" s="53">
        <f t="shared" si="10"/>
        <v>0</v>
      </c>
      <c r="R116" s="53">
        <f>IF(P116=0,0,IF(INSTRUCCIONES!$C$8="",P116,MIN(P116,INSTRUCCIONES!$C$8)))</f>
        <v>0</v>
      </c>
      <c r="S116" s="52" t="str">
        <f>IF(OR(A116="",H116=""),"",IF(COUNTIFS(LISTAS!$C$2:$C$24,C116,LISTAS!$D$2:$D$24,H116)&gt;0,"SI","NO"))</f>
        <v/>
      </c>
      <c r="T116" s="53">
        <f t="shared" si="11"/>
        <v>0</v>
      </c>
      <c r="U116" s="54">
        <f t="shared" si="12"/>
        <v>0</v>
      </c>
      <c r="V116" s="55" t="str">
        <f t="shared" si="13"/>
        <v/>
      </c>
      <c r="W116" s="35" t="str">
        <f t="shared" si="14"/>
        <v/>
      </c>
      <c r="X116" s="37"/>
      <c r="Y116" s="56"/>
      <c r="Z116" s="57" t="str">
        <f t="shared" si="15"/>
        <v/>
      </c>
      <c r="AA116" s="41"/>
    </row>
    <row r="117" spans="1:27" ht="24" customHeight="1" x14ac:dyDescent="0.25">
      <c r="A117" s="27"/>
      <c r="B117" s="51" t="str">
        <f>IF(A117="","",IFERROR(INDEX(PERSONAL!$G$6:$G$80,MATCH(A117,PERSONAL!$A$6:$A$80,0)),""))</f>
        <v/>
      </c>
      <c r="C117" s="52" t="str">
        <f>IF(A117="","",IFERROR(INDEX(PERSONAL!$B$6:$B$80,MATCH(A117,PERSONAL!$A$6:$A$80,0)),""))</f>
        <v/>
      </c>
      <c r="D117" s="31" t="str">
        <f>IF(A117="","",IFERROR(INDEX(PERSONAL!$V$6:$V$80,MATCH(A117,PERSONAL!$A$6:$A$80,0)),""))</f>
        <v/>
      </c>
      <c r="E117" s="2"/>
      <c r="F117" s="2"/>
      <c r="G117" s="2"/>
      <c r="H117" s="2"/>
      <c r="I117" s="30"/>
      <c r="J117" s="30"/>
      <c r="K117" s="27"/>
      <c r="L117" s="30"/>
      <c r="M117" s="27"/>
      <c r="N117" s="2"/>
      <c r="O117" s="53">
        <f t="shared" si="8"/>
        <v>0</v>
      </c>
      <c r="P117" s="53">
        <f t="shared" si="9"/>
        <v>0</v>
      </c>
      <c r="Q117" s="53">
        <f t="shared" si="10"/>
        <v>0</v>
      </c>
      <c r="R117" s="53">
        <f>IF(P117=0,0,IF(INSTRUCCIONES!$C$8="",P117,MIN(P117,INSTRUCCIONES!$C$8)))</f>
        <v>0</v>
      </c>
      <c r="S117" s="52" t="str">
        <f>IF(OR(A117="",H117=""),"",IF(COUNTIFS(LISTAS!$C$2:$C$24,C117,LISTAS!$D$2:$D$24,H117)&gt;0,"SI","NO"))</f>
        <v/>
      </c>
      <c r="T117" s="53">
        <f t="shared" si="11"/>
        <v>0</v>
      </c>
      <c r="U117" s="54">
        <f t="shared" si="12"/>
        <v>0</v>
      </c>
      <c r="V117" s="55" t="str">
        <f t="shared" si="13"/>
        <v/>
      </c>
      <c r="W117" s="35" t="str">
        <f t="shared" si="14"/>
        <v/>
      </c>
      <c r="X117" s="37"/>
      <c r="Y117" s="56"/>
      <c r="Z117" s="57" t="str">
        <f t="shared" si="15"/>
        <v/>
      </c>
      <c r="AA117" s="41"/>
    </row>
    <row r="118" spans="1:27" ht="24" customHeight="1" x14ac:dyDescent="0.25">
      <c r="A118" s="27"/>
      <c r="B118" s="51" t="str">
        <f>IF(A118="","",IFERROR(INDEX(PERSONAL!$G$6:$G$80,MATCH(A118,PERSONAL!$A$6:$A$80,0)),""))</f>
        <v/>
      </c>
      <c r="C118" s="52" t="str">
        <f>IF(A118="","",IFERROR(INDEX(PERSONAL!$B$6:$B$80,MATCH(A118,PERSONAL!$A$6:$A$80,0)),""))</f>
        <v/>
      </c>
      <c r="D118" s="31" t="str">
        <f>IF(A118="","",IFERROR(INDEX(PERSONAL!$V$6:$V$80,MATCH(A118,PERSONAL!$A$6:$A$80,0)),""))</f>
        <v/>
      </c>
      <c r="E118" s="2"/>
      <c r="F118" s="2"/>
      <c r="G118" s="2"/>
      <c r="H118" s="2"/>
      <c r="I118" s="30"/>
      <c r="J118" s="30"/>
      <c r="K118" s="27"/>
      <c r="L118" s="30"/>
      <c r="M118" s="27"/>
      <c r="N118" s="2"/>
      <c r="O118" s="53">
        <f t="shared" si="8"/>
        <v>0</v>
      </c>
      <c r="P118" s="53">
        <f t="shared" si="9"/>
        <v>0</v>
      </c>
      <c r="Q118" s="53">
        <f t="shared" si="10"/>
        <v>0</v>
      </c>
      <c r="R118" s="53">
        <f>IF(P118=0,0,IF(INSTRUCCIONES!$C$8="",P118,MIN(P118,INSTRUCCIONES!$C$8)))</f>
        <v>0</v>
      </c>
      <c r="S118" s="52" t="str">
        <f>IF(OR(A118="",H118=""),"",IF(COUNTIFS(LISTAS!$C$2:$C$24,C118,LISTAS!$D$2:$D$24,H118)&gt;0,"SI","NO"))</f>
        <v/>
      </c>
      <c r="T118" s="53">
        <f t="shared" si="11"/>
        <v>0</v>
      </c>
      <c r="U118" s="54">
        <f t="shared" si="12"/>
        <v>0</v>
      </c>
      <c r="V118" s="55" t="str">
        <f t="shared" si="13"/>
        <v/>
      </c>
      <c r="W118" s="35" t="str">
        <f t="shared" si="14"/>
        <v/>
      </c>
      <c r="X118" s="37"/>
      <c r="Y118" s="56"/>
      <c r="Z118" s="57" t="str">
        <f t="shared" si="15"/>
        <v/>
      </c>
      <c r="AA118" s="41"/>
    </row>
    <row r="119" spans="1:27" ht="24" customHeight="1" x14ac:dyDescent="0.25">
      <c r="A119" s="27"/>
      <c r="B119" s="51" t="str">
        <f>IF(A119="","",IFERROR(INDEX(PERSONAL!$G$6:$G$80,MATCH(A119,PERSONAL!$A$6:$A$80,0)),""))</f>
        <v/>
      </c>
      <c r="C119" s="52" t="str">
        <f>IF(A119="","",IFERROR(INDEX(PERSONAL!$B$6:$B$80,MATCH(A119,PERSONAL!$A$6:$A$80,0)),""))</f>
        <v/>
      </c>
      <c r="D119" s="31" t="str">
        <f>IF(A119="","",IFERROR(INDEX(PERSONAL!$V$6:$V$80,MATCH(A119,PERSONAL!$A$6:$A$80,0)),""))</f>
        <v/>
      </c>
      <c r="E119" s="2"/>
      <c r="F119" s="2"/>
      <c r="G119" s="2"/>
      <c r="H119" s="2"/>
      <c r="I119" s="30"/>
      <c r="J119" s="30"/>
      <c r="K119" s="27"/>
      <c r="L119" s="30"/>
      <c r="M119" s="27"/>
      <c r="N119" s="2"/>
      <c r="O119" s="53">
        <f t="shared" si="8"/>
        <v>0</v>
      </c>
      <c r="P119" s="53">
        <f t="shared" si="9"/>
        <v>0</v>
      </c>
      <c r="Q119" s="53">
        <f t="shared" si="10"/>
        <v>0</v>
      </c>
      <c r="R119" s="53">
        <f>IF(P119=0,0,IF(INSTRUCCIONES!$C$8="",P119,MIN(P119,INSTRUCCIONES!$C$8)))</f>
        <v>0</v>
      </c>
      <c r="S119" s="52" t="str">
        <f>IF(OR(A119="",H119=""),"",IF(COUNTIFS(LISTAS!$C$2:$C$24,C119,LISTAS!$D$2:$D$24,H119)&gt;0,"SI","NO"))</f>
        <v/>
      </c>
      <c r="T119" s="53">
        <f t="shared" si="11"/>
        <v>0</v>
      </c>
      <c r="U119" s="54">
        <f t="shared" si="12"/>
        <v>0</v>
      </c>
      <c r="V119" s="55" t="str">
        <f t="shared" si="13"/>
        <v/>
      </c>
      <c r="W119" s="35" t="str">
        <f t="shared" si="14"/>
        <v/>
      </c>
      <c r="X119" s="37"/>
      <c r="Y119" s="56"/>
      <c r="Z119" s="57" t="str">
        <f t="shared" si="15"/>
        <v/>
      </c>
      <c r="AA119" s="41"/>
    </row>
    <row r="120" spans="1:27" ht="24" customHeight="1" x14ac:dyDescent="0.25">
      <c r="A120" s="27"/>
      <c r="B120" s="51" t="str">
        <f>IF(A120="","",IFERROR(INDEX(PERSONAL!$G$6:$G$80,MATCH(A120,PERSONAL!$A$6:$A$80,0)),""))</f>
        <v/>
      </c>
      <c r="C120" s="52" t="str">
        <f>IF(A120="","",IFERROR(INDEX(PERSONAL!$B$6:$B$80,MATCH(A120,PERSONAL!$A$6:$A$80,0)),""))</f>
        <v/>
      </c>
      <c r="D120" s="31" t="str">
        <f>IF(A120="","",IFERROR(INDEX(PERSONAL!$V$6:$V$80,MATCH(A120,PERSONAL!$A$6:$A$80,0)),""))</f>
        <v/>
      </c>
      <c r="E120" s="2"/>
      <c r="F120" s="2"/>
      <c r="G120" s="2"/>
      <c r="H120" s="2"/>
      <c r="I120" s="30"/>
      <c r="J120" s="30"/>
      <c r="K120" s="27"/>
      <c r="L120" s="30"/>
      <c r="M120" s="27"/>
      <c r="N120" s="2"/>
      <c r="O120" s="53">
        <f t="shared" si="8"/>
        <v>0</v>
      </c>
      <c r="P120" s="53">
        <f t="shared" si="9"/>
        <v>0</v>
      </c>
      <c r="Q120" s="53">
        <f t="shared" si="10"/>
        <v>0</v>
      </c>
      <c r="R120" s="53">
        <f>IF(P120=0,0,IF(INSTRUCCIONES!$C$8="",P120,MIN(P120,INSTRUCCIONES!$C$8)))</f>
        <v>0</v>
      </c>
      <c r="S120" s="52" t="str">
        <f>IF(OR(A120="",H120=""),"",IF(COUNTIFS(LISTAS!$C$2:$C$24,C120,LISTAS!$D$2:$D$24,H120)&gt;0,"SI","NO"))</f>
        <v/>
      </c>
      <c r="T120" s="53">
        <f t="shared" si="11"/>
        <v>0</v>
      </c>
      <c r="U120" s="54">
        <f t="shared" si="12"/>
        <v>0</v>
      </c>
      <c r="V120" s="55" t="str">
        <f t="shared" si="13"/>
        <v/>
      </c>
      <c r="W120" s="35" t="str">
        <f t="shared" si="14"/>
        <v/>
      </c>
      <c r="X120" s="37"/>
      <c r="Y120" s="56"/>
      <c r="Z120" s="57" t="str">
        <f t="shared" si="15"/>
        <v/>
      </c>
      <c r="AA120" s="41"/>
    </row>
    <row r="121" spans="1:27" ht="24" customHeight="1" x14ac:dyDescent="0.25">
      <c r="A121" s="27"/>
      <c r="B121" s="51" t="str">
        <f>IF(A121="","",IFERROR(INDEX(PERSONAL!$G$6:$G$80,MATCH(A121,PERSONAL!$A$6:$A$80,0)),""))</f>
        <v/>
      </c>
      <c r="C121" s="52" t="str">
        <f>IF(A121="","",IFERROR(INDEX(PERSONAL!$B$6:$B$80,MATCH(A121,PERSONAL!$A$6:$A$80,0)),""))</f>
        <v/>
      </c>
      <c r="D121" s="31" t="str">
        <f>IF(A121="","",IFERROR(INDEX(PERSONAL!$V$6:$V$80,MATCH(A121,PERSONAL!$A$6:$A$80,0)),""))</f>
        <v/>
      </c>
      <c r="E121" s="2"/>
      <c r="F121" s="2"/>
      <c r="G121" s="2"/>
      <c r="H121" s="2"/>
      <c r="I121" s="30"/>
      <c r="J121" s="30"/>
      <c r="K121" s="27"/>
      <c r="L121" s="30"/>
      <c r="M121" s="27"/>
      <c r="N121" s="2"/>
      <c r="O121" s="53">
        <f t="shared" si="8"/>
        <v>0</v>
      </c>
      <c r="P121" s="53">
        <f t="shared" si="9"/>
        <v>0</v>
      </c>
      <c r="Q121" s="53">
        <f t="shared" si="10"/>
        <v>0</v>
      </c>
      <c r="R121" s="53">
        <f>IF(P121=0,0,IF(INSTRUCCIONES!$C$8="",P121,MIN(P121,INSTRUCCIONES!$C$8)))</f>
        <v>0</v>
      </c>
      <c r="S121" s="52" t="str">
        <f>IF(OR(A121="",H121=""),"",IF(COUNTIFS(LISTAS!$C$2:$C$24,C121,LISTAS!$D$2:$D$24,H121)&gt;0,"SI","NO"))</f>
        <v/>
      </c>
      <c r="T121" s="53">
        <f t="shared" si="11"/>
        <v>0</v>
      </c>
      <c r="U121" s="54">
        <f t="shared" si="12"/>
        <v>0</v>
      </c>
      <c r="V121" s="55" t="str">
        <f t="shared" si="13"/>
        <v/>
      </c>
      <c r="W121" s="35" t="str">
        <f t="shared" si="14"/>
        <v/>
      </c>
      <c r="X121" s="37"/>
      <c r="Y121" s="56"/>
      <c r="Z121" s="57" t="str">
        <f t="shared" si="15"/>
        <v/>
      </c>
      <c r="AA121" s="41"/>
    </row>
    <row r="122" spans="1:27" ht="24" customHeight="1" x14ac:dyDescent="0.25">
      <c r="A122" s="27"/>
      <c r="B122" s="51" t="str">
        <f>IF(A122="","",IFERROR(INDEX(PERSONAL!$G$6:$G$80,MATCH(A122,PERSONAL!$A$6:$A$80,0)),""))</f>
        <v/>
      </c>
      <c r="C122" s="52" t="str">
        <f>IF(A122="","",IFERROR(INDEX(PERSONAL!$B$6:$B$80,MATCH(A122,PERSONAL!$A$6:$A$80,0)),""))</f>
        <v/>
      </c>
      <c r="D122" s="31" t="str">
        <f>IF(A122="","",IFERROR(INDEX(PERSONAL!$V$6:$V$80,MATCH(A122,PERSONAL!$A$6:$A$80,0)),""))</f>
        <v/>
      </c>
      <c r="E122" s="2"/>
      <c r="F122" s="2"/>
      <c r="G122" s="2"/>
      <c r="H122" s="2"/>
      <c r="I122" s="30"/>
      <c r="J122" s="30"/>
      <c r="K122" s="27"/>
      <c r="L122" s="30"/>
      <c r="M122" s="27"/>
      <c r="N122" s="2"/>
      <c r="O122" s="53">
        <f t="shared" si="8"/>
        <v>0</v>
      </c>
      <c r="P122" s="53">
        <f t="shared" si="9"/>
        <v>0</v>
      </c>
      <c r="Q122" s="53">
        <f t="shared" si="10"/>
        <v>0</v>
      </c>
      <c r="R122" s="53">
        <f>IF(P122=0,0,IF(INSTRUCCIONES!$C$8="",P122,MIN(P122,INSTRUCCIONES!$C$8)))</f>
        <v>0</v>
      </c>
      <c r="S122" s="52" t="str">
        <f>IF(OR(A122="",H122=""),"",IF(COUNTIFS(LISTAS!$C$2:$C$24,C122,LISTAS!$D$2:$D$24,H122)&gt;0,"SI","NO"))</f>
        <v/>
      </c>
      <c r="T122" s="53">
        <f t="shared" si="11"/>
        <v>0</v>
      </c>
      <c r="U122" s="54">
        <f t="shared" si="12"/>
        <v>0</v>
      </c>
      <c r="V122" s="55" t="str">
        <f t="shared" si="13"/>
        <v/>
      </c>
      <c r="W122" s="35" t="str">
        <f t="shared" si="14"/>
        <v/>
      </c>
      <c r="X122" s="37"/>
      <c r="Y122" s="56"/>
      <c r="Z122" s="57" t="str">
        <f t="shared" si="15"/>
        <v/>
      </c>
      <c r="AA122" s="41"/>
    </row>
    <row r="123" spans="1:27" ht="24" customHeight="1" x14ac:dyDescent="0.25">
      <c r="A123" s="27"/>
      <c r="B123" s="51" t="str">
        <f>IF(A123="","",IFERROR(INDEX(PERSONAL!$G$6:$G$80,MATCH(A123,PERSONAL!$A$6:$A$80,0)),""))</f>
        <v/>
      </c>
      <c r="C123" s="52" t="str">
        <f>IF(A123="","",IFERROR(INDEX(PERSONAL!$B$6:$B$80,MATCH(A123,PERSONAL!$A$6:$A$80,0)),""))</f>
        <v/>
      </c>
      <c r="D123" s="31" t="str">
        <f>IF(A123="","",IFERROR(INDEX(PERSONAL!$V$6:$V$80,MATCH(A123,PERSONAL!$A$6:$A$80,0)),""))</f>
        <v/>
      </c>
      <c r="E123" s="2"/>
      <c r="F123" s="2"/>
      <c r="G123" s="2"/>
      <c r="H123" s="2"/>
      <c r="I123" s="30"/>
      <c r="J123" s="30"/>
      <c r="K123" s="27"/>
      <c r="L123" s="30"/>
      <c r="M123" s="27"/>
      <c r="N123" s="2"/>
      <c r="O123" s="53">
        <f t="shared" si="8"/>
        <v>0</v>
      </c>
      <c r="P123" s="53">
        <f t="shared" si="9"/>
        <v>0</v>
      </c>
      <c r="Q123" s="53">
        <f t="shared" si="10"/>
        <v>0</v>
      </c>
      <c r="R123" s="53">
        <f>IF(P123=0,0,IF(INSTRUCCIONES!$C$8="",P123,MIN(P123,INSTRUCCIONES!$C$8)))</f>
        <v>0</v>
      </c>
      <c r="S123" s="52" t="str">
        <f>IF(OR(A123="",H123=""),"",IF(COUNTIFS(LISTAS!$C$2:$C$24,C123,LISTAS!$D$2:$D$24,H123)&gt;0,"SI","NO"))</f>
        <v/>
      </c>
      <c r="T123" s="53">
        <f t="shared" si="11"/>
        <v>0</v>
      </c>
      <c r="U123" s="54">
        <f t="shared" si="12"/>
        <v>0</v>
      </c>
      <c r="V123" s="55" t="str">
        <f t="shared" si="13"/>
        <v/>
      </c>
      <c r="W123" s="35" t="str">
        <f t="shared" si="14"/>
        <v/>
      </c>
      <c r="X123" s="37"/>
      <c r="Y123" s="56"/>
      <c r="Z123" s="57" t="str">
        <f t="shared" si="15"/>
        <v/>
      </c>
      <c r="AA123" s="41"/>
    </row>
    <row r="124" spans="1:27" ht="24" customHeight="1" x14ac:dyDescent="0.25">
      <c r="A124" s="27"/>
      <c r="B124" s="51" t="str">
        <f>IF(A124="","",IFERROR(INDEX(PERSONAL!$G$6:$G$80,MATCH(A124,PERSONAL!$A$6:$A$80,0)),""))</f>
        <v/>
      </c>
      <c r="C124" s="52" t="str">
        <f>IF(A124="","",IFERROR(INDEX(PERSONAL!$B$6:$B$80,MATCH(A124,PERSONAL!$A$6:$A$80,0)),""))</f>
        <v/>
      </c>
      <c r="D124" s="31" t="str">
        <f>IF(A124="","",IFERROR(INDEX(PERSONAL!$V$6:$V$80,MATCH(A124,PERSONAL!$A$6:$A$80,0)),""))</f>
        <v/>
      </c>
      <c r="E124" s="2"/>
      <c r="F124" s="2"/>
      <c r="G124" s="2"/>
      <c r="H124" s="2"/>
      <c r="I124" s="30"/>
      <c r="J124" s="30"/>
      <c r="K124" s="27"/>
      <c r="L124" s="30"/>
      <c r="M124" s="27"/>
      <c r="N124" s="2"/>
      <c r="O124" s="53">
        <f t="shared" si="8"/>
        <v>0</v>
      </c>
      <c r="P124" s="53">
        <f t="shared" si="9"/>
        <v>0</v>
      </c>
      <c r="Q124" s="53">
        <f t="shared" si="10"/>
        <v>0</v>
      </c>
      <c r="R124" s="53">
        <f>IF(P124=0,0,IF(INSTRUCCIONES!$C$8="",P124,MIN(P124,INSTRUCCIONES!$C$8)))</f>
        <v>0</v>
      </c>
      <c r="S124" s="52" t="str">
        <f>IF(OR(A124="",H124=""),"",IF(COUNTIFS(LISTAS!$C$2:$C$24,C124,LISTAS!$D$2:$D$24,H124)&gt;0,"SI","NO"))</f>
        <v/>
      </c>
      <c r="T124" s="53">
        <f t="shared" si="11"/>
        <v>0</v>
      </c>
      <c r="U124" s="54">
        <f t="shared" si="12"/>
        <v>0</v>
      </c>
      <c r="V124" s="55" t="str">
        <f t="shared" si="13"/>
        <v/>
      </c>
      <c r="W124" s="35" t="str">
        <f t="shared" si="14"/>
        <v/>
      </c>
      <c r="X124" s="37"/>
      <c r="Y124" s="56"/>
      <c r="Z124" s="57" t="str">
        <f t="shared" si="15"/>
        <v/>
      </c>
      <c r="AA124" s="41"/>
    </row>
    <row r="125" spans="1:27" ht="24" customHeight="1" x14ac:dyDescent="0.25">
      <c r="A125" s="27"/>
      <c r="B125" s="51" t="str">
        <f>IF(A125="","",IFERROR(INDEX(PERSONAL!$G$6:$G$80,MATCH(A125,PERSONAL!$A$6:$A$80,0)),""))</f>
        <v/>
      </c>
      <c r="C125" s="52" t="str">
        <f>IF(A125="","",IFERROR(INDEX(PERSONAL!$B$6:$B$80,MATCH(A125,PERSONAL!$A$6:$A$80,0)),""))</f>
        <v/>
      </c>
      <c r="D125" s="31" t="str">
        <f>IF(A125="","",IFERROR(INDEX(PERSONAL!$V$6:$V$80,MATCH(A125,PERSONAL!$A$6:$A$80,0)),""))</f>
        <v/>
      </c>
      <c r="E125" s="2"/>
      <c r="F125" s="2"/>
      <c r="G125" s="2"/>
      <c r="H125" s="2"/>
      <c r="I125" s="30"/>
      <c r="J125" s="30"/>
      <c r="K125" s="27"/>
      <c r="L125" s="30"/>
      <c r="M125" s="27"/>
      <c r="N125" s="2"/>
      <c r="O125" s="53">
        <f t="shared" si="8"/>
        <v>0</v>
      </c>
      <c r="P125" s="53">
        <f t="shared" si="9"/>
        <v>0</v>
      </c>
      <c r="Q125" s="53">
        <f t="shared" si="10"/>
        <v>0</v>
      </c>
      <c r="R125" s="53">
        <f>IF(P125=0,0,IF(INSTRUCCIONES!$C$8="",P125,MIN(P125,INSTRUCCIONES!$C$8)))</f>
        <v>0</v>
      </c>
      <c r="S125" s="52" t="str">
        <f>IF(OR(A125="",H125=""),"",IF(COUNTIFS(LISTAS!$C$2:$C$24,C125,LISTAS!$D$2:$D$24,H125)&gt;0,"SI","NO"))</f>
        <v/>
      </c>
      <c r="T125" s="53">
        <f t="shared" si="11"/>
        <v>0</v>
      </c>
      <c r="U125" s="54">
        <f t="shared" si="12"/>
        <v>0</v>
      </c>
      <c r="V125" s="55" t="str">
        <f t="shared" si="13"/>
        <v/>
      </c>
      <c r="W125" s="35" t="str">
        <f t="shared" si="14"/>
        <v/>
      </c>
      <c r="X125" s="37"/>
      <c r="Y125" s="56"/>
      <c r="Z125" s="57" t="str">
        <f t="shared" si="15"/>
        <v/>
      </c>
      <c r="AA125" s="41"/>
    </row>
    <row r="126" spans="1:27" ht="24" customHeight="1" x14ac:dyDescent="0.25">
      <c r="A126" s="27"/>
      <c r="B126" s="51" t="str">
        <f>IF(A126="","",IFERROR(INDEX(PERSONAL!$G$6:$G$80,MATCH(A126,PERSONAL!$A$6:$A$80,0)),""))</f>
        <v/>
      </c>
      <c r="C126" s="52" t="str">
        <f>IF(A126="","",IFERROR(INDEX(PERSONAL!$B$6:$B$80,MATCH(A126,PERSONAL!$A$6:$A$80,0)),""))</f>
        <v/>
      </c>
      <c r="D126" s="31" t="str">
        <f>IF(A126="","",IFERROR(INDEX(PERSONAL!$V$6:$V$80,MATCH(A126,PERSONAL!$A$6:$A$80,0)),""))</f>
        <v/>
      </c>
      <c r="E126" s="2"/>
      <c r="F126" s="2"/>
      <c r="G126" s="2"/>
      <c r="H126" s="2"/>
      <c r="I126" s="30"/>
      <c r="J126" s="30"/>
      <c r="K126" s="27"/>
      <c r="L126" s="30"/>
      <c r="M126" s="27"/>
      <c r="N126" s="2"/>
      <c r="O126" s="53">
        <f t="shared" si="8"/>
        <v>0</v>
      </c>
      <c r="P126" s="53">
        <f t="shared" si="9"/>
        <v>0</v>
      </c>
      <c r="Q126" s="53">
        <f t="shared" si="10"/>
        <v>0</v>
      </c>
      <c r="R126" s="53">
        <f>IF(P126=0,0,IF(INSTRUCCIONES!$C$8="",P126,MIN(P126,INSTRUCCIONES!$C$8)))</f>
        <v>0</v>
      </c>
      <c r="S126" s="52" t="str">
        <f>IF(OR(A126="",H126=""),"",IF(COUNTIFS(LISTAS!$C$2:$C$24,C126,LISTAS!$D$2:$D$24,H126)&gt;0,"SI","NO"))</f>
        <v/>
      </c>
      <c r="T126" s="53">
        <f t="shared" si="11"/>
        <v>0</v>
      </c>
      <c r="U126" s="54">
        <f t="shared" si="12"/>
        <v>0</v>
      </c>
      <c r="V126" s="55" t="str">
        <f t="shared" si="13"/>
        <v/>
      </c>
      <c r="W126" s="35" t="str">
        <f t="shared" si="14"/>
        <v/>
      </c>
      <c r="X126" s="37"/>
      <c r="Y126" s="56"/>
      <c r="Z126" s="57" t="str">
        <f t="shared" si="15"/>
        <v/>
      </c>
      <c r="AA126" s="41"/>
    </row>
    <row r="127" spans="1:27" ht="24" customHeight="1" x14ac:dyDescent="0.25">
      <c r="A127" s="27"/>
      <c r="B127" s="51" t="str">
        <f>IF(A127="","",IFERROR(INDEX(PERSONAL!$G$6:$G$80,MATCH(A127,PERSONAL!$A$6:$A$80,0)),""))</f>
        <v/>
      </c>
      <c r="C127" s="52" t="str">
        <f>IF(A127="","",IFERROR(INDEX(PERSONAL!$B$6:$B$80,MATCH(A127,PERSONAL!$A$6:$A$80,0)),""))</f>
        <v/>
      </c>
      <c r="D127" s="31" t="str">
        <f>IF(A127="","",IFERROR(INDEX(PERSONAL!$V$6:$V$80,MATCH(A127,PERSONAL!$A$6:$A$80,0)),""))</f>
        <v/>
      </c>
      <c r="E127" s="2"/>
      <c r="F127" s="2"/>
      <c r="G127" s="2"/>
      <c r="H127" s="2"/>
      <c r="I127" s="30"/>
      <c r="J127" s="30"/>
      <c r="K127" s="27"/>
      <c r="L127" s="30"/>
      <c r="M127" s="27"/>
      <c r="N127" s="2"/>
      <c r="O127" s="53">
        <f t="shared" si="8"/>
        <v>0</v>
      </c>
      <c r="P127" s="53">
        <f t="shared" si="9"/>
        <v>0</v>
      </c>
      <c r="Q127" s="53">
        <f t="shared" si="10"/>
        <v>0</v>
      </c>
      <c r="R127" s="53">
        <f>IF(P127=0,0,IF(INSTRUCCIONES!$C$8="",P127,MIN(P127,INSTRUCCIONES!$C$8)))</f>
        <v>0</v>
      </c>
      <c r="S127" s="52" t="str">
        <f>IF(OR(A127="",H127=""),"",IF(COUNTIFS(LISTAS!$C$2:$C$24,C127,LISTAS!$D$2:$D$24,H127)&gt;0,"SI","NO"))</f>
        <v/>
      </c>
      <c r="T127" s="53">
        <f t="shared" si="11"/>
        <v>0</v>
      </c>
      <c r="U127" s="54">
        <f t="shared" si="12"/>
        <v>0</v>
      </c>
      <c r="V127" s="55" t="str">
        <f t="shared" si="13"/>
        <v/>
      </c>
      <c r="W127" s="35" t="str">
        <f t="shared" si="14"/>
        <v/>
      </c>
      <c r="X127" s="37"/>
      <c r="Y127" s="56"/>
      <c r="Z127" s="57" t="str">
        <f t="shared" si="15"/>
        <v/>
      </c>
      <c r="AA127" s="41"/>
    </row>
    <row r="128" spans="1:27" ht="24" customHeight="1" x14ac:dyDescent="0.25">
      <c r="A128" s="27"/>
      <c r="B128" s="51" t="str">
        <f>IF(A128="","",IFERROR(INDEX(PERSONAL!$G$6:$G$80,MATCH(A128,PERSONAL!$A$6:$A$80,0)),""))</f>
        <v/>
      </c>
      <c r="C128" s="52" t="str">
        <f>IF(A128="","",IFERROR(INDEX(PERSONAL!$B$6:$B$80,MATCH(A128,PERSONAL!$A$6:$A$80,0)),""))</f>
        <v/>
      </c>
      <c r="D128" s="31" t="str">
        <f>IF(A128="","",IFERROR(INDEX(PERSONAL!$V$6:$V$80,MATCH(A128,PERSONAL!$A$6:$A$80,0)),""))</f>
        <v/>
      </c>
      <c r="E128" s="2"/>
      <c r="F128" s="2"/>
      <c r="G128" s="2"/>
      <c r="H128" s="2"/>
      <c r="I128" s="30"/>
      <c r="J128" s="30"/>
      <c r="K128" s="27"/>
      <c r="L128" s="30"/>
      <c r="M128" s="27"/>
      <c r="N128" s="2"/>
      <c r="O128" s="53">
        <f t="shared" si="8"/>
        <v>0</v>
      </c>
      <c r="P128" s="53">
        <f t="shared" si="9"/>
        <v>0</v>
      </c>
      <c r="Q128" s="53">
        <f t="shared" si="10"/>
        <v>0</v>
      </c>
      <c r="R128" s="53">
        <f>IF(P128=0,0,IF(INSTRUCCIONES!$C$8="",P128,MIN(P128,INSTRUCCIONES!$C$8)))</f>
        <v>0</v>
      </c>
      <c r="S128" s="52" t="str">
        <f>IF(OR(A128="",H128=""),"",IF(COUNTIFS(LISTAS!$C$2:$C$24,C128,LISTAS!$D$2:$D$24,H128)&gt;0,"SI","NO"))</f>
        <v/>
      </c>
      <c r="T128" s="53">
        <f t="shared" si="11"/>
        <v>0</v>
      </c>
      <c r="U128" s="54">
        <f t="shared" si="12"/>
        <v>0</v>
      </c>
      <c r="V128" s="55" t="str">
        <f t="shared" si="13"/>
        <v/>
      </c>
      <c r="W128" s="35" t="str">
        <f t="shared" si="14"/>
        <v/>
      </c>
      <c r="X128" s="37"/>
      <c r="Y128" s="56"/>
      <c r="Z128" s="57" t="str">
        <f t="shared" si="15"/>
        <v/>
      </c>
      <c r="AA128" s="41"/>
    </row>
    <row r="129" spans="1:27" ht="24" customHeight="1" x14ac:dyDescent="0.25">
      <c r="A129" s="27"/>
      <c r="B129" s="51" t="str">
        <f>IF(A129="","",IFERROR(INDEX(PERSONAL!$G$6:$G$80,MATCH(A129,PERSONAL!$A$6:$A$80,0)),""))</f>
        <v/>
      </c>
      <c r="C129" s="52" t="str">
        <f>IF(A129="","",IFERROR(INDEX(PERSONAL!$B$6:$B$80,MATCH(A129,PERSONAL!$A$6:$A$80,0)),""))</f>
        <v/>
      </c>
      <c r="D129" s="31" t="str">
        <f>IF(A129="","",IFERROR(INDEX(PERSONAL!$V$6:$V$80,MATCH(A129,PERSONAL!$A$6:$A$80,0)),""))</f>
        <v/>
      </c>
      <c r="E129" s="2"/>
      <c r="F129" s="2"/>
      <c r="G129" s="2"/>
      <c r="H129" s="2"/>
      <c r="I129" s="30"/>
      <c r="J129" s="30"/>
      <c r="K129" s="27"/>
      <c r="L129" s="30"/>
      <c r="M129" s="27"/>
      <c r="N129" s="2"/>
      <c r="O129" s="53">
        <f t="shared" si="8"/>
        <v>0</v>
      </c>
      <c r="P129" s="53">
        <f t="shared" si="9"/>
        <v>0</v>
      </c>
      <c r="Q129" s="53">
        <f t="shared" si="10"/>
        <v>0</v>
      </c>
      <c r="R129" s="53">
        <f>IF(P129=0,0,IF(INSTRUCCIONES!$C$8="",P129,MIN(P129,INSTRUCCIONES!$C$8)))</f>
        <v>0</v>
      </c>
      <c r="S129" s="52" t="str">
        <f>IF(OR(A129="",H129=""),"",IF(COUNTIFS(LISTAS!$C$2:$C$24,C129,LISTAS!$D$2:$D$24,H129)&gt;0,"SI","NO"))</f>
        <v/>
      </c>
      <c r="T129" s="53">
        <f t="shared" si="11"/>
        <v>0</v>
      </c>
      <c r="U129" s="54">
        <f t="shared" si="12"/>
        <v>0</v>
      </c>
      <c r="V129" s="55" t="str">
        <f t="shared" si="13"/>
        <v/>
      </c>
      <c r="W129" s="35" t="str">
        <f t="shared" si="14"/>
        <v/>
      </c>
      <c r="X129" s="37"/>
      <c r="Y129" s="56"/>
      <c r="Z129" s="57" t="str">
        <f t="shared" si="15"/>
        <v/>
      </c>
      <c r="AA129" s="41"/>
    </row>
    <row r="130" spans="1:27" ht="24" customHeight="1" x14ac:dyDescent="0.25">
      <c r="A130" s="27"/>
      <c r="B130" s="51" t="str">
        <f>IF(A130="","",IFERROR(INDEX(PERSONAL!$G$6:$G$80,MATCH(A130,PERSONAL!$A$6:$A$80,0)),""))</f>
        <v/>
      </c>
      <c r="C130" s="52" t="str">
        <f>IF(A130="","",IFERROR(INDEX(PERSONAL!$B$6:$B$80,MATCH(A130,PERSONAL!$A$6:$A$80,0)),""))</f>
        <v/>
      </c>
      <c r="D130" s="31" t="str">
        <f>IF(A130="","",IFERROR(INDEX(PERSONAL!$V$6:$V$80,MATCH(A130,PERSONAL!$A$6:$A$80,0)),""))</f>
        <v/>
      </c>
      <c r="E130" s="2"/>
      <c r="F130" s="2"/>
      <c r="G130" s="2"/>
      <c r="H130" s="2"/>
      <c r="I130" s="30"/>
      <c r="J130" s="30"/>
      <c r="K130" s="27"/>
      <c r="L130" s="30"/>
      <c r="M130" s="27"/>
      <c r="N130" s="2"/>
      <c r="O130" s="53">
        <f t="shared" si="8"/>
        <v>0</v>
      </c>
      <c r="P130" s="53">
        <f t="shared" si="9"/>
        <v>0</v>
      </c>
      <c r="Q130" s="53">
        <f t="shared" si="10"/>
        <v>0</v>
      </c>
      <c r="R130" s="53">
        <f>IF(P130=0,0,IF(INSTRUCCIONES!$C$8="",P130,MIN(P130,INSTRUCCIONES!$C$8)))</f>
        <v>0</v>
      </c>
      <c r="S130" s="52" t="str">
        <f>IF(OR(A130="",H130=""),"",IF(COUNTIFS(LISTAS!$C$2:$C$24,C130,LISTAS!$D$2:$D$24,H130)&gt;0,"SI","NO"))</f>
        <v/>
      </c>
      <c r="T130" s="53">
        <f t="shared" si="11"/>
        <v>0</v>
      </c>
      <c r="U130" s="54">
        <f t="shared" si="12"/>
        <v>0</v>
      </c>
      <c r="V130" s="55" t="str">
        <f t="shared" si="13"/>
        <v/>
      </c>
      <c r="W130" s="35" t="str">
        <f t="shared" si="14"/>
        <v/>
      </c>
      <c r="X130" s="37"/>
      <c r="Y130" s="56"/>
      <c r="Z130" s="57" t="str">
        <f t="shared" si="15"/>
        <v/>
      </c>
      <c r="AA130" s="41"/>
    </row>
    <row r="131" spans="1:27" ht="24" customHeight="1" x14ac:dyDescent="0.25">
      <c r="A131" s="27"/>
      <c r="B131" s="51" t="str">
        <f>IF(A131="","",IFERROR(INDEX(PERSONAL!$G$6:$G$80,MATCH(A131,PERSONAL!$A$6:$A$80,0)),""))</f>
        <v/>
      </c>
      <c r="C131" s="52" t="str">
        <f>IF(A131="","",IFERROR(INDEX(PERSONAL!$B$6:$B$80,MATCH(A131,PERSONAL!$A$6:$A$80,0)),""))</f>
        <v/>
      </c>
      <c r="D131" s="31" t="str">
        <f>IF(A131="","",IFERROR(INDEX(PERSONAL!$V$6:$V$80,MATCH(A131,PERSONAL!$A$6:$A$80,0)),""))</f>
        <v/>
      </c>
      <c r="E131" s="2"/>
      <c r="F131" s="2"/>
      <c r="G131" s="2"/>
      <c r="H131" s="2"/>
      <c r="I131" s="30"/>
      <c r="J131" s="30"/>
      <c r="K131" s="27"/>
      <c r="L131" s="30"/>
      <c r="M131" s="27"/>
      <c r="N131" s="2"/>
      <c r="O131" s="53">
        <f t="shared" si="8"/>
        <v>0</v>
      </c>
      <c r="P131" s="53">
        <f t="shared" si="9"/>
        <v>0</v>
      </c>
      <c r="Q131" s="53">
        <f t="shared" si="10"/>
        <v>0</v>
      </c>
      <c r="R131" s="53">
        <f>IF(P131=0,0,IF(INSTRUCCIONES!$C$8="",P131,MIN(P131,INSTRUCCIONES!$C$8)))</f>
        <v>0</v>
      </c>
      <c r="S131" s="52" t="str">
        <f>IF(OR(A131="",H131=""),"",IF(COUNTIFS(LISTAS!$C$2:$C$24,C131,LISTAS!$D$2:$D$24,H131)&gt;0,"SI","NO"))</f>
        <v/>
      </c>
      <c r="T131" s="53">
        <f t="shared" si="11"/>
        <v>0</v>
      </c>
      <c r="U131" s="54">
        <f t="shared" si="12"/>
        <v>0</v>
      </c>
      <c r="V131" s="55" t="str">
        <f t="shared" si="13"/>
        <v/>
      </c>
      <c r="W131" s="35" t="str">
        <f t="shared" si="14"/>
        <v/>
      </c>
      <c r="X131" s="37"/>
      <c r="Y131" s="56"/>
      <c r="Z131" s="57" t="str">
        <f t="shared" si="15"/>
        <v/>
      </c>
      <c r="AA131" s="41"/>
    </row>
    <row r="132" spans="1:27" ht="24" customHeight="1" x14ac:dyDescent="0.25">
      <c r="A132" s="27"/>
      <c r="B132" s="51" t="str">
        <f>IF(A132="","",IFERROR(INDEX(PERSONAL!$G$6:$G$80,MATCH(A132,PERSONAL!$A$6:$A$80,0)),""))</f>
        <v/>
      </c>
      <c r="C132" s="52" t="str">
        <f>IF(A132="","",IFERROR(INDEX(PERSONAL!$B$6:$B$80,MATCH(A132,PERSONAL!$A$6:$A$80,0)),""))</f>
        <v/>
      </c>
      <c r="D132" s="31" t="str">
        <f>IF(A132="","",IFERROR(INDEX(PERSONAL!$V$6:$V$80,MATCH(A132,PERSONAL!$A$6:$A$80,0)),""))</f>
        <v/>
      </c>
      <c r="E132" s="2"/>
      <c r="F132" s="2"/>
      <c r="G132" s="2"/>
      <c r="H132" s="2"/>
      <c r="I132" s="30"/>
      <c r="J132" s="30"/>
      <c r="K132" s="27"/>
      <c r="L132" s="30"/>
      <c r="M132" s="27"/>
      <c r="N132" s="2"/>
      <c r="O132" s="53">
        <f t="shared" si="8"/>
        <v>0</v>
      </c>
      <c r="P132" s="53">
        <f t="shared" si="9"/>
        <v>0</v>
      </c>
      <c r="Q132" s="53">
        <f t="shared" si="10"/>
        <v>0</v>
      </c>
      <c r="R132" s="53">
        <f>IF(P132=0,0,IF(INSTRUCCIONES!$C$8="",P132,MIN(P132,INSTRUCCIONES!$C$8)))</f>
        <v>0</v>
      </c>
      <c r="S132" s="52" t="str">
        <f>IF(OR(A132="",H132=""),"",IF(COUNTIFS(LISTAS!$C$2:$C$24,C132,LISTAS!$D$2:$D$24,H132)&gt;0,"SI","NO"))</f>
        <v/>
      </c>
      <c r="T132" s="53">
        <f t="shared" si="11"/>
        <v>0</v>
      </c>
      <c r="U132" s="54">
        <f t="shared" si="12"/>
        <v>0</v>
      </c>
      <c r="V132" s="55" t="str">
        <f t="shared" si="13"/>
        <v/>
      </c>
      <c r="W132" s="35" t="str">
        <f t="shared" si="14"/>
        <v/>
      </c>
      <c r="X132" s="37"/>
      <c r="Y132" s="56"/>
      <c r="Z132" s="57" t="str">
        <f t="shared" si="15"/>
        <v/>
      </c>
      <c r="AA132" s="41"/>
    </row>
    <row r="133" spans="1:27" ht="24" customHeight="1" x14ac:dyDescent="0.25">
      <c r="A133" s="27"/>
      <c r="B133" s="51" t="str">
        <f>IF(A133="","",IFERROR(INDEX(PERSONAL!$G$6:$G$80,MATCH(A133,PERSONAL!$A$6:$A$80,0)),""))</f>
        <v/>
      </c>
      <c r="C133" s="52" t="str">
        <f>IF(A133="","",IFERROR(INDEX(PERSONAL!$B$6:$B$80,MATCH(A133,PERSONAL!$A$6:$A$80,0)),""))</f>
        <v/>
      </c>
      <c r="D133" s="31" t="str">
        <f>IF(A133="","",IFERROR(INDEX(PERSONAL!$V$6:$V$80,MATCH(A133,PERSONAL!$A$6:$A$80,0)),""))</f>
        <v/>
      </c>
      <c r="E133" s="2"/>
      <c r="F133" s="2"/>
      <c r="G133" s="2"/>
      <c r="H133" s="2"/>
      <c r="I133" s="30"/>
      <c r="J133" s="30"/>
      <c r="K133" s="27"/>
      <c r="L133" s="30"/>
      <c r="M133" s="27"/>
      <c r="N133" s="2"/>
      <c r="O133" s="53">
        <f t="shared" si="8"/>
        <v>0</v>
      </c>
      <c r="P133" s="53">
        <f t="shared" si="9"/>
        <v>0</v>
      </c>
      <c r="Q133" s="53">
        <f t="shared" si="10"/>
        <v>0</v>
      </c>
      <c r="R133" s="53">
        <f>IF(P133=0,0,IF(INSTRUCCIONES!$C$8="",P133,MIN(P133,INSTRUCCIONES!$C$8)))</f>
        <v>0</v>
      </c>
      <c r="S133" s="52" t="str">
        <f>IF(OR(A133="",H133=""),"",IF(COUNTIFS(LISTAS!$C$2:$C$24,C133,LISTAS!$D$2:$D$24,H133)&gt;0,"SI","NO"))</f>
        <v/>
      </c>
      <c r="T133" s="53">
        <f t="shared" si="11"/>
        <v>0</v>
      </c>
      <c r="U133" s="54">
        <f t="shared" si="12"/>
        <v>0</v>
      </c>
      <c r="V133" s="55" t="str">
        <f t="shared" si="13"/>
        <v/>
      </c>
      <c r="W133" s="35" t="str">
        <f t="shared" si="14"/>
        <v/>
      </c>
      <c r="X133" s="37"/>
      <c r="Y133" s="56"/>
      <c r="Z133" s="57" t="str">
        <f t="shared" si="15"/>
        <v/>
      </c>
      <c r="AA133" s="41"/>
    </row>
    <row r="134" spans="1:27" ht="24" customHeight="1" x14ac:dyDescent="0.25">
      <c r="A134" s="27"/>
      <c r="B134" s="51" t="str">
        <f>IF(A134="","",IFERROR(INDEX(PERSONAL!$G$6:$G$80,MATCH(A134,PERSONAL!$A$6:$A$80,0)),""))</f>
        <v/>
      </c>
      <c r="C134" s="52" t="str">
        <f>IF(A134="","",IFERROR(INDEX(PERSONAL!$B$6:$B$80,MATCH(A134,PERSONAL!$A$6:$A$80,0)),""))</f>
        <v/>
      </c>
      <c r="D134" s="31" t="str">
        <f>IF(A134="","",IFERROR(INDEX(PERSONAL!$V$6:$V$80,MATCH(A134,PERSONAL!$A$6:$A$80,0)),""))</f>
        <v/>
      </c>
      <c r="E134" s="2"/>
      <c r="F134" s="2"/>
      <c r="G134" s="2"/>
      <c r="H134" s="2"/>
      <c r="I134" s="30"/>
      <c r="J134" s="30"/>
      <c r="K134" s="27"/>
      <c r="L134" s="30"/>
      <c r="M134" s="27"/>
      <c r="N134" s="2"/>
      <c r="O134" s="53">
        <f t="shared" ref="O134:O197" si="16">IF(A134="",0,IF(I134&lt;&gt;"",I134,IF(AND(K134="NO",M134&lt;&gt;"SI",L134&lt;&gt;""),DATE(YEAR(L134),MONTH(L134),1),0)))</f>
        <v>0</v>
      </c>
      <c r="P134" s="53">
        <f t="shared" ref="P134:P197" si="17">IF(A134="",0,IF(J134&lt;&gt;"",J134,IF(L134="",0,IF(K134="SI",L134,IF(M134&lt;&gt;"SI",EOMONTH(L134,0),0)))))</f>
        <v>0</v>
      </c>
      <c r="Q134" s="53">
        <f t="shared" ref="Q134:Q197" si="18">IF(OR(O134=0,D134=""),0,MAX(O134,D134))</f>
        <v>0</v>
      </c>
      <c r="R134" s="53">
        <f>IF(P134=0,0,IF(INSTRUCCIONES!$C$8="",P134,MIN(P134,INSTRUCCIONES!$C$8)))</f>
        <v>0</v>
      </c>
      <c r="S134" s="52" t="str">
        <f>IF(OR(A134="",H134=""),"",IF(COUNTIFS(LISTAS!$C$2:$C$24,C134,LISTAS!$D$2:$D$24,H134)&gt;0,"SI","NO"))</f>
        <v/>
      </c>
      <c r="T134" s="53">
        <f t="shared" ref="T134:T197" si="19">IF(OR(Q134=0,S134&lt;&gt;"SI"),0,MAX(Q134,SUMPRODUCT(MAX((A$6:A$1005=A134)*(S$6:S$1005="SI")*(((Q$6:Q$1005&lt;Q134)+(Q$6:Q$1005=Q134)*(ROW(Q$6:Q$1005)&lt;ROW(Q134)))&gt;0)*R$6:R$1005))+1))</f>
        <v>0</v>
      </c>
      <c r="U134" s="54">
        <f t="shared" ref="U134:U197" si="20">IF(OR(T134=0,R134=0),0,MAX(0,R134-T134+1))</f>
        <v>0</v>
      </c>
      <c r="V134" s="55" t="str">
        <f t="shared" ref="V134:V197" si="21">IF(A134="","",IF(B134="","ID no existe en PERSONAL o la fila no tiene nombre",IF(D134="","Falta fecha de acta base en PERSONAL",IF(H134="","Seleccione el tipo de experiencia",IF(O134=0,"Sin fecha de inicio computable (Notas 5 y 6)",IF(P134=0,"Sin fecha de terminación computable (Notas 5 y 6)",IF(S134="NO","Tipo de experiencia no exigido para el perfil: no computa",IF(R134&lt;Q134,"Periodo anterior al acta base o posterior al cierre: no computa",IF(T134&gt;R134,"Periodo totalmente traslapado con otra certificación: no computa",IF(T134&gt;Q134,"OK – traslapo descontado: "&amp;TEXT(T134-Q134,"0")&amp;" días",IF(O134&lt;D134,"OK – computa desde la fecha de acta base","OK")))))))))))</f>
        <v/>
      </c>
      <c r="W134" s="35" t="str">
        <f t="shared" ref="W134:W197" si="22">IF(A134="","",IF(LEFT(V134,2)="OK","OK",IF(OR(LEFT(V134,4)="Tipo",LEFT(V134,7)="Periodo"),"NO COMPUTA","REVISAR")))</f>
        <v/>
      </c>
      <c r="X134" s="37"/>
      <c r="Y134" s="56"/>
      <c r="Z134" s="57" t="str">
        <f t="shared" ref="Z134:Z197" si="23">IF(A134="","",IF(OR(X134="NO",S134&lt;&gt;"SI",Q134=0,R134=0),0,IF(Y134&lt;&gt;"",MIN(Y134,MAX(0,R134-MAX(Q134,SUMPRODUCT(MAX((A$6:A$1005=A134)*(S$6:S$1005="SI")*(X$6:X$1005&lt;&gt;"NO")*(((Q$6:Q$1005&lt;Q134)+(Q$6:Q$1005=Q134)*(ROW(Q$6:Q$1005)&lt;ROW(Q134)))&gt;0)*R$6:R$1005))+1)+1)),MAX(0,R134-MAX(Q134,SUMPRODUCT(MAX((A$6:A$1005=A134)*(S$6:S$1005="SI")*(X$6:X$1005&lt;&gt;"NO")*(((Q$6:Q$1005&lt;Q134)+(Q$6:Q$1005=Q134)*(ROW(Q$6:Q$1005)&lt;ROW(Q134)))&gt;0)*R$6:R$1005))+1)+1))))</f>
        <v/>
      </c>
      <c r="AA134" s="41"/>
    </row>
    <row r="135" spans="1:27" ht="24" customHeight="1" x14ac:dyDescent="0.25">
      <c r="A135" s="27"/>
      <c r="B135" s="51" t="str">
        <f>IF(A135="","",IFERROR(INDEX(PERSONAL!$G$6:$G$80,MATCH(A135,PERSONAL!$A$6:$A$80,0)),""))</f>
        <v/>
      </c>
      <c r="C135" s="52" t="str">
        <f>IF(A135="","",IFERROR(INDEX(PERSONAL!$B$6:$B$80,MATCH(A135,PERSONAL!$A$6:$A$80,0)),""))</f>
        <v/>
      </c>
      <c r="D135" s="31" t="str">
        <f>IF(A135="","",IFERROR(INDEX(PERSONAL!$V$6:$V$80,MATCH(A135,PERSONAL!$A$6:$A$80,0)),""))</f>
        <v/>
      </c>
      <c r="E135" s="2"/>
      <c r="F135" s="2"/>
      <c r="G135" s="2"/>
      <c r="H135" s="2"/>
      <c r="I135" s="30"/>
      <c r="J135" s="30"/>
      <c r="K135" s="27"/>
      <c r="L135" s="30"/>
      <c r="M135" s="27"/>
      <c r="N135" s="2"/>
      <c r="O135" s="53">
        <f t="shared" si="16"/>
        <v>0</v>
      </c>
      <c r="P135" s="53">
        <f t="shared" si="17"/>
        <v>0</v>
      </c>
      <c r="Q135" s="53">
        <f t="shared" si="18"/>
        <v>0</v>
      </c>
      <c r="R135" s="53">
        <f>IF(P135=0,0,IF(INSTRUCCIONES!$C$8="",P135,MIN(P135,INSTRUCCIONES!$C$8)))</f>
        <v>0</v>
      </c>
      <c r="S135" s="52" t="str">
        <f>IF(OR(A135="",H135=""),"",IF(COUNTIFS(LISTAS!$C$2:$C$24,C135,LISTAS!$D$2:$D$24,H135)&gt;0,"SI","NO"))</f>
        <v/>
      </c>
      <c r="T135" s="53">
        <f t="shared" si="19"/>
        <v>0</v>
      </c>
      <c r="U135" s="54">
        <f t="shared" si="20"/>
        <v>0</v>
      </c>
      <c r="V135" s="55" t="str">
        <f t="shared" si="21"/>
        <v/>
      </c>
      <c r="W135" s="35" t="str">
        <f t="shared" si="22"/>
        <v/>
      </c>
      <c r="X135" s="37"/>
      <c r="Y135" s="56"/>
      <c r="Z135" s="57" t="str">
        <f t="shared" si="23"/>
        <v/>
      </c>
      <c r="AA135" s="41"/>
    </row>
    <row r="136" spans="1:27" ht="24" customHeight="1" x14ac:dyDescent="0.25">
      <c r="A136" s="27"/>
      <c r="B136" s="51" t="str">
        <f>IF(A136="","",IFERROR(INDEX(PERSONAL!$G$6:$G$80,MATCH(A136,PERSONAL!$A$6:$A$80,0)),""))</f>
        <v/>
      </c>
      <c r="C136" s="52" t="str">
        <f>IF(A136="","",IFERROR(INDEX(PERSONAL!$B$6:$B$80,MATCH(A136,PERSONAL!$A$6:$A$80,0)),""))</f>
        <v/>
      </c>
      <c r="D136" s="31" t="str">
        <f>IF(A136="","",IFERROR(INDEX(PERSONAL!$V$6:$V$80,MATCH(A136,PERSONAL!$A$6:$A$80,0)),""))</f>
        <v/>
      </c>
      <c r="E136" s="2"/>
      <c r="F136" s="2"/>
      <c r="G136" s="2"/>
      <c r="H136" s="2"/>
      <c r="I136" s="30"/>
      <c r="J136" s="30"/>
      <c r="K136" s="27"/>
      <c r="L136" s="30"/>
      <c r="M136" s="27"/>
      <c r="N136" s="2"/>
      <c r="O136" s="53">
        <f t="shared" si="16"/>
        <v>0</v>
      </c>
      <c r="P136" s="53">
        <f t="shared" si="17"/>
        <v>0</v>
      </c>
      <c r="Q136" s="53">
        <f t="shared" si="18"/>
        <v>0</v>
      </c>
      <c r="R136" s="53">
        <f>IF(P136=0,0,IF(INSTRUCCIONES!$C$8="",P136,MIN(P136,INSTRUCCIONES!$C$8)))</f>
        <v>0</v>
      </c>
      <c r="S136" s="52" t="str">
        <f>IF(OR(A136="",H136=""),"",IF(COUNTIFS(LISTAS!$C$2:$C$24,C136,LISTAS!$D$2:$D$24,H136)&gt;0,"SI","NO"))</f>
        <v/>
      </c>
      <c r="T136" s="53">
        <f t="shared" si="19"/>
        <v>0</v>
      </c>
      <c r="U136" s="54">
        <f t="shared" si="20"/>
        <v>0</v>
      </c>
      <c r="V136" s="55" t="str">
        <f t="shared" si="21"/>
        <v/>
      </c>
      <c r="W136" s="35" t="str">
        <f t="shared" si="22"/>
        <v/>
      </c>
      <c r="X136" s="37"/>
      <c r="Y136" s="56"/>
      <c r="Z136" s="57" t="str">
        <f t="shared" si="23"/>
        <v/>
      </c>
      <c r="AA136" s="41"/>
    </row>
    <row r="137" spans="1:27" ht="24" customHeight="1" x14ac:dyDescent="0.25">
      <c r="A137" s="27"/>
      <c r="B137" s="51" t="str">
        <f>IF(A137="","",IFERROR(INDEX(PERSONAL!$G$6:$G$80,MATCH(A137,PERSONAL!$A$6:$A$80,0)),""))</f>
        <v/>
      </c>
      <c r="C137" s="52" t="str">
        <f>IF(A137="","",IFERROR(INDEX(PERSONAL!$B$6:$B$80,MATCH(A137,PERSONAL!$A$6:$A$80,0)),""))</f>
        <v/>
      </c>
      <c r="D137" s="31" t="str">
        <f>IF(A137="","",IFERROR(INDEX(PERSONAL!$V$6:$V$80,MATCH(A137,PERSONAL!$A$6:$A$80,0)),""))</f>
        <v/>
      </c>
      <c r="E137" s="2"/>
      <c r="F137" s="2"/>
      <c r="G137" s="2"/>
      <c r="H137" s="2"/>
      <c r="I137" s="30"/>
      <c r="J137" s="30"/>
      <c r="K137" s="27"/>
      <c r="L137" s="30"/>
      <c r="M137" s="27"/>
      <c r="N137" s="2"/>
      <c r="O137" s="53">
        <f t="shared" si="16"/>
        <v>0</v>
      </c>
      <c r="P137" s="53">
        <f t="shared" si="17"/>
        <v>0</v>
      </c>
      <c r="Q137" s="53">
        <f t="shared" si="18"/>
        <v>0</v>
      </c>
      <c r="R137" s="53">
        <f>IF(P137=0,0,IF(INSTRUCCIONES!$C$8="",P137,MIN(P137,INSTRUCCIONES!$C$8)))</f>
        <v>0</v>
      </c>
      <c r="S137" s="52" t="str">
        <f>IF(OR(A137="",H137=""),"",IF(COUNTIFS(LISTAS!$C$2:$C$24,C137,LISTAS!$D$2:$D$24,H137)&gt;0,"SI","NO"))</f>
        <v/>
      </c>
      <c r="T137" s="53">
        <f t="shared" si="19"/>
        <v>0</v>
      </c>
      <c r="U137" s="54">
        <f t="shared" si="20"/>
        <v>0</v>
      </c>
      <c r="V137" s="55" t="str">
        <f t="shared" si="21"/>
        <v/>
      </c>
      <c r="W137" s="35" t="str">
        <f t="shared" si="22"/>
        <v/>
      </c>
      <c r="X137" s="37"/>
      <c r="Y137" s="56"/>
      <c r="Z137" s="57" t="str">
        <f t="shared" si="23"/>
        <v/>
      </c>
      <c r="AA137" s="41"/>
    </row>
    <row r="138" spans="1:27" ht="24" customHeight="1" x14ac:dyDescent="0.25">
      <c r="A138" s="27"/>
      <c r="B138" s="51" t="str">
        <f>IF(A138="","",IFERROR(INDEX(PERSONAL!$G$6:$G$80,MATCH(A138,PERSONAL!$A$6:$A$80,0)),""))</f>
        <v/>
      </c>
      <c r="C138" s="52" t="str">
        <f>IF(A138="","",IFERROR(INDEX(PERSONAL!$B$6:$B$80,MATCH(A138,PERSONAL!$A$6:$A$80,0)),""))</f>
        <v/>
      </c>
      <c r="D138" s="31" t="str">
        <f>IF(A138="","",IFERROR(INDEX(PERSONAL!$V$6:$V$80,MATCH(A138,PERSONAL!$A$6:$A$80,0)),""))</f>
        <v/>
      </c>
      <c r="E138" s="2"/>
      <c r="F138" s="2"/>
      <c r="G138" s="2"/>
      <c r="H138" s="2"/>
      <c r="I138" s="30"/>
      <c r="J138" s="30"/>
      <c r="K138" s="27"/>
      <c r="L138" s="30"/>
      <c r="M138" s="27"/>
      <c r="N138" s="2"/>
      <c r="O138" s="53">
        <f t="shared" si="16"/>
        <v>0</v>
      </c>
      <c r="P138" s="53">
        <f t="shared" si="17"/>
        <v>0</v>
      </c>
      <c r="Q138" s="53">
        <f t="shared" si="18"/>
        <v>0</v>
      </c>
      <c r="R138" s="53">
        <f>IF(P138=0,0,IF(INSTRUCCIONES!$C$8="",P138,MIN(P138,INSTRUCCIONES!$C$8)))</f>
        <v>0</v>
      </c>
      <c r="S138" s="52" t="str">
        <f>IF(OR(A138="",H138=""),"",IF(COUNTIFS(LISTAS!$C$2:$C$24,C138,LISTAS!$D$2:$D$24,H138)&gt;0,"SI","NO"))</f>
        <v/>
      </c>
      <c r="T138" s="53">
        <f t="shared" si="19"/>
        <v>0</v>
      </c>
      <c r="U138" s="54">
        <f t="shared" si="20"/>
        <v>0</v>
      </c>
      <c r="V138" s="55" t="str">
        <f t="shared" si="21"/>
        <v/>
      </c>
      <c r="W138" s="35" t="str">
        <f t="shared" si="22"/>
        <v/>
      </c>
      <c r="X138" s="37"/>
      <c r="Y138" s="56"/>
      <c r="Z138" s="57" t="str">
        <f t="shared" si="23"/>
        <v/>
      </c>
      <c r="AA138" s="41"/>
    </row>
    <row r="139" spans="1:27" ht="24" customHeight="1" x14ac:dyDescent="0.25">
      <c r="A139" s="27"/>
      <c r="B139" s="51" t="str">
        <f>IF(A139="","",IFERROR(INDEX(PERSONAL!$G$6:$G$80,MATCH(A139,PERSONAL!$A$6:$A$80,0)),""))</f>
        <v/>
      </c>
      <c r="C139" s="52" t="str">
        <f>IF(A139="","",IFERROR(INDEX(PERSONAL!$B$6:$B$80,MATCH(A139,PERSONAL!$A$6:$A$80,0)),""))</f>
        <v/>
      </c>
      <c r="D139" s="31" t="str">
        <f>IF(A139="","",IFERROR(INDEX(PERSONAL!$V$6:$V$80,MATCH(A139,PERSONAL!$A$6:$A$80,0)),""))</f>
        <v/>
      </c>
      <c r="E139" s="2"/>
      <c r="F139" s="2"/>
      <c r="G139" s="2"/>
      <c r="H139" s="2"/>
      <c r="I139" s="30"/>
      <c r="J139" s="30"/>
      <c r="K139" s="27"/>
      <c r="L139" s="30"/>
      <c r="M139" s="27"/>
      <c r="N139" s="2"/>
      <c r="O139" s="53">
        <f t="shared" si="16"/>
        <v>0</v>
      </c>
      <c r="P139" s="53">
        <f t="shared" si="17"/>
        <v>0</v>
      </c>
      <c r="Q139" s="53">
        <f t="shared" si="18"/>
        <v>0</v>
      </c>
      <c r="R139" s="53">
        <f>IF(P139=0,0,IF(INSTRUCCIONES!$C$8="",P139,MIN(P139,INSTRUCCIONES!$C$8)))</f>
        <v>0</v>
      </c>
      <c r="S139" s="52" t="str">
        <f>IF(OR(A139="",H139=""),"",IF(COUNTIFS(LISTAS!$C$2:$C$24,C139,LISTAS!$D$2:$D$24,H139)&gt;0,"SI","NO"))</f>
        <v/>
      </c>
      <c r="T139" s="53">
        <f t="shared" si="19"/>
        <v>0</v>
      </c>
      <c r="U139" s="54">
        <f t="shared" si="20"/>
        <v>0</v>
      </c>
      <c r="V139" s="55" t="str">
        <f t="shared" si="21"/>
        <v/>
      </c>
      <c r="W139" s="35" t="str">
        <f t="shared" si="22"/>
        <v/>
      </c>
      <c r="X139" s="37"/>
      <c r="Y139" s="56"/>
      <c r="Z139" s="57" t="str">
        <f t="shared" si="23"/>
        <v/>
      </c>
      <c r="AA139" s="41"/>
    </row>
    <row r="140" spans="1:27" ht="24" customHeight="1" x14ac:dyDescent="0.25">
      <c r="A140" s="27"/>
      <c r="B140" s="51" t="str">
        <f>IF(A140="","",IFERROR(INDEX(PERSONAL!$G$6:$G$80,MATCH(A140,PERSONAL!$A$6:$A$80,0)),""))</f>
        <v/>
      </c>
      <c r="C140" s="52" t="str">
        <f>IF(A140="","",IFERROR(INDEX(PERSONAL!$B$6:$B$80,MATCH(A140,PERSONAL!$A$6:$A$80,0)),""))</f>
        <v/>
      </c>
      <c r="D140" s="31" t="str">
        <f>IF(A140="","",IFERROR(INDEX(PERSONAL!$V$6:$V$80,MATCH(A140,PERSONAL!$A$6:$A$80,0)),""))</f>
        <v/>
      </c>
      <c r="E140" s="2"/>
      <c r="F140" s="2"/>
      <c r="G140" s="2"/>
      <c r="H140" s="2"/>
      <c r="I140" s="30"/>
      <c r="J140" s="30"/>
      <c r="K140" s="27"/>
      <c r="L140" s="30"/>
      <c r="M140" s="27"/>
      <c r="N140" s="2"/>
      <c r="O140" s="53">
        <f t="shared" si="16"/>
        <v>0</v>
      </c>
      <c r="P140" s="53">
        <f t="shared" si="17"/>
        <v>0</v>
      </c>
      <c r="Q140" s="53">
        <f t="shared" si="18"/>
        <v>0</v>
      </c>
      <c r="R140" s="53">
        <f>IF(P140=0,0,IF(INSTRUCCIONES!$C$8="",P140,MIN(P140,INSTRUCCIONES!$C$8)))</f>
        <v>0</v>
      </c>
      <c r="S140" s="52" t="str">
        <f>IF(OR(A140="",H140=""),"",IF(COUNTIFS(LISTAS!$C$2:$C$24,C140,LISTAS!$D$2:$D$24,H140)&gt;0,"SI","NO"))</f>
        <v/>
      </c>
      <c r="T140" s="53">
        <f t="shared" si="19"/>
        <v>0</v>
      </c>
      <c r="U140" s="54">
        <f t="shared" si="20"/>
        <v>0</v>
      </c>
      <c r="V140" s="55" t="str">
        <f t="shared" si="21"/>
        <v/>
      </c>
      <c r="W140" s="35" t="str">
        <f t="shared" si="22"/>
        <v/>
      </c>
      <c r="X140" s="37"/>
      <c r="Y140" s="56"/>
      <c r="Z140" s="57" t="str">
        <f t="shared" si="23"/>
        <v/>
      </c>
      <c r="AA140" s="41"/>
    </row>
    <row r="141" spans="1:27" ht="24" customHeight="1" x14ac:dyDescent="0.25">
      <c r="A141" s="27"/>
      <c r="B141" s="51" t="str">
        <f>IF(A141="","",IFERROR(INDEX(PERSONAL!$G$6:$G$80,MATCH(A141,PERSONAL!$A$6:$A$80,0)),""))</f>
        <v/>
      </c>
      <c r="C141" s="52" t="str">
        <f>IF(A141="","",IFERROR(INDEX(PERSONAL!$B$6:$B$80,MATCH(A141,PERSONAL!$A$6:$A$80,0)),""))</f>
        <v/>
      </c>
      <c r="D141" s="31" t="str">
        <f>IF(A141="","",IFERROR(INDEX(PERSONAL!$V$6:$V$80,MATCH(A141,PERSONAL!$A$6:$A$80,0)),""))</f>
        <v/>
      </c>
      <c r="E141" s="2"/>
      <c r="F141" s="2"/>
      <c r="G141" s="2"/>
      <c r="H141" s="2"/>
      <c r="I141" s="30"/>
      <c r="J141" s="30"/>
      <c r="K141" s="27"/>
      <c r="L141" s="30"/>
      <c r="M141" s="27"/>
      <c r="N141" s="2"/>
      <c r="O141" s="53">
        <f t="shared" si="16"/>
        <v>0</v>
      </c>
      <c r="P141" s="53">
        <f t="shared" si="17"/>
        <v>0</v>
      </c>
      <c r="Q141" s="53">
        <f t="shared" si="18"/>
        <v>0</v>
      </c>
      <c r="R141" s="53">
        <f>IF(P141=0,0,IF(INSTRUCCIONES!$C$8="",P141,MIN(P141,INSTRUCCIONES!$C$8)))</f>
        <v>0</v>
      </c>
      <c r="S141" s="52" t="str">
        <f>IF(OR(A141="",H141=""),"",IF(COUNTIFS(LISTAS!$C$2:$C$24,C141,LISTAS!$D$2:$D$24,H141)&gt;0,"SI","NO"))</f>
        <v/>
      </c>
      <c r="T141" s="53">
        <f t="shared" si="19"/>
        <v>0</v>
      </c>
      <c r="U141" s="54">
        <f t="shared" si="20"/>
        <v>0</v>
      </c>
      <c r="V141" s="55" t="str">
        <f t="shared" si="21"/>
        <v/>
      </c>
      <c r="W141" s="35" t="str">
        <f t="shared" si="22"/>
        <v/>
      </c>
      <c r="X141" s="37"/>
      <c r="Y141" s="56"/>
      <c r="Z141" s="57" t="str">
        <f t="shared" si="23"/>
        <v/>
      </c>
      <c r="AA141" s="41"/>
    </row>
    <row r="142" spans="1:27" ht="24" customHeight="1" x14ac:dyDescent="0.25">
      <c r="A142" s="27"/>
      <c r="B142" s="51" t="str">
        <f>IF(A142="","",IFERROR(INDEX(PERSONAL!$G$6:$G$80,MATCH(A142,PERSONAL!$A$6:$A$80,0)),""))</f>
        <v/>
      </c>
      <c r="C142" s="52" t="str">
        <f>IF(A142="","",IFERROR(INDEX(PERSONAL!$B$6:$B$80,MATCH(A142,PERSONAL!$A$6:$A$80,0)),""))</f>
        <v/>
      </c>
      <c r="D142" s="31" t="str">
        <f>IF(A142="","",IFERROR(INDEX(PERSONAL!$V$6:$V$80,MATCH(A142,PERSONAL!$A$6:$A$80,0)),""))</f>
        <v/>
      </c>
      <c r="E142" s="2"/>
      <c r="F142" s="2"/>
      <c r="G142" s="2"/>
      <c r="H142" s="2"/>
      <c r="I142" s="30"/>
      <c r="J142" s="30"/>
      <c r="K142" s="27"/>
      <c r="L142" s="30"/>
      <c r="M142" s="27"/>
      <c r="N142" s="2"/>
      <c r="O142" s="53">
        <f t="shared" si="16"/>
        <v>0</v>
      </c>
      <c r="P142" s="53">
        <f t="shared" si="17"/>
        <v>0</v>
      </c>
      <c r="Q142" s="53">
        <f t="shared" si="18"/>
        <v>0</v>
      </c>
      <c r="R142" s="53">
        <f>IF(P142=0,0,IF(INSTRUCCIONES!$C$8="",P142,MIN(P142,INSTRUCCIONES!$C$8)))</f>
        <v>0</v>
      </c>
      <c r="S142" s="52" t="str">
        <f>IF(OR(A142="",H142=""),"",IF(COUNTIFS(LISTAS!$C$2:$C$24,C142,LISTAS!$D$2:$D$24,H142)&gt;0,"SI","NO"))</f>
        <v/>
      </c>
      <c r="T142" s="53">
        <f t="shared" si="19"/>
        <v>0</v>
      </c>
      <c r="U142" s="54">
        <f t="shared" si="20"/>
        <v>0</v>
      </c>
      <c r="V142" s="55" t="str">
        <f t="shared" si="21"/>
        <v/>
      </c>
      <c r="W142" s="35" t="str">
        <f t="shared" si="22"/>
        <v/>
      </c>
      <c r="X142" s="37"/>
      <c r="Y142" s="56"/>
      <c r="Z142" s="57" t="str">
        <f t="shared" si="23"/>
        <v/>
      </c>
      <c r="AA142" s="41"/>
    </row>
    <row r="143" spans="1:27" ht="24" customHeight="1" x14ac:dyDescent="0.25">
      <c r="A143" s="27"/>
      <c r="B143" s="51" t="str">
        <f>IF(A143="","",IFERROR(INDEX(PERSONAL!$G$6:$G$80,MATCH(A143,PERSONAL!$A$6:$A$80,0)),""))</f>
        <v/>
      </c>
      <c r="C143" s="52" t="str">
        <f>IF(A143="","",IFERROR(INDEX(PERSONAL!$B$6:$B$80,MATCH(A143,PERSONAL!$A$6:$A$80,0)),""))</f>
        <v/>
      </c>
      <c r="D143" s="31" t="str">
        <f>IF(A143="","",IFERROR(INDEX(PERSONAL!$V$6:$V$80,MATCH(A143,PERSONAL!$A$6:$A$80,0)),""))</f>
        <v/>
      </c>
      <c r="E143" s="2"/>
      <c r="F143" s="2"/>
      <c r="G143" s="2"/>
      <c r="H143" s="2"/>
      <c r="I143" s="30"/>
      <c r="J143" s="30"/>
      <c r="K143" s="27"/>
      <c r="L143" s="30"/>
      <c r="M143" s="27"/>
      <c r="N143" s="2"/>
      <c r="O143" s="53">
        <f t="shared" si="16"/>
        <v>0</v>
      </c>
      <c r="P143" s="53">
        <f t="shared" si="17"/>
        <v>0</v>
      </c>
      <c r="Q143" s="53">
        <f t="shared" si="18"/>
        <v>0</v>
      </c>
      <c r="R143" s="53">
        <f>IF(P143=0,0,IF(INSTRUCCIONES!$C$8="",P143,MIN(P143,INSTRUCCIONES!$C$8)))</f>
        <v>0</v>
      </c>
      <c r="S143" s="52" t="str">
        <f>IF(OR(A143="",H143=""),"",IF(COUNTIFS(LISTAS!$C$2:$C$24,C143,LISTAS!$D$2:$D$24,H143)&gt;0,"SI","NO"))</f>
        <v/>
      </c>
      <c r="T143" s="53">
        <f t="shared" si="19"/>
        <v>0</v>
      </c>
      <c r="U143" s="54">
        <f t="shared" si="20"/>
        <v>0</v>
      </c>
      <c r="V143" s="55" t="str">
        <f t="shared" si="21"/>
        <v/>
      </c>
      <c r="W143" s="35" t="str">
        <f t="shared" si="22"/>
        <v/>
      </c>
      <c r="X143" s="37"/>
      <c r="Y143" s="56"/>
      <c r="Z143" s="57" t="str">
        <f t="shared" si="23"/>
        <v/>
      </c>
      <c r="AA143" s="41"/>
    </row>
    <row r="144" spans="1:27" ht="24" customHeight="1" x14ac:dyDescent="0.25">
      <c r="A144" s="27"/>
      <c r="B144" s="51" t="str">
        <f>IF(A144="","",IFERROR(INDEX(PERSONAL!$G$6:$G$80,MATCH(A144,PERSONAL!$A$6:$A$80,0)),""))</f>
        <v/>
      </c>
      <c r="C144" s="52" t="str">
        <f>IF(A144="","",IFERROR(INDEX(PERSONAL!$B$6:$B$80,MATCH(A144,PERSONAL!$A$6:$A$80,0)),""))</f>
        <v/>
      </c>
      <c r="D144" s="31" t="str">
        <f>IF(A144="","",IFERROR(INDEX(PERSONAL!$V$6:$V$80,MATCH(A144,PERSONAL!$A$6:$A$80,0)),""))</f>
        <v/>
      </c>
      <c r="E144" s="2"/>
      <c r="F144" s="2"/>
      <c r="G144" s="2"/>
      <c r="H144" s="2"/>
      <c r="I144" s="30"/>
      <c r="J144" s="30"/>
      <c r="K144" s="27"/>
      <c r="L144" s="30"/>
      <c r="M144" s="27"/>
      <c r="N144" s="2"/>
      <c r="O144" s="53">
        <f t="shared" si="16"/>
        <v>0</v>
      </c>
      <c r="P144" s="53">
        <f t="shared" si="17"/>
        <v>0</v>
      </c>
      <c r="Q144" s="53">
        <f t="shared" si="18"/>
        <v>0</v>
      </c>
      <c r="R144" s="53">
        <f>IF(P144=0,0,IF(INSTRUCCIONES!$C$8="",P144,MIN(P144,INSTRUCCIONES!$C$8)))</f>
        <v>0</v>
      </c>
      <c r="S144" s="52" t="str">
        <f>IF(OR(A144="",H144=""),"",IF(COUNTIFS(LISTAS!$C$2:$C$24,C144,LISTAS!$D$2:$D$24,H144)&gt;0,"SI","NO"))</f>
        <v/>
      </c>
      <c r="T144" s="53">
        <f t="shared" si="19"/>
        <v>0</v>
      </c>
      <c r="U144" s="54">
        <f t="shared" si="20"/>
        <v>0</v>
      </c>
      <c r="V144" s="55" t="str">
        <f t="shared" si="21"/>
        <v/>
      </c>
      <c r="W144" s="35" t="str">
        <f t="shared" si="22"/>
        <v/>
      </c>
      <c r="X144" s="37"/>
      <c r="Y144" s="56"/>
      <c r="Z144" s="57" t="str">
        <f t="shared" si="23"/>
        <v/>
      </c>
      <c r="AA144" s="41"/>
    </row>
    <row r="145" spans="1:27" ht="24" customHeight="1" x14ac:dyDescent="0.25">
      <c r="A145" s="27"/>
      <c r="B145" s="51" t="str">
        <f>IF(A145="","",IFERROR(INDEX(PERSONAL!$G$6:$G$80,MATCH(A145,PERSONAL!$A$6:$A$80,0)),""))</f>
        <v/>
      </c>
      <c r="C145" s="52" t="str">
        <f>IF(A145="","",IFERROR(INDEX(PERSONAL!$B$6:$B$80,MATCH(A145,PERSONAL!$A$6:$A$80,0)),""))</f>
        <v/>
      </c>
      <c r="D145" s="31" t="str">
        <f>IF(A145="","",IFERROR(INDEX(PERSONAL!$V$6:$V$80,MATCH(A145,PERSONAL!$A$6:$A$80,0)),""))</f>
        <v/>
      </c>
      <c r="E145" s="2"/>
      <c r="F145" s="2"/>
      <c r="G145" s="2"/>
      <c r="H145" s="2"/>
      <c r="I145" s="30"/>
      <c r="J145" s="30"/>
      <c r="K145" s="27"/>
      <c r="L145" s="30"/>
      <c r="M145" s="27"/>
      <c r="N145" s="2"/>
      <c r="O145" s="53">
        <f t="shared" si="16"/>
        <v>0</v>
      </c>
      <c r="P145" s="53">
        <f t="shared" si="17"/>
        <v>0</v>
      </c>
      <c r="Q145" s="53">
        <f t="shared" si="18"/>
        <v>0</v>
      </c>
      <c r="R145" s="53">
        <f>IF(P145=0,0,IF(INSTRUCCIONES!$C$8="",P145,MIN(P145,INSTRUCCIONES!$C$8)))</f>
        <v>0</v>
      </c>
      <c r="S145" s="52" t="str">
        <f>IF(OR(A145="",H145=""),"",IF(COUNTIFS(LISTAS!$C$2:$C$24,C145,LISTAS!$D$2:$D$24,H145)&gt;0,"SI","NO"))</f>
        <v/>
      </c>
      <c r="T145" s="53">
        <f t="shared" si="19"/>
        <v>0</v>
      </c>
      <c r="U145" s="54">
        <f t="shared" si="20"/>
        <v>0</v>
      </c>
      <c r="V145" s="55" t="str">
        <f t="shared" si="21"/>
        <v/>
      </c>
      <c r="W145" s="35" t="str">
        <f t="shared" si="22"/>
        <v/>
      </c>
      <c r="X145" s="37"/>
      <c r="Y145" s="56"/>
      <c r="Z145" s="57" t="str">
        <f t="shared" si="23"/>
        <v/>
      </c>
      <c r="AA145" s="41"/>
    </row>
    <row r="146" spans="1:27" ht="24" customHeight="1" x14ac:dyDescent="0.25">
      <c r="A146" s="27"/>
      <c r="B146" s="51" t="str">
        <f>IF(A146="","",IFERROR(INDEX(PERSONAL!$G$6:$G$80,MATCH(A146,PERSONAL!$A$6:$A$80,0)),""))</f>
        <v/>
      </c>
      <c r="C146" s="52" t="str">
        <f>IF(A146="","",IFERROR(INDEX(PERSONAL!$B$6:$B$80,MATCH(A146,PERSONAL!$A$6:$A$80,0)),""))</f>
        <v/>
      </c>
      <c r="D146" s="31" t="str">
        <f>IF(A146="","",IFERROR(INDEX(PERSONAL!$V$6:$V$80,MATCH(A146,PERSONAL!$A$6:$A$80,0)),""))</f>
        <v/>
      </c>
      <c r="E146" s="2"/>
      <c r="F146" s="2"/>
      <c r="G146" s="2"/>
      <c r="H146" s="2"/>
      <c r="I146" s="30"/>
      <c r="J146" s="30"/>
      <c r="K146" s="27"/>
      <c r="L146" s="30"/>
      <c r="M146" s="27"/>
      <c r="N146" s="2"/>
      <c r="O146" s="53">
        <f t="shared" si="16"/>
        <v>0</v>
      </c>
      <c r="P146" s="53">
        <f t="shared" si="17"/>
        <v>0</v>
      </c>
      <c r="Q146" s="53">
        <f t="shared" si="18"/>
        <v>0</v>
      </c>
      <c r="R146" s="53">
        <f>IF(P146=0,0,IF(INSTRUCCIONES!$C$8="",P146,MIN(P146,INSTRUCCIONES!$C$8)))</f>
        <v>0</v>
      </c>
      <c r="S146" s="52" t="str">
        <f>IF(OR(A146="",H146=""),"",IF(COUNTIFS(LISTAS!$C$2:$C$24,C146,LISTAS!$D$2:$D$24,H146)&gt;0,"SI","NO"))</f>
        <v/>
      </c>
      <c r="T146" s="53">
        <f t="shared" si="19"/>
        <v>0</v>
      </c>
      <c r="U146" s="54">
        <f t="shared" si="20"/>
        <v>0</v>
      </c>
      <c r="V146" s="55" t="str">
        <f t="shared" si="21"/>
        <v/>
      </c>
      <c r="W146" s="35" t="str">
        <f t="shared" si="22"/>
        <v/>
      </c>
      <c r="X146" s="37"/>
      <c r="Y146" s="56"/>
      <c r="Z146" s="57" t="str">
        <f t="shared" si="23"/>
        <v/>
      </c>
      <c r="AA146" s="41"/>
    </row>
    <row r="147" spans="1:27" ht="24" customHeight="1" x14ac:dyDescent="0.25">
      <c r="A147" s="27"/>
      <c r="B147" s="51" t="str">
        <f>IF(A147="","",IFERROR(INDEX(PERSONAL!$G$6:$G$80,MATCH(A147,PERSONAL!$A$6:$A$80,0)),""))</f>
        <v/>
      </c>
      <c r="C147" s="52" t="str">
        <f>IF(A147="","",IFERROR(INDEX(PERSONAL!$B$6:$B$80,MATCH(A147,PERSONAL!$A$6:$A$80,0)),""))</f>
        <v/>
      </c>
      <c r="D147" s="31" t="str">
        <f>IF(A147="","",IFERROR(INDEX(PERSONAL!$V$6:$V$80,MATCH(A147,PERSONAL!$A$6:$A$80,0)),""))</f>
        <v/>
      </c>
      <c r="E147" s="2"/>
      <c r="F147" s="2"/>
      <c r="G147" s="2"/>
      <c r="H147" s="2"/>
      <c r="I147" s="30"/>
      <c r="J147" s="30"/>
      <c r="K147" s="27"/>
      <c r="L147" s="30"/>
      <c r="M147" s="27"/>
      <c r="N147" s="2"/>
      <c r="O147" s="53">
        <f t="shared" si="16"/>
        <v>0</v>
      </c>
      <c r="P147" s="53">
        <f t="shared" si="17"/>
        <v>0</v>
      </c>
      <c r="Q147" s="53">
        <f t="shared" si="18"/>
        <v>0</v>
      </c>
      <c r="R147" s="53">
        <f>IF(P147=0,0,IF(INSTRUCCIONES!$C$8="",P147,MIN(P147,INSTRUCCIONES!$C$8)))</f>
        <v>0</v>
      </c>
      <c r="S147" s="52" t="str">
        <f>IF(OR(A147="",H147=""),"",IF(COUNTIFS(LISTAS!$C$2:$C$24,C147,LISTAS!$D$2:$D$24,H147)&gt;0,"SI","NO"))</f>
        <v/>
      </c>
      <c r="T147" s="53">
        <f t="shared" si="19"/>
        <v>0</v>
      </c>
      <c r="U147" s="54">
        <f t="shared" si="20"/>
        <v>0</v>
      </c>
      <c r="V147" s="55" t="str">
        <f t="shared" si="21"/>
        <v/>
      </c>
      <c r="W147" s="35" t="str">
        <f t="shared" si="22"/>
        <v/>
      </c>
      <c r="X147" s="37"/>
      <c r="Y147" s="56"/>
      <c r="Z147" s="57" t="str">
        <f t="shared" si="23"/>
        <v/>
      </c>
      <c r="AA147" s="41"/>
    </row>
    <row r="148" spans="1:27" ht="24" customHeight="1" x14ac:dyDescent="0.25">
      <c r="A148" s="27"/>
      <c r="B148" s="51" t="str">
        <f>IF(A148="","",IFERROR(INDEX(PERSONAL!$G$6:$G$80,MATCH(A148,PERSONAL!$A$6:$A$80,0)),""))</f>
        <v/>
      </c>
      <c r="C148" s="52" t="str">
        <f>IF(A148="","",IFERROR(INDEX(PERSONAL!$B$6:$B$80,MATCH(A148,PERSONAL!$A$6:$A$80,0)),""))</f>
        <v/>
      </c>
      <c r="D148" s="31" t="str">
        <f>IF(A148="","",IFERROR(INDEX(PERSONAL!$V$6:$V$80,MATCH(A148,PERSONAL!$A$6:$A$80,0)),""))</f>
        <v/>
      </c>
      <c r="E148" s="2"/>
      <c r="F148" s="2"/>
      <c r="G148" s="2"/>
      <c r="H148" s="2"/>
      <c r="I148" s="30"/>
      <c r="J148" s="30"/>
      <c r="K148" s="27"/>
      <c r="L148" s="30"/>
      <c r="M148" s="27"/>
      <c r="N148" s="2"/>
      <c r="O148" s="53">
        <f t="shared" si="16"/>
        <v>0</v>
      </c>
      <c r="P148" s="53">
        <f t="shared" si="17"/>
        <v>0</v>
      </c>
      <c r="Q148" s="53">
        <f t="shared" si="18"/>
        <v>0</v>
      </c>
      <c r="R148" s="53">
        <f>IF(P148=0,0,IF(INSTRUCCIONES!$C$8="",P148,MIN(P148,INSTRUCCIONES!$C$8)))</f>
        <v>0</v>
      </c>
      <c r="S148" s="52" t="str">
        <f>IF(OR(A148="",H148=""),"",IF(COUNTIFS(LISTAS!$C$2:$C$24,C148,LISTAS!$D$2:$D$24,H148)&gt;0,"SI","NO"))</f>
        <v/>
      </c>
      <c r="T148" s="53">
        <f t="shared" si="19"/>
        <v>0</v>
      </c>
      <c r="U148" s="54">
        <f t="shared" si="20"/>
        <v>0</v>
      </c>
      <c r="V148" s="55" t="str">
        <f t="shared" si="21"/>
        <v/>
      </c>
      <c r="W148" s="35" t="str">
        <f t="shared" si="22"/>
        <v/>
      </c>
      <c r="X148" s="37"/>
      <c r="Y148" s="56"/>
      <c r="Z148" s="57" t="str">
        <f t="shared" si="23"/>
        <v/>
      </c>
      <c r="AA148" s="41"/>
    </row>
    <row r="149" spans="1:27" ht="24" customHeight="1" x14ac:dyDescent="0.25">
      <c r="A149" s="27"/>
      <c r="B149" s="51" t="str">
        <f>IF(A149="","",IFERROR(INDEX(PERSONAL!$G$6:$G$80,MATCH(A149,PERSONAL!$A$6:$A$80,0)),""))</f>
        <v/>
      </c>
      <c r="C149" s="52" t="str">
        <f>IF(A149="","",IFERROR(INDEX(PERSONAL!$B$6:$B$80,MATCH(A149,PERSONAL!$A$6:$A$80,0)),""))</f>
        <v/>
      </c>
      <c r="D149" s="31" t="str">
        <f>IF(A149="","",IFERROR(INDEX(PERSONAL!$V$6:$V$80,MATCH(A149,PERSONAL!$A$6:$A$80,0)),""))</f>
        <v/>
      </c>
      <c r="E149" s="2"/>
      <c r="F149" s="2"/>
      <c r="G149" s="2"/>
      <c r="H149" s="2"/>
      <c r="I149" s="30"/>
      <c r="J149" s="30"/>
      <c r="K149" s="27"/>
      <c r="L149" s="30"/>
      <c r="M149" s="27"/>
      <c r="N149" s="2"/>
      <c r="O149" s="53">
        <f t="shared" si="16"/>
        <v>0</v>
      </c>
      <c r="P149" s="53">
        <f t="shared" si="17"/>
        <v>0</v>
      </c>
      <c r="Q149" s="53">
        <f t="shared" si="18"/>
        <v>0</v>
      </c>
      <c r="R149" s="53">
        <f>IF(P149=0,0,IF(INSTRUCCIONES!$C$8="",P149,MIN(P149,INSTRUCCIONES!$C$8)))</f>
        <v>0</v>
      </c>
      <c r="S149" s="52" t="str">
        <f>IF(OR(A149="",H149=""),"",IF(COUNTIFS(LISTAS!$C$2:$C$24,C149,LISTAS!$D$2:$D$24,H149)&gt;0,"SI","NO"))</f>
        <v/>
      </c>
      <c r="T149" s="53">
        <f t="shared" si="19"/>
        <v>0</v>
      </c>
      <c r="U149" s="54">
        <f t="shared" si="20"/>
        <v>0</v>
      </c>
      <c r="V149" s="55" t="str">
        <f t="shared" si="21"/>
        <v/>
      </c>
      <c r="W149" s="35" t="str">
        <f t="shared" si="22"/>
        <v/>
      </c>
      <c r="X149" s="37"/>
      <c r="Y149" s="56"/>
      <c r="Z149" s="57" t="str">
        <f t="shared" si="23"/>
        <v/>
      </c>
      <c r="AA149" s="41"/>
    </row>
    <row r="150" spans="1:27" ht="24" customHeight="1" x14ac:dyDescent="0.25">
      <c r="A150" s="27"/>
      <c r="B150" s="51" t="str">
        <f>IF(A150="","",IFERROR(INDEX(PERSONAL!$G$6:$G$80,MATCH(A150,PERSONAL!$A$6:$A$80,0)),""))</f>
        <v/>
      </c>
      <c r="C150" s="52" t="str">
        <f>IF(A150="","",IFERROR(INDEX(PERSONAL!$B$6:$B$80,MATCH(A150,PERSONAL!$A$6:$A$80,0)),""))</f>
        <v/>
      </c>
      <c r="D150" s="31" t="str">
        <f>IF(A150="","",IFERROR(INDEX(PERSONAL!$V$6:$V$80,MATCH(A150,PERSONAL!$A$6:$A$80,0)),""))</f>
        <v/>
      </c>
      <c r="E150" s="2"/>
      <c r="F150" s="2"/>
      <c r="G150" s="2"/>
      <c r="H150" s="2"/>
      <c r="I150" s="30"/>
      <c r="J150" s="30"/>
      <c r="K150" s="27"/>
      <c r="L150" s="30"/>
      <c r="M150" s="27"/>
      <c r="N150" s="2"/>
      <c r="O150" s="53">
        <f t="shared" si="16"/>
        <v>0</v>
      </c>
      <c r="P150" s="53">
        <f t="shared" si="17"/>
        <v>0</v>
      </c>
      <c r="Q150" s="53">
        <f t="shared" si="18"/>
        <v>0</v>
      </c>
      <c r="R150" s="53">
        <f>IF(P150=0,0,IF(INSTRUCCIONES!$C$8="",P150,MIN(P150,INSTRUCCIONES!$C$8)))</f>
        <v>0</v>
      </c>
      <c r="S150" s="52" t="str">
        <f>IF(OR(A150="",H150=""),"",IF(COUNTIFS(LISTAS!$C$2:$C$24,C150,LISTAS!$D$2:$D$24,H150)&gt;0,"SI","NO"))</f>
        <v/>
      </c>
      <c r="T150" s="53">
        <f t="shared" si="19"/>
        <v>0</v>
      </c>
      <c r="U150" s="54">
        <f t="shared" si="20"/>
        <v>0</v>
      </c>
      <c r="V150" s="55" t="str">
        <f t="shared" si="21"/>
        <v/>
      </c>
      <c r="W150" s="35" t="str">
        <f t="shared" si="22"/>
        <v/>
      </c>
      <c r="X150" s="37"/>
      <c r="Y150" s="56"/>
      <c r="Z150" s="57" t="str">
        <f t="shared" si="23"/>
        <v/>
      </c>
      <c r="AA150" s="41"/>
    </row>
    <row r="151" spans="1:27" ht="24" customHeight="1" x14ac:dyDescent="0.25">
      <c r="A151" s="27"/>
      <c r="B151" s="51" t="str">
        <f>IF(A151="","",IFERROR(INDEX(PERSONAL!$G$6:$G$80,MATCH(A151,PERSONAL!$A$6:$A$80,0)),""))</f>
        <v/>
      </c>
      <c r="C151" s="52" t="str">
        <f>IF(A151="","",IFERROR(INDEX(PERSONAL!$B$6:$B$80,MATCH(A151,PERSONAL!$A$6:$A$80,0)),""))</f>
        <v/>
      </c>
      <c r="D151" s="31" t="str">
        <f>IF(A151="","",IFERROR(INDEX(PERSONAL!$V$6:$V$80,MATCH(A151,PERSONAL!$A$6:$A$80,0)),""))</f>
        <v/>
      </c>
      <c r="E151" s="2"/>
      <c r="F151" s="2"/>
      <c r="G151" s="2"/>
      <c r="H151" s="2"/>
      <c r="I151" s="30"/>
      <c r="J151" s="30"/>
      <c r="K151" s="27"/>
      <c r="L151" s="30"/>
      <c r="M151" s="27"/>
      <c r="N151" s="2"/>
      <c r="O151" s="53">
        <f t="shared" si="16"/>
        <v>0</v>
      </c>
      <c r="P151" s="53">
        <f t="shared" si="17"/>
        <v>0</v>
      </c>
      <c r="Q151" s="53">
        <f t="shared" si="18"/>
        <v>0</v>
      </c>
      <c r="R151" s="53">
        <f>IF(P151=0,0,IF(INSTRUCCIONES!$C$8="",P151,MIN(P151,INSTRUCCIONES!$C$8)))</f>
        <v>0</v>
      </c>
      <c r="S151" s="52" t="str">
        <f>IF(OR(A151="",H151=""),"",IF(COUNTIFS(LISTAS!$C$2:$C$24,C151,LISTAS!$D$2:$D$24,H151)&gt;0,"SI","NO"))</f>
        <v/>
      </c>
      <c r="T151" s="53">
        <f t="shared" si="19"/>
        <v>0</v>
      </c>
      <c r="U151" s="54">
        <f t="shared" si="20"/>
        <v>0</v>
      </c>
      <c r="V151" s="55" t="str">
        <f t="shared" si="21"/>
        <v/>
      </c>
      <c r="W151" s="35" t="str">
        <f t="shared" si="22"/>
        <v/>
      </c>
      <c r="X151" s="37"/>
      <c r="Y151" s="56"/>
      <c r="Z151" s="57" t="str">
        <f t="shared" si="23"/>
        <v/>
      </c>
      <c r="AA151" s="41"/>
    </row>
    <row r="152" spans="1:27" ht="24" customHeight="1" x14ac:dyDescent="0.25">
      <c r="A152" s="27"/>
      <c r="B152" s="51" t="str">
        <f>IF(A152="","",IFERROR(INDEX(PERSONAL!$G$6:$G$80,MATCH(A152,PERSONAL!$A$6:$A$80,0)),""))</f>
        <v/>
      </c>
      <c r="C152" s="52" t="str">
        <f>IF(A152="","",IFERROR(INDEX(PERSONAL!$B$6:$B$80,MATCH(A152,PERSONAL!$A$6:$A$80,0)),""))</f>
        <v/>
      </c>
      <c r="D152" s="31" t="str">
        <f>IF(A152="","",IFERROR(INDEX(PERSONAL!$V$6:$V$80,MATCH(A152,PERSONAL!$A$6:$A$80,0)),""))</f>
        <v/>
      </c>
      <c r="E152" s="2"/>
      <c r="F152" s="2"/>
      <c r="G152" s="2"/>
      <c r="H152" s="2"/>
      <c r="I152" s="30"/>
      <c r="J152" s="30"/>
      <c r="K152" s="27"/>
      <c r="L152" s="30"/>
      <c r="M152" s="27"/>
      <c r="N152" s="2"/>
      <c r="O152" s="53">
        <f t="shared" si="16"/>
        <v>0</v>
      </c>
      <c r="P152" s="53">
        <f t="shared" si="17"/>
        <v>0</v>
      </c>
      <c r="Q152" s="53">
        <f t="shared" si="18"/>
        <v>0</v>
      </c>
      <c r="R152" s="53">
        <f>IF(P152=0,0,IF(INSTRUCCIONES!$C$8="",P152,MIN(P152,INSTRUCCIONES!$C$8)))</f>
        <v>0</v>
      </c>
      <c r="S152" s="52" t="str">
        <f>IF(OR(A152="",H152=""),"",IF(COUNTIFS(LISTAS!$C$2:$C$24,C152,LISTAS!$D$2:$D$24,H152)&gt;0,"SI","NO"))</f>
        <v/>
      </c>
      <c r="T152" s="53">
        <f t="shared" si="19"/>
        <v>0</v>
      </c>
      <c r="U152" s="54">
        <f t="shared" si="20"/>
        <v>0</v>
      </c>
      <c r="V152" s="55" t="str">
        <f t="shared" si="21"/>
        <v/>
      </c>
      <c r="W152" s="35" t="str">
        <f t="shared" si="22"/>
        <v/>
      </c>
      <c r="X152" s="37"/>
      <c r="Y152" s="56"/>
      <c r="Z152" s="57" t="str">
        <f t="shared" si="23"/>
        <v/>
      </c>
      <c r="AA152" s="41"/>
    </row>
    <row r="153" spans="1:27" ht="24" customHeight="1" x14ac:dyDescent="0.25">
      <c r="A153" s="27"/>
      <c r="B153" s="51" t="str">
        <f>IF(A153="","",IFERROR(INDEX(PERSONAL!$G$6:$G$80,MATCH(A153,PERSONAL!$A$6:$A$80,0)),""))</f>
        <v/>
      </c>
      <c r="C153" s="52" t="str">
        <f>IF(A153="","",IFERROR(INDEX(PERSONAL!$B$6:$B$80,MATCH(A153,PERSONAL!$A$6:$A$80,0)),""))</f>
        <v/>
      </c>
      <c r="D153" s="31" t="str">
        <f>IF(A153="","",IFERROR(INDEX(PERSONAL!$V$6:$V$80,MATCH(A153,PERSONAL!$A$6:$A$80,0)),""))</f>
        <v/>
      </c>
      <c r="E153" s="2"/>
      <c r="F153" s="2"/>
      <c r="G153" s="2"/>
      <c r="H153" s="2"/>
      <c r="I153" s="30"/>
      <c r="J153" s="30"/>
      <c r="K153" s="27"/>
      <c r="L153" s="30"/>
      <c r="M153" s="27"/>
      <c r="N153" s="2"/>
      <c r="O153" s="53">
        <f t="shared" si="16"/>
        <v>0</v>
      </c>
      <c r="P153" s="53">
        <f t="shared" si="17"/>
        <v>0</v>
      </c>
      <c r="Q153" s="53">
        <f t="shared" si="18"/>
        <v>0</v>
      </c>
      <c r="R153" s="53">
        <f>IF(P153=0,0,IF(INSTRUCCIONES!$C$8="",P153,MIN(P153,INSTRUCCIONES!$C$8)))</f>
        <v>0</v>
      </c>
      <c r="S153" s="52" t="str">
        <f>IF(OR(A153="",H153=""),"",IF(COUNTIFS(LISTAS!$C$2:$C$24,C153,LISTAS!$D$2:$D$24,H153)&gt;0,"SI","NO"))</f>
        <v/>
      </c>
      <c r="T153" s="53">
        <f t="shared" si="19"/>
        <v>0</v>
      </c>
      <c r="U153" s="54">
        <f t="shared" si="20"/>
        <v>0</v>
      </c>
      <c r="V153" s="55" t="str">
        <f t="shared" si="21"/>
        <v/>
      </c>
      <c r="W153" s="35" t="str">
        <f t="shared" si="22"/>
        <v/>
      </c>
      <c r="X153" s="37"/>
      <c r="Y153" s="56"/>
      <c r="Z153" s="57" t="str">
        <f t="shared" si="23"/>
        <v/>
      </c>
      <c r="AA153" s="41"/>
    </row>
    <row r="154" spans="1:27" ht="24" customHeight="1" x14ac:dyDescent="0.25">
      <c r="A154" s="27"/>
      <c r="B154" s="51" t="str">
        <f>IF(A154="","",IFERROR(INDEX(PERSONAL!$G$6:$G$80,MATCH(A154,PERSONAL!$A$6:$A$80,0)),""))</f>
        <v/>
      </c>
      <c r="C154" s="52" t="str">
        <f>IF(A154="","",IFERROR(INDEX(PERSONAL!$B$6:$B$80,MATCH(A154,PERSONAL!$A$6:$A$80,0)),""))</f>
        <v/>
      </c>
      <c r="D154" s="31" t="str">
        <f>IF(A154="","",IFERROR(INDEX(PERSONAL!$V$6:$V$80,MATCH(A154,PERSONAL!$A$6:$A$80,0)),""))</f>
        <v/>
      </c>
      <c r="E154" s="2"/>
      <c r="F154" s="2"/>
      <c r="G154" s="2"/>
      <c r="H154" s="2"/>
      <c r="I154" s="30"/>
      <c r="J154" s="30"/>
      <c r="K154" s="27"/>
      <c r="L154" s="30"/>
      <c r="M154" s="27"/>
      <c r="N154" s="2"/>
      <c r="O154" s="53">
        <f t="shared" si="16"/>
        <v>0</v>
      </c>
      <c r="P154" s="53">
        <f t="shared" si="17"/>
        <v>0</v>
      </c>
      <c r="Q154" s="53">
        <f t="shared" si="18"/>
        <v>0</v>
      </c>
      <c r="R154" s="53">
        <f>IF(P154=0,0,IF(INSTRUCCIONES!$C$8="",P154,MIN(P154,INSTRUCCIONES!$C$8)))</f>
        <v>0</v>
      </c>
      <c r="S154" s="52" t="str">
        <f>IF(OR(A154="",H154=""),"",IF(COUNTIFS(LISTAS!$C$2:$C$24,C154,LISTAS!$D$2:$D$24,H154)&gt;0,"SI","NO"))</f>
        <v/>
      </c>
      <c r="T154" s="53">
        <f t="shared" si="19"/>
        <v>0</v>
      </c>
      <c r="U154" s="54">
        <f t="shared" si="20"/>
        <v>0</v>
      </c>
      <c r="V154" s="55" t="str">
        <f t="shared" si="21"/>
        <v/>
      </c>
      <c r="W154" s="35" t="str">
        <f t="shared" si="22"/>
        <v/>
      </c>
      <c r="X154" s="37"/>
      <c r="Y154" s="56"/>
      <c r="Z154" s="57" t="str">
        <f t="shared" si="23"/>
        <v/>
      </c>
      <c r="AA154" s="41"/>
    </row>
    <row r="155" spans="1:27" ht="24" customHeight="1" x14ac:dyDescent="0.25">
      <c r="A155" s="27"/>
      <c r="B155" s="51" t="str">
        <f>IF(A155="","",IFERROR(INDEX(PERSONAL!$G$6:$G$80,MATCH(A155,PERSONAL!$A$6:$A$80,0)),""))</f>
        <v/>
      </c>
      <c r="C155" s="52" t="str">
        <f>IF(A155="","",IFERROR(INDEX(PERSONAL!$B$6:$B$80,MATCH(A155,PERSONAL!$A$6:$A$80,0)),""))</f>
        <v/>
      </c>
      <c r="D155" s="31" t="str">
        <f>IF(A155="","",IFERROR(INDEX(PERSONAL!$V$6:$V$80,MATCH(A155,PERSONAL!$A$6:$A$80,0)),""))</f>
        <v/>
      </c>
      <c r="E155" s="2"/>
      <c r="F155" s="2"/>
      <c r="G155" s="2"/>
      <c r="H155" s="2"/>
      <c r="I155" s="30"/>
      <c r="J155" s="30"/>
      <c r="K155" s="27"/>
      <c r="L155" s="30"/>
      <c r="M155" s="27"/>
      <c r="N155" s="2"/>
      <c r="O155" s="53">
        <f t="shared" si="16"/>
        <v>0</v>
      </c>
      <c r="P155" s="53">
        <f t="shared" si="17"/>
        <v>0</v>
      </c>
      <c r="Q155" s="53">
        <f t="shared" si="18"/>
        <v>0</v>
      </c>
      <c r="R155" s="53">
        <f>IF(P155=0,0,IF(INSTRUCCIONES!$C$8="",P155,MIN(P155,INSTRUCCIONES!$C$8)))</f>
        <v>0</v>
      </c>
      <c r="S155" s="52" t="str">
        <f>IF(OR(A155="",H155=""),"",IF(COUNTIFS(LISTAS!$C$2:$C$24,C155,LISTAS!$D$2:$D$24,H155)&gt;0,"SI","NO"))</f>
        <v/>
      </c>
      <c r="T155" s="53">
        <f t="shared" si="19"/>
        <v>0</v>
      </c>
      <c r="U155" s="54">
        <f t="shared" si="20"/>
        <v>0</v>
      </c>
      <c r="V155" s="55" t="str">
        <f t="shared" si="21"/>
        <v/>
      </c>
      <c r="W155" s="35" t="str">
        <f t="shared" si="22"/>
        <v/>
      </c>
      <c r="X155" s="37"/>
      <c r="Y155" s="56"/>
      <c r="Z155" s="57" t="str">
        <f t="shared" si="23"/>
        <v/>
      </c>
      <c r="AA155" s="41"/>
    </row>
    <row r="156" spans="1:27" ht="24" customHeight="1" x14ac:dyDescent="0.25">
      <c r="A156" s="27"/>
      <c r="B156" s="51" t="str">
        <f>IF(A156="","",IFERROR(INDEX(PERSONAL!$G$6:$G$80,MATCH(A156,PERSONAL!$A$6:$A$80,0)),""))</f>
        <v/>
      </c>
      <c r="C156" s="52" t="str">
        <f>IF(A156="","",IFERROR(INDEX(PERSONAL!$B$6:$B$80,MATCH(A156,PERSONAL!$A$6:$A$80,0)),""))</f>
        <v/>
      </c>
      <c r="D156" s="31" t="str">
        <f>IF(A156="","",IFERROR(INDEX(PERSONAL!$V$6:$V$80,MATCH(A156,PERSONAL!$A$6:$A$80,0)),""))</f>
        <v/>
      </c>
      <c r="E156" s="2"/>
      <c r="F156" s="2"/>
      <c r="G156" s="2"/>
      <c r="H156" s="2"/>
      <c r="I156" s="30"/>
      <c r="J156" s="30"/>
      <c r="K156" s="27"/>
      <c r="L156" s="30"/>
      <c r="M156" s="27"/>
      <c r="N156" s="2"/>
      <c r="O156" s="53">
        <f t="shared" si="16"/>
        <v>0</v>
      </c>
      <c r="P156" s="53">
        <f t="shared" si="17"/>
        <v>0</v>
      </c>
      <c r="Q156" s="53">
        <f t="shared" si="18"/>
        <v>0</v>
      </c>
      <c r="R156" s="53">
        <f>IF(P156=0,0,IF(INSTRUCCIONES!$C$8="",P156,MIN(P156,INSTRUCCIONES!$C$8)))</f>
        <v>0</v>
      </c>
      <c r="S156" s="52" t="str">
        <f>IF(OR(A156="",H156=""),"",IF(COUNTIFS(LISTAS!$C$2:$C$24,C156,LISTAS!$D$2:$D$24,H156)&gt;0,"SI","NO"))</f>
        <v/>
      </c>
      <c r="T156" s="53">
        <f t="shared" si="19"/>
        <v>0</v>
      </c>
      <c r="U156" s="54">
        <f t="shared" si="20"/>
        <v>0</v>
      </c>
      <c r="V156" s="55" t="str">
        <f t="shared" si="21"/>
        <v/>
      </c>
      <c r="W156" s="35" t="str">
        <f t="shared" si="22"/>
        <v/>
      </c>
      <c r="X156" s="37"/>
      <c r="Y156" s="56"/>
      <c r="Z156" s="57" t="str">
        <f t="shared" si="23"/>
        <v/>
      </c>
      <c r="AA156" s="41"/>
    </row>
    <row r="157" spans="1:27" ht="24" customHeight="1" x14ac:dyDescent="0.25">
      <c r="A157" s="27"/>
      <c r="B157" s="51" t="str">
        <f>IF(A157="","",IFERROR(INDEX(PERSONAL!$G$6:$G$80,MATCH(A157,PERSONAL!$A$6:$A$80,0)),""))</f>
        <v/>
      </c>
      <c r="C157" s="52" t="str">
        <f>IF(A157="","",IFERROR(INDEX(PERSONAL!$B$6:$B$80,MATCH(A157,PERSONAL!$A$6:$A$80,0)),""))</f>
        <v/>
      </c>
      <c r="D157" s="31" t="str">
        <f>IF(A157="","",IFERROR(INDEX(PERSONAL!$V$6:$V$80,MATCH(A157,PERSONAL!$A$6:$A$80,0)),""))</f>
        <v/>
      </c>
      <c r="E157" s="2"/>
      <c r="F157" s="2"/>
      <c r="G157" s="2"/>
      <c r="H157" s="2"/>
      <c r="I157" s="30"/>
      <c r="J157" s="30"/>
      <c r="K157" s="27"/>
      <c r="L157" s="30"/>
      <c r="M157" s="27"/>
      <c r="N157" s="2"/>
      <c r="O157" s="53">
        <f t="shared" si="16"/>
        <v>0</v>
      </c>
      <c r="P157" s="53">
        <f t="shared" si="17"/>
        <v>0</v>
      </c>
      <c r="Q157" s="53">
        <f t="shared" si="18"/>
        <v>0</v>
      </c>
      <c r="R157" s="53">
        <f>IF(P157=0,0,IF(INSTRUCCIONES!$C$8="",P157,MIN(P157,INSTRUCCIONES!$C$8)))</f>
        <v>0</v>
      </c>
      <c r="S157" s="52" t="str">
        <f>IF(OR(A157="",H157=""),"",IF(COUNTIFS(LISTAS!$C$2:$C$24,C157,LISTAS!$D$2:$D$24,H157)&gt;0,"SI","NO"))</f>
        <v/>
      </c>
      <c r="T157" s="53">
        <f t="shared" si="19"/>
        <v>0</v>
      </c>
      <c r="U157" s="54">
        <f t="shared" si="20"/>
        <v>0</v>
      </c>
      <c r="V157" s="55" t="str">
        <f t="shared" si="21"/>
        <v/>
      </c>
      <c r="W157" s="35" t="str">
        <f t="shared" si="22"/>
        <v/>
      </c>
      <c r="X157" s="37"/>
      <c r="Y157" s="56"/>
      <c r="Z157" s="57" t="str">
        <f t="shared" si="23"/>
        <v/>
      </c>
      <c r="AA157" s="41"/>
    </row>
    <row r="158" spans="1:27" ht="24" customHeight="1" x14ac:dyDescent="0.25">
      <c r="A158" s="27"/>
      <c r="B158" s="51" t="str">
        <f>IF(A158="","",IFERROR(INDEX(PERSONAL!$G$6:$G$80,MATCH(A158,PERSONAL!$A$6:$A$80,0)),""))</f>
        <v/>
      </c>
      <c r="C158" s="52" t="str">
        <f>IF(A158="","",IFERROR(INDEX(PERSONAL!$B$6:$B$80,MATCH(A158,PERSONAL!$A$6:$A$80,0)),""))</f>
        <v/>
      </c>
      <c r="D158" s="31" t="str">
        <f>IF(A158="","",IFERROR(INDEX(PERSONAL!$V$6:$V$80,MATCH(A158,PERSONAL!$A$6:$A$80,0)),""))</f>
        <v/>
      </c>
      <c r="E158" s="2"/>
      <c r="F158" s="2"/>
      <c r="G158" s="2"/>
      <c r="H158" s="2"/>
      <c r="I158" s="30"/>
      <c r="J158" s="30"/>
      <c r="K158" s="27"/>
      <c r="L158" s="30"/>
      <c r="M158" s="27"/>
      <c r="N158" s="2"/>
      <c r="O158" s="53">
        <f t="shared" si="16"/>
        <v>0</v>
      </c>
      <c r="P158" s="53">
        <f t="shared" si="17"/>
        <v>0</v>
      </c>
      <c r="Q158" s="53">
        <f t="shared" si="18"/>
        <v>0</v>
      </c>
      <c r="R158" s="53">
        <f>IF(P158=0,0,IF(INSTRUCCIONES!$C$8="",P158,MIN(P158,INSTRUCCIONES!$C$8)))</f>
        <v>0</v>
      </c>
      <c r="S158" s="52" t="str">
        <f>IF(OR(A158="",H158=""),"",IF(COUNTIFS(LISTAS!$C$2:$C$24,C158,LISTAS!$D$2:$D$24,H158)&gt;0,"SI","NO"))</f>
        <v/>
      </c>
      <c r="T158" s="53">
        <f t="shared" si="19"/>
        <v>0</v>
      </c>
      <c r="U158" s="54">
        <f t="shared" si="20"/>
        <v>0</v>
      </c>
      <c r="V158" s="55" t="str">
        <f t="shared" si="21"/>
        <v/>
      </c>
      <c r="W158" s="35" t="str">
        <f t="shared" si="22"/>
        <v/>
      </c>
      <c r="X158" s="37"/>
      <c r="Y158" s="56"/>
      <c r="Z158" s="57" t="str">
        <f t="shared" si="23"/>
        <v/>
      </c>
      <c r="AA158" s="41"/>
    </row>
    <row r="159" spans="1:27" ht="24" customHeight="1" x14ac:dyDescent="0.25">
      <c r="A159" s="27"/>
      <c r="B159" s="51" t="str">
        <f>IF(A159="","",IFERROR(INDEX(PERSONAL!$G$6:$G$80,MATCH(A159,PERSONAL!$A$6:$A$80,0)),""))</f>
        <v/>
      </c>
      <c r="C159" s="52" t="str">
        <f>IF(A159="","",IFERROR(INDEX(PERSONAL!$B$6:$B$80,MATCH(A159,PERSONAL!$A$6:$A$80,0)),""))</f>
        <v/>
      </c>
      <c r="D159" s="31" t="str">
        <f>IF(A159="","",IFERROR(INDEX(PERSONAL!$V$6:$V$80,MATCH(A159,PERSONAL!$A$6:$A$80,0)),""))</f>
        <v/>
      </c>
      <c r="E159" s="2"/>
      <c r="F159" s="2"/>
      <c r="G159" s="2"/>
      <c r="H159" s="2"/>
      <c r="I159" s="30"/>
      <c r="J159" s="30"/>
      <c r="K159" s="27"/>
      <c r="L159" s="30"/>
      <c r="M159" s="27"/>
      <c r="N159" s="2"/>
      <c r="O159" s="53">
        <f t="shared" si="16"/>
        <v>0</v>
      </c>
      <c r="P159" s="53">
        <f t="shared" si="17"/>
        <v>0</v>
      </c>
      <c r="Q159" s="53">
        <f t="shared" si="18"/>
        <v>0</v>
      </c>
      <c r="R159" s="53">
        <f>IF(P159=0,0,IF(INSTRUCCIONES!$C$8="",P159,MIN(P159,INSTRUCCIONES!$C$8)))</f>
        <v>0</v>
      </c>
      <c r="S159" s="52" t="str">
        <f>IF(OR(A159="",H159=""),"",IF(COUNTIFS(LISTAS!$C$2:$C$24,C159,LISTAS!$D$2:$D$24,H159)&gt;0,"SI","NO"))</f>
        <v/>
      </c>
      <c r="T159" s="53">
        <f t="shared" si="19"/>
        <v>0</v>
      </c>
      <c r="U159" s="54">
        <f t="shared" si="20"/>
        <v>0</v>
      </c>
      <c r="V159" s="55" t="str">
        <f t="shared" si="21"/>
        <v/>
      </c>
      <c r="W159" s="35" t="str">
        <f t="shared" si="22"/>
        <v/>
      </c>
      <c r="X159" s="37"/>
      <c r="Y159" s="56"/>
      <c r="Z159" s="57" t="str">
        <f t="shared" si="23"/>
        <v/>
      </c>
      <c r="AA159" s="41"/>
    </row>
    <row r="160" spans="1:27" ht="24" customHeight="1" x14ac:dyDescent="0.25">
      <c r="A160" s="27"/>
      <c r="B160" s="51" t="str">
        <f>IF(A160="","",IFERROR(INDEX(PERSONAL!$G$6:$G$80,MATCH(A160,PERSONAL!$A$6:$A$80,0)),""))</f>
        <v/>
      </c>
      <c r="C160" s="52" t="str">
        <f>IF(A160="","",IFERROR(INDEX(PERSONAL!$B$6:$B$80,MATCH(A160,PERSONAL!$A$6:$A$80,0)),""))</f>
        <v/>
      </c>
      <c r="D160" s="31" t="str">
        <f>IF(A160="","",IFERROR(INDEX(PERSONAL!$V$6:$V$80,MATCH(A160,PERSONAL!$A$6:$A$80,0)),""))</f>
        <v/>
      </c>
      <c r="E160" s="2"/>
      <c r="F160" s="2"/>
      <c r="G160" s="2"/>
      <c r="H160" s="2"/>
      <c r="I160" s="30"/>
      <c r="J160" s="30"/>
      <c r="K160" s="27"/>
      <c r="L160" s="30"/>
      <c r="M160" s="27"/>
      <c r="N160" s="2"/>
      <c r="O160" s="53">
        <f t="shared" si="16"/>
        <v>0</v>
      </c>
      <c r="P160" s="53">
        <f t="shared" si="17"/>
        <v>0</v>
      </c>
      <c r="Q160" s="53">
        <f t="shared" si="18"/>
        <v>0</v>
      </c>
      <c r="R160" s="53">
        <f>IF(P160=0,0,IF(INSTRUCCIONES!$C$8="",P160,MIN(P160,INSTRUCCIONES!$C$8)))</f>
        <v>0</v>
      </c>
      <c r="S160" s="52" t="str">
        <f>IF(OR(A160="",H160=""),"",IF(COUNTIFS(LISTAS!$C$2:$C$24,C160,LISTAS!$D$2:$D$24,H160)&gt;0,"SI","NO"))</f>
        <v/>
      </c>
      <c r="T160" s="53">
        <f t="shared" si="19"/>
        <v>0</v>
      </c>
      <c r="U160" s="54">
        <f t="shared" si="20"/>
        <v>0</v>
      </c>
      <c r="V160" s="55" t="str">
        <f t="shared" si="21"/>
        <v/>
      </c>
      <c r="W160" s="35" t="str">
        <f t="shared" si="22"/>
        <v/>
      </c>
      <c r="X160" s="37"/>
      <c r="Y160" s="56"/>
      <c r="Z160" s="57" t="str">
        <f t="shared" si="23"/>
        <v/>
      </c>
      <c r="AA160" s="41"/>
    </row>
    <row r="161" spans="1:27" ht="24" customHeight="1" x14ac:dyDescent="0.25">
      <c r="A161" s="27"/>
      <c r="B161" s="51" t="str">
        <f>IF(A161="","",IFERROR(INDEX(PERSONAL!$G$6:$G$80,MATCH(A161,PERSONAL!$A$6:$A$80,0)),""))</f>
        <v/>
      </c>
      <c r="C161" s="52" t="str">
        <f>IF(A161="","",IFERROR(INDEX(PERSONAL!$B$6:$B$80,MATCH(A161,PERSONAL!$A$6:$A$80,0)),""))</f>
        <v/>
      </c>
      <c r="D161" s="31" t="str">
        <f>IF(A161="","",IFERROR(INDEX(PERSONAL!$V$6:$V$80,MATCH(A161,PERSONAL!$A$6:$A$80,0)),""))</f>
        <v/>
      </c>
      <c r="E161" s="2"/>
      <c r="F161" s="2"/>
      <c r="G161" s="2"/>
      <c r="H161" s="2"/>
      <c r="I161" s="30"/>
      <c r="J161" s="30"/>
      <c r="K161" s="27"/>
      <c r="L161" s="30"/>
      <c r="M161" s="27"/>
      <c r="N161" s="2"/>
      <c r="O161" s="53">
        <f t="shared" si="16"/>
        <v>0</v>
      </c>
      <c r="P161" s="53">
        <f t="shared" si="17"/>
        <v>0</v>
      </c>
      <c r="Q161" s="53">
        <f t="shared" si="18"/>
        <v>0</v>
      </c>
      <c r="R161" s="53">
        <f>IF(P161=0,0,IF(INSTRUCCIONES!$C$8="",P161,MIN(P161,INSTRUCCIONES!$C$8)))</f>
        <v>0</v>
      </c>
      <c r="S161" s="52" t="str">
        <f>IF(OR(A161="",H161=""),"",IF(COUNTIFS(LISTAS!$C$2:$C$24,C161,LISTAS!$D$2:$D$24,H161)&gt;0,"SI","NO"))</f>
        <v/>
      </c>
      <c r="T161" s="53">
        <f t="shared" si="19"/>
        <v>0</v>
      </c>
      <c r="U161" s="54">
        <f t="shared" si="20"/>
        <v>0</v>
      </c>
      <c r="V161" s="55" t="str">
        <f t="shared" si="21"/>
        <v/>
      </c>
      <c r="W161" s="35" t="str">
        <f t="shared" si="22"/>
        <v/>
      </c>
      <c r="X161" s="37"/>
      <c r="Y161" s="56"/>
      <c r="Z161" s="57" t="str">
        <f t="shared" si="23"/>
        <v/>
      </c>
      <c r="AA161" s="41"/>
    </row>
    <row r="162" spans="1:27" ht="24" customHeight="1" x14ac:dyDescent="0.25">
      <c r="A162" s="27"/>
      <c r="B162" s="51" t="str">
        <f>IF(A162="","",IFERROR(INDEX(PERSONAL!$G$6:$G$80,MATCH(A162,PERSONAL!$A$6:$A$80,0)),""))</f>
        <v/>
      </c>
      <c r="C162" s="52" t="str">
        <f>IF(A162="","",IFERROR(INDEX(PERSONAL!$B$6:$B$80,MATCH(A162,PERSONAL!$A$6:$A$80,0)),""))</f>
        <v/>
      </c>
      <c r="D162" s="31" t="str">
        <f>IF(A162="","",IFERROR(INDEX(PERSONAL!$V$6:$V$80,MATCH(A162,PERSONAL!$A$6:$A$80,0)),""))</f>
        <v/>
      </c>
      <c r="E162" s="2"/>
      <c r="F162" s="2"/>
      <c r="G162" s="2"/>
      <c r="H162" s="2"/>
      <c r="I162" s="30"/>
      <c r="J162" s="30"/>
      <c r="K162" s="27"/>
      <c r="L162" s="30"/>
      <c r="M162" s="27"/>
      <c r="N162" s="2"/>
      <c r="O162" s="53">
        <f t="shared" si="16"/>
        <v>0</v>
      </c>
      <c r="P162" s="53">
        <f t="shared" si="17"/>
        <v>0</v>
      </c>
      <c r="Q162" s="53">
        <f t="shared" si="18"/>
        <v>0</v>
      </c>
      <c r="R162" s="53">
        <f>IF(P162=0,0,IF(INSTRUCCIONES!$C$8="",P162,MIN(P162,INSTRUCCIONES!$C$8)))</f>
        <v>0</v>
      </c>
      <c r="S162" s="52" t="str">
        <f>IF(OR(A162="",H162=""),"",IF(COUNTIFS(LISTAS!$C$2:$C$24,C162,LISTAS!$D$2:$D$24,H162)&gt;0,"SI","NO"))</f>
        <v/>
      </c>
      <c r="T162" s="53">
        <f t="shared" si="19"/>
        <v>0</v>
      </c>
      <c r="U162" s="54">
        <f t="shared" si="20"/>
        <v>0</v>
      </c>
      <c r="V162" s="55" t="str">
        <f t="shared" si="21"/>
        <v/>
      </c>
      <c r="W162" s="35" t="str">
        <f t="shared" si="22"/>
        <v/>
      </c>
      <c r="X162" s="37"/>
      <c r="Y162" s="56"/>
      <c r="Z162" s="57" t="str">
        <f t="shared" si="23"/>
        <v/>
      </c>
      <c r="AA162" s="41"/>
    </row>
    <row r="163" spans="1:27" ht="24" customHeight="1" x14ac:dyDescent="0.25">
      <c r="A163" s="27"/>
      <c r="B163" s="51" t="str">
        <f>IF(A163="","",IFERROR(INDEX(PERSONAL!$G$6:$G$80,MATCH(A163,PERSONAL!$A$6:$A$80,0)),""))</f>
        <v/>
      </c>
      <c r="C163" s="52" t="str">
        <f>IF(A163="","",IFERROR(INDEX(PERSONAL!$B$6:$B$80,MATCH(A163,PERSONAL!$A$6:$A$80,0)),""))</f>
        <v/>
      </c>
      <c r="D163" s="31" t="str">
        <f>IF(A163="","",IFERROR(INDEX(PERSONAL!$V$6:$V$80,MATCH(A163,PERSONAL!$A$6:$A$80,0)),""))</f>
        <v/>
      </c>
      <c r="E163" s="2"/>
      <c r="F163" s="2"/>
      <c r="G163" s="2"/>
      <c r="H163" s="2"/>
      <c r="I163" s="30"/>
      <c r="J163" s="30"/>
      <c r="K163" s="27"/>
      <c r="L163" s="30"/>
      <c r="M163" s="27"/>
      <c r="N163" s="2"/>
      <c r="O163" s="53">
        <f t="shared" si="16"/>
        <v>0</v>
      </c>
      <c r="P163" s="53">
        <f t="shared" si="17"/>
        <v>0</v>
      </c>
      <c r="Q163" s="53">
        <f t="shared" si="18"/>
        <v>0</v>
      </c>
      <c r="R163" s="53">
        <f>IF(P163=0,0,IF(INSTRUCCIONES!$C$8="",P163,MIN(P163,INSTRUCCIONES!$C$8)))</f>
        <v>0</v>
      </c>
      <c r="S163" s="52" t="str">
        <f>IF(OR(A163="",H163=""),"",IF(COUNTIFS(LISTAS!$C$2:$C$24,C163,LISTAS!$D$2:$D$24,H163)&gt;0,"SI","NO"))</f>
        <v/>
      </c>
      <c r="T163" s="53">
        <f t="shared" si="19"/>
        <v>0</v>
      </c>
      <c r="U163" s="54">
        <f t="shared" si="20"/>
        <v>0</v>
      </c>
      <c r="V163" s="55" t="str">
        <f t="shared" si="21"/>
        <v/>
      </c>
      <c r="W163" s="35" t="str">
        <f t="shared" si="22"/>
        <v/>
      </c>
      <c r="X163" s="37"/>
      <c r="Y163" s="56"/>
      <c r="Z163" s="57" t="str">
        <f t="shared" si="23"/>
        <v/>
      </c>
      <c r="AA163" s="41"/>
    </row>
    <row r="164" spans="1:27" ht="24" customHeight="1" x14ac:dyDescent="0.25">
      <c r="A164" s="27"/>
      <c r="B164" s="51" t="str">
        <f>IF(A164="","",IFERROR(INDEX(PERSONAL!$G$6:$G$80,MATCH(A164,PERSONAL!$A$6:$A$80,0)),""))</f>
        <v/>
      </c>
      <c r="C164" s="52" t="str">
        <f>IF(A164="","",IFERROR(INDEX(PERSONAL!$B$6:$B$80,MATCH(A164,PERSONAL!$A$6:$A$80,0)),""))</f>
        <v/>
      </c>
      <c r="D164" s="31" t="str">
        <f>IF(A164="","",IFERROR(INDEX(PERSONAL!$V$6:$V$80,MATCH(A164,PERSONAL!$A$6:$A$80,0)),""))</f>
        <v/>
      </c>
      <c r="E164" s="2"/>
      <c r="F164" s="2"/>
      <c r="G164" s="2"/>
      <c r="H164" s="2"/>
      <c r="I164" s="30"/>
      <c r="J164" s="30"/>
      <c r="K164" s="27"/>
      <c r="L164" s="30"/>
      <c r="M164" s="27"/>
      <c r="N164" s="2"/>
      <c r="O164" s="53">
        <f t="shared" si="16"/>
        <v>0</v>
      </c>
      <c r="P164" s="53">
        <f t="shared" si="17"/>
        <v>0</v>
      </c>
      <c r="Q164" s="53">
        <f t="shared" si="18"/>
        <v>0</v>
      </c>
      <c r="R164" s="53">
        <f>IF(P164=0,0,IF(INSTRUCCIONES!$C$8="",P164,MIN(P164,INSTRUCCIONES!$C$8)))</f>
        <v>0</v>
      </c>
      <c r="S164" s="52" t="str">
        <f>IF(OR(A164="",H164=""),"",IF(COUNTIFS(LISTAS!$C$2:$C$24,C164,LISTAS!$D$2:$D$24,H164)&gt;0,"SI","NO"))</f>
        <v/>
      </c>
      <c r="T164" s="53">
        <f t="shared" si="19"/>
        <v>0</v>
      </c>
      <c r="U164" s="54">
        <f t="shared" si="20"/>
        <v>0</v>
      </c>
      <c r="V164" s="55" t="str">
        <f t="shared" si="21"/>
        <v/>
      </c>
      <c r="W164" s="35" t="str">
        <f t="shared" si="22"/>
        <v/>
      </c>
      <c r="X164" s="37"/>
      <c r="Y164" s="56"/>
      <c r="Z164" s="57" t="str">
        <f t="shared" si="23"/>
        <v/>
      </c>
      <c r="AA164" s="41"/>
    </row>
    <row r="165" spans="1:27" ht="24" customHeight="1" x14ac:dyDescent="0.25">
      <c r="A165" s="27"/>
      <c r="B165" s="51" t="str">
        <f>IF(A165="","",IFERROR(INDEX(PERSONAL!$G$6:$G$80,MATCH(A165,PERSONAL!$A$6:$A$80,0)),""))</f>
        <v/>
      </c>
      <c r="C165" s="52" t="str">
        <f>IF(A165="","",IFERROR(INDEX(PERSONAL!$B$6:$B$80,MATCH(A165,PERSONAL!$A$6:$A$80,0)),""))</f>
        <v/>
      </c>
      <c r="D165" s="31" t="str">
        <f>IF(A165="","",IFERROR(INDEX(PERSONAL!$V$6:$V$80,MATCH(A165,PERSONAL!$A$6:$A$80,0)),""))</f>
        <v/>
      </c>
      <c r="E165" s="2"/>
      <c r="F165" s="2"/>
      <c r="G165" s="2"/>
      <c r="H165" s="2"/>
      <c r="I165" s="30"/>
      <c r="J165" s="30"/>
      <c r="K165" s="27"/>
      <c r="L165" s="30"/>
      <c r="M165" s="27"/>
      <c r="N165" s="2"/>
      <c r="O165" s="53">
        <f t="shared" si="16"/>
        <v>0</v>
      </c>
      <c r="P165" s="53">
        <f t="shared" si="17"/>
        <v>0</v>
      </c>
      <c r="Q165" s="53">
        <f t="shared" si="18"/>
        <v>0</v>
      </c>
      <c r="R165" s="53">
        <f>IF(P165=0,0,IF(INSTRUCCIONES!$C$8="",P165,MIN(P165,INSTRUCCIONES!$C$8)))</f>
        <v>0</v>
      </c>
      <c r="S165" s="52" t="str">
        <f>IF(OR(A165="",H165=""),"",IF(COUNTIFS(LISTAS!$C$2:$C$24,C165,LISTAS!$D$2:$D$24,H165)&gt;0,"SI","NO"))</f>
        <v/>
      </c>
      <c r="T165" s="53">
        <f t="shared" si="19"/>
        <v>0</v>
      </c>
      <c r="U165" s="54">
        <f t="shared" si="20"/>
        <v>0</v>
      </c>
      <c r="V165" s="55" t="str">
        <f t="shared" si="21"/>
        <v/>
      </c>
      <c r="W165" s="35" t="str">
        <f t="shared" si="22"/>
        <v/>
      </c>
      <c r="X165" s="37"/>
      <c r="Y165" s="56"/>
      <c r="Z165" s="57" t="str">
        <f t="shared" si="23"/>
        <v/>
      </c>
      <c r="AA165" s="41"/>
    </row>
    <row r="166" spans="1:27" ht="24" customHeight="1" x14ac:dyDescent="0.25">
      <c r="A166" s="27"/>
      <c r="B166" s="51" t="str">
        <f>IF(A166="","",IFERROR(INDEX(PERSONAL!$G$6:$G$80,MATCH(A166,PERSONAL!$A$6:$A$80,0)),""))</f>
        <v/>
      </c>
      <c r="C166" s="52" t="str">
        <f>IF(A166="","",IFERROR(INDEX(PERSONAL!$B$6:$B$80,MATCH(A166,PERSONAL!$A$6:$A$80,0)),""))</f>
        <v/>
      </c>
      <c r="D166" s="31" t="str">
        <f>IF(A166="","",IFERROR(INDEX(PERSONAL!$V$6:$V$80,MATCH(A166,PERSONAL!$A$6:$A$80,0)),""))</f>
        <v/>
      </c>
      <c r="E166" s="2"/>
      <c r="F166" s="2"/>
      <c r="G166" s="2"/>
      <c r="H166" s="2"/>
      <c r="I166" s="30"/>
      <c r="J166" s="30"/>
      <c r="K166" s="27"/>
      <c r="L166" s="30"/>
      <c r="M166" s="27"/>
      <c r="N166" s="2"/>
      <c r="O166" s="53">
        <f t="shared" si="16"/>
        <v>0</v>
      </c>
      <c r="P166" s="53">
        <f t="shared" si="17"/>
        <v>0</v>
      </c>
      <c r="Q166" s="53">
        <f t="shared" si="18"/>
        <v>0</v>
      </c>
      <c r="R166" s="53">
        <f>IF(P166=0,0,IF(INSTRUCCIONES!$C$8="",P166,MIN(P166,INSTRUCCIONES!$C$8)))</f>
        <v>0</v>
      </c>
      <c r="S166" s="52" t="str">
        <f>IF(OR(A166="",H166=""),"",IF(COUNTIFS(LISTAS!$C$2:$C$24,C166,LISTAS!$D$2:$D$24,H166)&gt;0,"SI","NO"))</f>
        <v/>
      </c>
      <c r="T166" s="53">
        <f t="shared" si="19"/>
        <v>0</v>
      </c>
      <c r="U166" s="54">
        <f t="shared" si="20"/>
        <v>0</v>
      </c>
      <c r="V166" s="55" t="str">
        <f t="shared" si="21"/>
        <v/>
      </c>
      <c r="W166" s="35" t="str">
        <f t="shared" si="22"/>
        <v/>
      </c>
      <c r="X166" s="37"/>
      <c r="Y166" s="56"/>
      <c r="Z166" s="57" t="str">
        <f t="shared" si="23"/>
        <v/>
      </c>
      <c r="AA166" s="41"/>
    </row>
    <row r="167" spans="1:27" ht="24" customHeight="1" x14ac:dyDescent="0.25">
      <c r="A167" s="27"/>
      <c r="B167" s="51" t="str">
        <f>IF(A167="","",IFERROR(INDEX(PERSONAL!$G$6:$G$80,MATCH(A167,PERSONAL!$A$6:$A$80,0)),""))</f>
        <v/>
      </c>
      <c r="C167" s="52" t="str">
        <f>IF(A167="","",IFERROR(INDEX(PERSONAL!$B$6:$B$80,MATCH(A167,PERSONAL!$A$6:$A$80,0)),""))</f>
        <v/>
      </c>
      <c r="D167" s="31" t="str">
        <f>IF(A167="","",IFERROR(INDEX(PERSONAL!$V$6:$V$80,MATCH(A167,PERSONAL!$A$6:$A$80,0)),""))</f>
        <v/>
      </c>
      <c r="E167" s="2"/>
      <c r="F167" s="2"/>
      <c r="G167" s="2"/>
      <c r="H167" s="2"/>
      <c r="I167" s="30"/>
      <c r="J167" s="30"/>
      <c r="K167" s="27"/>
      <c r="L167" s="30"/>
      <c r="M167" s="27"/>
      <c r="N167" s="2"/>
      <c r="O167" s="53">
        <f t="shared" si="16"/>
        <v>0</v>
      </c>
      <c r="P167" s="53">
        <f t="shared" si="17"/>
        <v>0</v>
      </c>
      <c r="Q167" s="53">
        <f t="shared" si="18"/>
        <v>0</v>
      </c>
      <c r="R167" s="53">
        <f>IF(P167=0,0,IF(INSTRUCCIONES!$C$8="",P167,MIN(P167,INSTRUCCIONES!$C$8)))</f>
        <v>0</v>
      </c>
      <c r="S167" s="52" t="str">
        <f>IF(OR(A167="",H167=""),"",IF(COUNTIFS(LISTAS!$C$2:$C$24,C167,LISTAS!$D$2:$D$24,H167)&gt;0,"SI","NO"))</f>
        <v/>
      </c>
      <c r="T167" s="53">
        <f t="shared" si="19"/>
        <v>0</v>
      </c>
      <c r="U167" s="54">
        <f t="shared" si="20"/>
        <v>0</v>
      </c>
      <c r="V167" s="55" t="str">
        <f t="shared" si="21"/>
        <v/>
      </c>
      <c r="W167" s="35" t="str">
        <f t="shared" si="22"/>
        <v/>
      </c>
      <c r="X167" s="37"/>
      <c r="Y167" s="56"/>
      <c r="Z167" s="57" t="str">
        <f t="shared" si="23"/>
        <v/>
      </c>
      <c r="AA167" s="41"/>
    </row>
    <row r="168" spans="1:27" ht="24" customHeight="1" x14ac:dyDescent="0.25">
      <c r="A168" s="27"/>
      <c r="B168" s="51" t="str">
        <f>IF(A168="","",IFERROR(INDEX(PERSONAL!$G$6:$G$80,MATCH(A168,PERSONAL!$A$6:$A$80,0)),""))</f>
        <v/>
      </c>
      <c r="C168" s="52" t="str">
        <f>IF(A168="","",IFERROR(INDEX(PERSONAL!$B$6:$B$80,MATCH(A168,PERSONAL!$A$6:$A$80,0)),""))</f>
        <v/>
      </c>
      <c r="D168" s="31" t="str">
        <f>IF(A168="","",IFERROR(INDEX(PERSONAL!$V$6:$V$80,MATCH(A168,PERSONAL!$A$6:$A$80,0)),""))</f>
        <v/>
      </c>
      <c r="E168" s="2"/>
      <c r="F168" s="2"/>
      <c r="G168" s="2"/>
      <c r="H168" s="2"/>
      <c r="I168" s="30"/>
      <c r="J168" s="30"/>
      <c r="K168" s="27"/>
      <c r="L168" s="30"/>
      <c r="M168" s="27"/>
      <c r="N168" s="2"/>
      <c r="O168" s="53">
        <f t="shared" si="16"/>
        <v>0</v>
      </c>
      <c r="P168" s="53">
        <f t="shared" si="17"/>
        <v>0</v>
      </c>
      <c r="Q168" s="53">
        <f t="shared" si="18"/>
        <v>0</v>
      </c>
      <c r="R168" s="53">
        <f>IF(P168=0,0,IF(INSTRUCCIONES!$C$8="",P168,MIN(P168,INSTRUCCIONES!$C$8)))</f>
        <v>0</v>
      </c>
      <c r="S168" s="52" t="str">
        <f>IF(OR(A168="",H168=""),"",IF(COUNTIFS(LISTAS!$C$2:$C$24,C168,LISTAS!$D$2:$D$24,H168)&gt;0,"SI","NO"))</f>
        <v/>
      </c>
      <c r="T168" s="53">
        <f t="shared" si="19"/>
        <v>0</v>
      </c>
      <c r="U168" s="54">
        <f t="shared" si="20"/>
        <v>0</v>
      </c>
      <c r="V168" s="55" t="str">
        <f t="shared" si="21"/>
        <v/>
      </c>
      <c r="W168" s="35" t="str">
        <f t="shared" si="22"/>
        <v/>
      </c>
      <c r="X168" s="37"/>
      <c r="Y168" s="56"/>
      <c r="Z168" s="57" t="str">
        <f t="shared" si="23"/>
        <v/>
      </c>
      <c r="AA168" s="41"/>
    </row>
    <row r="169" spans="1:27" ht="24" customHeight="1" x14ac:dyDescent="0.25">
      <c r="A169" s="27"/>
      <c r="B169" s="51" t="str">
        <f>IF(A169="","",IFERROR(INDEX(PERSONAL!$G$6:$G$80,MATCH(A169,PERSONAL!$A$6:$A$80,0)),""))</f>
        <v/>
      </c>
      <c r="C169" s="52" t="str">
        <f>IF(A169="","",IFERROR(INDEX(PERSONAL!$B$6:$B$80,MATCH(A169,PERSONAL!$A$6:$A$80,0)),""))</f>
        <v/>
      </c>
      <c r="D169" s="31" t="str">
        <f>IF(A169="","",IFERROR(INDEX(PERSONAL!$V$6:$V$80,MATCH(A169,PERSONAL!$A$6:$A$80,0)),""))</f>
        <v/>
      </c>
      <c r="E169" s="2"/>
      <c r="F169" s="2"/>
      <c r="G169" s="2"/>
      <c r="H169" s="2"/>
      <c r="I169" s="30"/>
      <c r="J169" s="30"/>
      <c r="K169" s="27"/>
      <c r="L169" s="30"/>
      <c r="M169" s="27"/>
      <c r="N169" s="2"/>
      <c r="O169" s="53">
        <f t="shared" si="16"/>
        <v>0</v>
      </c>
      <c r="P169" s="53">
        <f t="shared" si="17"/>
        <v>0</v>
      </c>
      <c r="Q169" s="53">
        <f t="shared" si="18"/>
        <v>0</v>
      </c>
      <c r="R169" s="53">
        <f>IF(P169=0,0,IF(INSTRUCCIONES!$C$8="",P169,MIN(P169,INSTRUCCIONES!$C$8)))</f>
        <v>0</v>
      </c>
      <c r="S169" s="52" t="str">
        <f>IF(OR(A169="",H169=""),"",IF(COUNTIFS(LISTAS!$C$2:$C$24,C169,LISTAS!$D$2:$D$24,H169)&gt;0,"SI","NO"))</f>
        <v/>
      </c>
      <c r="T169" s="53">
        <f t="shared" si="19"/>
        <v>0</v>
      </c>
      <c r="U169" s="54">
        <f t="shared" si="20"/>
        <v>0</v>
      </c>
      <c r="V169" s="55" t="str">
        <f t="shared" si="21"/>
        <v/>
      </c>
      <c r="W169" s="35" t="str">
        <f t="shared" si="22"/>
        <v/>
      </c>
      <c r="X169" s="37"/>
      <c r="Y169" s="56"/>
      <c r="Z169" s="57" t="str">
        <f t="shared" si="23"/>
        <v/>
      </c>
      <c r="AA169" s="41"/>
    </row>
    <row r="170" spans="1:27" ht="24" customHeight="1" x14ac:dyDescent="0.25">
      <c r="A170" s="27"/>
      <c r="B170" s="51" t="str">
        <f>IF(A170="","",IFERROR(INDEX(PERSONAL!$G$6:$G$80,MATCH(A170,PERSONAL!$A$6:$A$80,0)),""))</f>
        <v/>
      </c>
      <c r="C170" s="52" t="str">
        <f>IF(A170="","",IFERROR(INDEX(PERSONAL!$B$6:$B$80,MATCH(A170,PERSONAL!$A$6:$A$80,0)),""))</f>
        <v/>
      </c>
      <c r="D170" s="31" t="str">
        <f>IF(A170="","",IFERROR(INDEX(PERSONAL!$V$6:$V$80,MATCH(A170,PERSONAL!$A$6:$A$80,0)),""))</f>
        <v/>
      </c>
      <c r="E170" s="2"/>
      <c r="F170" s="2"/>
      <c r="G170" s="2"/>
      <c r="H170" s="2"/>
      <c r="I170" s="30"/>
      <c r="J170" s="30"/>
      <c r="K170" s="27"/>
      <c r="L170" s="30"/>
      <c r="M170" s="27"/>
      <c r="N170" s="2"/>
      <c r="O170" s="53">
        <f t="shared" si="16"/>
        <v>0</v>
      </c>
      <c r="P170" s="53">
        <f t="shared" si="17"/>
        <v>0</v>
      </c>
      <c r="Q170" s="53">
        <f t="shared" si="18"/>
        <v>0</v>
      </c>
      <c r="R170" s="53">
        <f>IF(P170=0,0,IF(INSTRUCCIONES!$C$8="",P170,MIN(P170,INSTRUCCIONES!$C$8)))</f>
        <v>0</v>
      </c>
      <c r="S170" s="52" t="str">
        <f>IF(OR(A170="",H170=""),"",IF(COUNTIFS(LISTAS!$C$2:$C$24,C170,LISTAS!$D$2:$D$24,H170)&gt;0,"SI","NO"))</f>
        <v/>
      </c>
      <c r="T170" s="53">
        <f t="shared" si="19"/>
        <v>0</v>
      </c>
      <c r="U170" s="54">
        <f t="shared" si="20"/>
        <v>0</v>
      </c>
      <c r="V170" s="55" t="str">
        <f t="shared" si="21"/>
        <v/>
      </c>
      <c r="W170" s="35" t="str">
        <f t="shared" si="22"/>
        <v/>
      </c>
      <c r="X170" s="37"/>
      <c r="Y170" s="56"/>
      <c r="Z170" s="57" t="str">
        <f t="shared" si="23"/>
        <v/>
      </c>
      <c r="AA170" s="41"/>
    </row>
    <row r="171" spans="1:27" ht="24" customHeight="1" x14ac:dyDescent="0.25">
      <c r="A171" s="27"/>
      <c r="B171" s="51" t="str">
        <f>IF(A171="","",IFERROR(INDEX(PERSONAL!$G$6:$G$80,MATCH(A171,PERSONAL!$A$6:$A$80,0)),""))</f>
        <v/>
      </c>
      <c r="C171" s="52" t="str">
        <f>IF(A171="","",IFERROR(INDEX(PERSONAL!$B$6:$B$80,MATCH(A171,PERSONAL!$A$6:$A$80,0)),""))</f>
        <v/>
      </c>
      <c r="D171" s="31" t="str">
        <f>IF(A171="","",IFERROR(INDEX(PERSONAL!$V$6:$V$80,MATCH(A171,PERSONAL!$A$6:$A$80,0)),""))</f>
        <v/>
      </c>
      <c r="E171" s="2"/>
      <c r="F171" s="2"/>
      <c r="G171" s="2"/>
      <c r="H171" s="2"/>
      <c r="I171" s="30"/>
      <c r="J171" s="30"/>
      <c r="K171" s="27"/>
      <c r="L171" s="30"/>
      <c r="M171" s="27"/>
      <c r="N171" s="2"/>
      <c r="O171" s="53">
        <f t="shared" si="16"/>
        <v>0</v>
      </c>
      <c r="P171" s="53">
        <f t="shared" si="17"/>
        <v>0</v>
      </c>
      <c r="Q171" s="53">
        <f t="shared" si="18"/>
        <v>0</v>
      </c>
      <c r="R171" s="53">
        <f>IF(P171=0,0,IF(INSTRUCCIONES!$C$8="",P171,MIN(P171,INSTRUCCIONES!$C$8)))</f>
        <v>0</v>
      </c>
      <c r="S171" s="52" t="str">
        <f>IF(OR(A171="",H171=""),"",IF(COUNTIFS(LISTAS!$C$2:$C$24,C171,LISTAS!$D$2:$D$24,H171)&gt;0,"SI","NO"))</f>
        <v/>
      </c>
      <c r="T171" s="53">
        <f t="shared" si="19"/>
        <v>0</v>
      </c>
      <c r="U171" s="54">
        <f t="shared" si="20"/>
        <v>0</v>
      </c>
      <c r="V171" s="55" t="str">
        <f t="shared" si="21"/>
        <v/>
      </c>
      <c r="W171" s="35" t="str">
        <f t="shared" si="22"/>
        <v/>
      </c>
      <c r="X171" s="37"/>
      <c r="Y171" s="56"/>
      <c r="Z171" s="57" t="str">
        <f t="shared" si="23"/>
        <v/>
      </c>
      <c r="AA171" s="41"/>
    </row>
    <row r="172" spans="1:27" ht="24" customHeight="1" x14ac:dyDescent="0.25">
      <c r="A172" s="27"/>
      <c r="B172" s="51" t="str">
        <f>IF(A172="","",IFERROR(INDEX(PERSONAL!$G$6:$G$80,MATCH(A172,PERSONAL!$A$6:$A$80,0)),""))</f>
        <v/>
      </c>
      <c r="C172" s="52" t="str">
        <f>IF(A172="","",IFERROR(INDEX(PERSONAL!$B$6:$B$80,MATCH(A172,PERSONAL!$A$6:$A$80,0)),""))</f>
        <v/>
      </c>
      <c r="D172" s="31" t="str">
        <f>IF(A172="","",IFERROR(INDEX(PERSONAL!$V$6:$V$80,MATCH(A172,PERSONAL!$A$6:$A$80,0)),""))</f>
        <v/>
      </c>
      <c r="E172" s="2"/>
      <c r="F172" s="2"/>
      <c r="G172" s="2"/>
      <c r="H172" s="2"/>
      <c r="I172" s="30"/>
      <c r="J172" s="30"/>
      <c r="K172" s="27"/>
      <c r="L172" s="30"/>
      <c r="M172" s="27"/>
      <c r="N172" s="2"/>
      <c r="O172" s="53">
        <f t="shared" si="16"/>
        <v>0</v>
      </c>
      <c r="P172" s="53">
        <f t="shared" si="17"/>
        <v>0</v>
      </c>
      <c r="Q172" s="53">
        <f t="shared" si="18"/>
        <v>0</v>
      </c>
      <c r="R172" s="53">
        <f>IF(P172=0,0,IF(INSTRUCCIONES!$C$8="",P172,MIN(P172,INSTRUCCIONES!$C$8)))</f>
        <v>0</v>
      </c>
      <c r="S172" s="52" t="str">
        <f>IF(OR(A172="",H172=""),"",IF(COUNTIFS(LISTAS!$C$2:$C$24,C172,LISTAS!$D$2:$D$24,H172)&gt;0,"SI","NO"))</f>
        <v/>
      </c>
      <c r="T172" s="53">
        <f t="shared" si="19"/>
        <v>0</v>
      </c>
      <c r="U172" s="54">
        <f t="shared" si="20"/>
        <v>0</v>
      </c>
      <c r="V172" s="55" t="str">
        <f t="shared" si="21"/>
        <v/>
      </c>
      <c r="W172" s="35" t="str">
        <f t="shared" si="22"/>
        <v/>
      </c>
      <c r="X172" s="37"/>
      <c r="Y172" s="56"/>
      <c r="Z172" s="57" t="str">
        <f t="shared" si="23"/>
        <v/>
      </c>
      <c r="AA172" s="41"/>
    </row>
    <row r="173" spans="1:27" ht="24" customHeight="1" x14ac:dyDescent="0.25">
      <c r="A173" s="27"/>
      <c r="B173" s="51" t="str">
        <f>IF(A173="","",IFERROR(INDEX(PERSONAL!$G$6:$G$80,MATCH(A173,PERSONAL!$A$6:$A$80,0)),""))</f>
        <v/>
      </c>
      <c r="C173" s="52" t="str">
        <f>IF(A173="","",IFERROR(INDEX(PERSONAL!$B$6:$B$80,MATCH(A173,PERSONAL!$A$6:$A$80,0)),""))</f>
        <v/>
      </c>
      <c r="D173" s="31" t="str">
        <f>IF(A173="","",IFERROR(INDEX(PERSONAL!$V$6:$V$80,MATCH(A173,PERSONAL!$A$6:$A$80,0)),""))</f>
        <v/>
      </c>
      <c r="E173" s="2"/>
      <c r="F173" s="2"/>
      <c r="G173" s="2"/>
      <c r="H173" s="2"/>
      <c r="I173" s="30"/>
      <c r="J173" s="30"/>
      <c r="K173" s="27"/>
      <c r="L173" s="30"/>
      <c r="M173" s="27"/>
      <c r="N173" s="2"/>
      <c r="O173" s="53">
        <f t="shared" si="16"/>
        <v>0</v>
      </c>
      <c r="P173" s="53">
        <f t="shared" si="17"/>
        <v>0</v>
      </c>
      <c r="Q173" s="53">
        <f t="shared" si="18"/>
        <v>0</v>
      </c>
      <c r="R173" s="53">
        <f>IF(P173=0,0,IF(INSTRUCCIONES!$C$8="",P173,MIN(P173,INSTRUCCIONES!$C$8)))</f>
        <v>0</v>
      </c>
      <c r="S173" s="52" t="str">
        <f>IF(OR(A173="",H173=""),"",IF(COUNTIFS(LISTAS!$C$2:$C$24,C173,LISTAS!$D$2:$D$24,H173)&gt;0,"SI","NO"))</f>
        <v/>
      </c>
      <c r="T173" s="53">
        <f t="shared" si="19"/>
        <v>0</v>
      </c>
      <c r="U173" s="54">
        <f t="shared" si="20"/>
        <v>0</v>
      </c>
      <c r="V173" s="55" t="str">
        <f t="shared" si="21"/>
        <v/>
      </c>
      <c r="W173" s="35" t="str">
        <f t="shared" si="22"/>
        <v/>
      </c>
      <c r="X173" s="37"/>
      <c r="Y173" s="56"/>
      <c r="Z173" s="57" t="str">
        <f t="shared" si="23"/>
        <v/>
      </c>
      <c r="AA173" s="41"/>
    </row>
    <row r="174" spans="1:27" ht="24" customHeight="1" x14ac:dyDescent="0.25">
      <c r="A174" s="27"/>
      <c r="B174" s="51" t="str">
        <f>IF(A174="","",IFERROR(INDEX(PERSONAL!$G$6:$G$80,MATCH(A174,PERSONAL!$A$6:$A$80,0)),""))</f>
        <v/>
      </c>
      <c r="C174" s="52" t="str">
        <f>IF(A174="","",IFERROR(INDEX(PERSONAL!$B$6:$B$80,MATCH(A174,PERSONAL!$A$6:$A$80,0)),""))</f>
        <v/>
      </c>
      <c r="D174" s="31" t="str">
        <f>IF(A174="","",IFERROR(INDEX(PERSONAL!$V$6:$V$80,MATCH(A174,PERSONAL!$A$6:$A$80,0)),""))</f>
        <v/>
      </c>
      <c r="E174" s="2"/>
      <c r="F174" s="2"/>
      <c r="G174" s="2"/>
      <c r="H174" s="2"/>
      <c r="I174" s="30"/>
      <c r="J174" s="30"/>
      <c r="K174" s="27"/>
      <c r="L174" s="30"/>
      <c r="M174" s="27"/>
      <c r="N174" s="2"/>
      <c r="O174" s="53">
        <f t="shared" si="16"/>
        <v>0</v>
      </c>
      <c r="P174" s="53">
        <f t="shared" si="17"/>
        <v>0</v>
      </c>
      <c r="Q174" s="53">
        <f t="shared" si="18"/>
        <v>0</v>
      </c>
      <c r="R174" s="53">
        <f>IF(P174=0,0,IF(INSTRUCCIONES!$C$8="",P174,MIN(P174,INSTRUCCIONES!$C$8)))</f>
        <v>0</v>
      </c>
      <c r="S174" s="52" t="str">
        <f>IF(OR(A174="",H174=""),"",IF(COUNTIFS(LISTAS!$C$2:$C$24,C174,LISTAS!$D$2:$D$24,H174)&gt;0,"SI","NO"))</f>
        <v/>
      </c>
      <c r="T174" s="53">
        <f t="shared" si="19"/>
        <v>0</v>
      </c>
      <c r="U174" s="54">
        <f t="shared" si="20"/>
        <v>0</v>
      </c>
      <c r="V174" s="55" t="str">
        <f t="shared" si="21"/>
        <v/>
      </c>
      <c r="W174" s="35" t="str">
        <f t="shared" si="22"/>
        <v/>
      </c>
      <c r="X174" s="37"/>
      <c r="Y174" s="56"/>
      <c r="Z174" s="57" t="str">
        <f t="shared" si="23"/>
        <v/>
      </c>
      <c r="AA174" s="41"/>
    </row>
    <row r="175" spans="1:27" ht="24" customHeight="1" x14ac:dyDescent="0.25">
      <c r="A175" s="27"/>
      <c r="B175" s="51" t="str">
        <f>IF(A175="","",IFERROR(INDEX(PERSONAL!$G$6:$G$80,MATCH(A175,PERSONAL!$A$6:$A$80,0)),""))</f>
        <v/>
      </c>
      <c r="C175" s="52" t="str">
        <f>IF(A175="","",IFERROR(INDEX(PERSONAL!$B$6:$B$80,MATCH(A175,PERSONAL!$A$6:$A$80,0)),""))</f>
        <v/>
      </c>
      <c r="D175" s="31" t="str">
        <f>IF(A175="","",IFERROR(INDEX(PERSONAL!$V$6:$V$80,MATCH(A175,PERSONAL!$A$6:$A$80,0)),""))</f>
        <v/>
      </c>
      <c r="E175" s="2"/>
      <c r="F175" s="2"/>
      <c r="G175" s="2"/>
      <c r="H175" s="2"/>
      <c r="I175" s="30"/>
      <c r="J175" s="30"/>
      <c r="K175" s="27"/>
      <c r="L175" s="30"/>
      <c r="M175" s="27"/>
      <c r="N175" s="2"/>
      <c r="O175" s="53">
        <f t="shared" si="16"/>
        <v>0</v>
      </c>
      <c r="P175" s="53">
        <f t="shared" si="17"/>
        <v>0</v>
      </c>
      <c r="Q175" s="53">
        <f t="shared" si="18"/>
        <v>0</v>
      </c>
      <c r="R175" s="53">
        <f>IF(P175=0,0,IF(INSTRUCCIONES!$C$8="",P175,MIN(P175,INSTRUCCIONES!$C$8)))</f>
        <v>0</v>
      </c>
      <c r="S175" s="52" t="str">
        <f>IF(OR(A175="",H175=""),"",IF(COUNTIFS(LISTAS!$C$2:$C$24,C175,LISTAS!$D$2:$D$24,H175)&gt;0,"SI","NO"))</f>
        <v/>
      </c>
      <c r="T175" s="53">
        <f t="shared" si="19"/>
        <v>0</v>
      </c>
      <c r="U175" s="54">
        <f t="shared" si="20"/>
        <v>0</v>
      </c>
      <c r="V175" s="55" t="str">
        <f t="shared" si="21"/>
        <v/>
      </c>
      <c r="W175" s="35" t="str">
        <f t="shared" si="22"/>
        <v/>
      </c>
      <c r="X175" s="37"/>
      <c r="Y175" s="56"/>
      <c r="Z175" s="57" t="str">
        <f t="shared" si="23"/>
        <v/>
      </c>
      <c r="AA175" s="41"/>
    </row>
    <row r="176" spans="1:27" ht="24" customHeight="1" x14ac:dyDescent="0.25">
      <c r="A176" s="27"/>
      <c r="B176" s="51" t="str">
        <f>IF(A176="","",IFERROR(INDEX(PERSONAL!$G$6:$G$80,MATCH(A176,PERSONAL!$A$6:$A$80,0)),""))</f>
        <v/>
      </c>
      <c r="C176" s="52" t="str">
        <f>IF(A176="","",IFERROR(INDEX(PERSONAL!$B$6:$B$80,MATCH(A176,PERSONAL!$A$6:$A$80,0)),""))</f>
        <v/>
      </c>
      <c r="D176" s="31" t="str">
        <f>IF(A176="","",IFERROR(INDEX(PERSONAL!$V$6:$V$80,MATCH(A176,PERSONAL!$A$6:$A$80,0)),""))</f>
        <v/>
      </c>
      <c r="E176" s="2"/>
      <c r="F176" s="2"/>
      <c r="G176" s="2"/>
      <c r="H176" s="2"/>
      <c r="I176" s="30"/>
      <c r="J176" s="30"/>
      <c r="K176" s="27"/>
      <c r="L176" s="30"/>
      <c r="M176" s="27"/>
      <c r="N176" s="2"/>
      <c r="O176" s="53">
        <f t="shared" si="16"/>
        <v>0</v>
      </c>
      <c r="P176" s="53">
        <f t="shared" si="17"/>
        <v>0</v>
      </c>
      <c r="Q176" s="53">
        <f t="shared" si="18"/>
        <v>0</v>
      </c>
      <c r="R176" s="53">
        <f>IF(P176=0,0,IF(INSTRUCCIONES!$C$8="",P176,MIN(P176,INSTRUCCIONES!$C$8)))</f>
        <v>0</v>
      </c>
      <c r="S176" s="52" t="str">
        <f>IF(OR(A176="",H176=""),"",IF(COUNTIFS(LISTAS!$C$2:$C$24,C176,LISTAS!$D$2:$D$24,H176)&gt;0,"SI","NO"))</f>
        <v/>
      </c>
      <c r="T176" s="53">
        <f t="shared" si="19"/>
        <v>0</v>
      </c>
      <c r="U176" s="54">
        <f t="shared" si="20"/>
        <v>0</v>
      </c>
      <c r="V176" s="55" t="str">
        <f t="shared" si="21"/>
        <v/>
      </c>
      <c r="W176" s="35" t="str">
        <f t="shared" si="22"/>
        <v/>
      </c>
      <c r="X176" s="37"/>
      <c r="Y176" s="56"/>
      <c r="Z176" s="57" t="str">
        <f t="shared" si="23"/>
        <v/>
      </c>
      <c r="AA176" s="41"/>
    </row>
    <row r="177" spans="1:27" ht="24" customHeight="1" x14ac:dyDescent="0.25">
      <c r="A177" s="27"/>
      <c r="B177" s="51" t="str">
        <f>IF(A177="","",IFERROR(INDEX(PERSONAL!$G$6:$G$80,MATCH(A177,PERSONAL!$A$6:$A$80,0)),""))</f>
        <v/>
      </c>
      <c r="C177" s="52" t="str">
        <f>IF(A177="","",IFERROR(INDEX(PERSONAL!$B$6:$B$80,MATCH(A177,PERSONAL!$A$6:$A$80,0)),""))</f>
        <v/>
      </c>
      <c r="D177" s="31" t="str">
        <f>IF(A177="","",IFERROR(INDEX(PERSONAL!$V$6:$V$80,MATCH(A177,PERSONAL!$A$6:$A$80,0)),""))</f>
        <v/>
      </c>
      <c r="E177" s="2"/>
      <c r="F177" s="2"/>
      <c r="G177" s="2"/>
      <c r="H177" s="2"/>
      <c r="I177" s="30"/>
      <c r="J177" s="30"/>
      <c r="K177" s="27"/>
      <c r="L177" s="30"/>
      <c r="M177" s="27"/>
      <c r="N177" s="2"/>
      <c r="O177" s="53">
        <f t="shared" si="16"/>
        <v>0</v>
      </c>
      <c r="P177" s="53">
        <f t="shared" si="17"/>
        <v>0</v>
      </c>
      <c r="Q177" s="53">
        <f t="shared" si="18"/>
        <v>0</v>
      </c>
      <c r="R177" s="53">
        <f>IF(P177=0,0,IF(INSTRUCCIONES!$C$8="",P177,MIN(P177,INSTRUCCIONES!$C$8)))</f>
        <v>0</v>
      </c>
      <c r="S177" s="52" t="str">
        <f>IF(OR(A177="",H177=""),"",IF(COUNTIFS(LISTAS!$C$2:$C$24,C177,LISTAS!$D$2:$D$24,H177)&gt;0,"SI","NO"))</f>
        <v/>
      </c>
      <c r="T177" s="53">
        <f t="shared" si="19"/>
        <v>0</v>
      </c>
      <c r="U177" s="54">
        <f t="shared" si="20"/>
        <v>0</v>
      </c>
      <c r="V177" s="55" t="str">
        <f t="shared" si="21"/>
        <v/>
      </c>
      <c r="W177" s="35" t="str">
        <f t="shared" si="22"/>
        <v/>
      </c>
      <c r="X177" s="37"/>
      <c r="Y177" s="56"/>
      <c r="Z177" s="57" t="str">
        <f t="shared" si="23"/>
        <v/>
      </c>
      <c r="AA177" s="41"/>
    </row>
    <row r="178" spans="1:27" ht="24" customHeight="1" x14ac:dyDescent="0.25">
      <c r="A178" s="27"/>
      <c r="B178" s="51" t="str">
        <f>IF(A178="","",IFERROR(INDEX(PERSONAL!$G$6:$G$80,MATCH(A178,PERSONAL!$A$6:$A$80,0)),""))</f>
        <v/>
      </c>
      <c r="C178" s="52" t="str">
        <f>IF(A178="","",IFERROR(INDEX(PERSONAL!$B$6:$B$80,MATCH(A178,PERSONAL!$A$6:$A$80,0)),""))</f>
        <v/>
      </c>
      <c r="D178" s="31" t="str">
        <f>IF(A178="","",IFERROR(INDEX(PERSONAL!$V$6:$V$80,MATCH(A178,PERSONAL!$A$6:$A$80,0)),""))</f>
        <v/>
      </c>
      <c r="E178" s="2"/>
      <c r="F178" s="2"/>
      <c r="G178" s="2"/>
      <c r="H178" s="2"/>
      <c r="I178" s="30"/>
      <c r="J178" s="30"/>
      <c r="K178" s="27"/>
      <c r="L178" s="30"/>
      <c r="M178" s="27"/>
      <c r="N178" s="2"/>
      <c r="O178" s="53">
        <f t="shared" si="16"/>
        <v>0</v>
      </c>
      <c r="P178" s="53">
        <f t="shared" si="17"/>
        <v>0</v>
      </c>
      <c r="Q178" s="53">
        <f t="shared" si="18"/>
        <v>0</v>
      </c>
      <c r="R178" s="53">
        <f>IF(P178=0,0,IF(INSTRUCCIONES!$C$8="",P178,MIN(P178,INSTRUCCIONES!$C$8)))</f>
        <v>0</v>
      </c>
      <c r="S178" s="52" t="str">
        <f>IF(OR(A178="",H178=""),"",IF(COUNTIFS(LISTAS!$C$2:$C$24,C178,LISTAS!$D$2:$D$24,H178)&gt;0,"SI","NO"))</f>
        <v/>
      </c>
      <c r="T178" s="53">
        <f t="shared" si="19"/>
        <v>0</v>
      </c>
      <c r="U178" s="54">
        <f t="shared" si="20"/>
        <v>0</v>
      </c>
      <c r="V178" s="55" t="str">
        <f t="shared" si="21"/>
        <v/>
      </c>
      <c r="W178" s="35" t="str">
        <f t="shared" si="22"/>
        <v/>
      </c>
      <c r="X178" s="37"/>
      <c r="Y178" s="56"/>
      <c r="Z178" s="57" t="str">
        <f t="shared" si="23"/>
        <v/>
      </c>
      <c r="AA178" s="41"/>
    </row>
    <row r="179" spans="1:27" ht="24" customHeight="1" x14ac:dyDescent="0.25">
      <c r="A179" s="27"/>
      <c r="B179" s="51" t="str">
        <f>IF(A179="","",IFERROR(INDEX(PERSONAL!$G$6:$G$80,MATCH(A179,PERSONAL!$A$6:$A$80,0)),""))</f>
        <v/>
      </c>
      <c r="C179" s="52" t="str">
        <f>IF(A179="","",IFERROR(INDEX(PERSONAL!$B$6:$B$80,MATCH(A179,PERSONAL!$A$6:$A$80,0)),""))</f>
        <v/>
      </c>
      <c r="D179" s="31" t="str">
        <f>IF(A179="","",IFERROR(INDEX(PERSONAL!$V$6:$V$80,MATCH(A179,PERSONAL!$A$6:$A$80,0)),""))</f>
        <v/>
      </c>
      <c r="E179" s="2"/>
      <c r="F179" s="2"/>
      <c r="G179" s="2"/>
      <c r="H179" s="2"/>
      <c r="I179" s="30"/>
      <c r="J179" s="30"/>
      <c r="K179" s="27"/>
      <c r="L179" s="30"/>
      <c r="M179" s="27"/>
      <c r="N179" s="2"/>
      <c r="O179" s="53">
        <f t="shared" si="16"/>
        <v>0</v>
      </c>
      <c r="P179" s="53">
        <f t="shared" si="17"/>
        <v>0</v>
      </c>
      <c r="Q179" s="53">
        <f t="shared" si="18"/>
        <v>0</v>
      </c>
      <c r="R179" s="53">
        <f>IF(P179=0,0,IF(INSTRUCCIONES!$C$8="",P179,MIN(P179,INSTRUCCIONES!$C$8)))</f>
        <v>0</v>
      </c>
      <c r="S179" s="52" t="str">
        <f>IF(OR(A179="",H179=""),"",IF(COUNTIFS(LISTAS!$C$2:$C$24,C179,LISTAS!$D$2:$D$24,H179)&gt;0,"SI","NO"))</f>
        <v/>
      </c>
      <c r="T179" s="53">
        <f t="shared" si="19"/>
        <v>0</v>
      </c>
      <c r="U179" s="54">
        <f t="shared" si="20"/>
        <v>0</v>
      </c>
      <c r="V179" s="55" t="str">
        <f t="shared" si="21"/>
        <v/>
      </c>
      <c r="W179" s="35" t="str">
        <f t="shared" si="22"/>
        <v/>
      </c>
      <c r="X179" s="37"/>
      <c r="Y179" s="56"/>
      <c r="Z179" s="57" t="str">
        <f t="shared" si="23"/>
        <v/>
      </c>
      <c r="AA179" s="41"/>
    </row>
    <row r="180" spans="1:27" ht="24" customHeight="1" x14ac:dyDescent="0.25">
      <c r="A180" s="27"/>
      <c r="B180" s="51" t="str">
        <f>IF(A180="","",IFERROR(INDEX(PERSONAL!$G$6:$G$80,MATCH(A180,PERSONAL!$A$6:$A$80,0)),""))</f>
        <v/>
      </c>
      <c r="C180" s="52" t="str">
        <f>IF(A180="","",IFERROR(INDEX(PERSONAL!$B$6:$B$80,MATCH(A180,PERSONAL!$A$6:$A$80,0)),""))</f>
        <v/>
      </c>
      <c r="D180" s="31" t="str">
        <f>IF(A180="","",IFERROR(INDEX(PERSONAL!$V$6:$V$80,MATCH(A180,PERSONAL!$A$6:$A$80,0)),""))</f>
        <v/>
      </c>
      <c r="E180" s="2"/>
      <c r="F180" s="2"/>
      <c r="G180" s="2"/>
      <c r="H180" s="2"/>
      <c r="I180" s="30"/>
      <c r="J180" s="30"/>
      <c r="K180" s="27"/>
      <c r="L180" s="30"/>
      <c r="M180" s="27"/>
      <c r="N180" s="2"/>
      <c r="O180" s="53">
        <f t="shared" si="16"/>
        <v>0</v>
      </c>
      <c r="P180" s="53">
        <f t="shared" si="17"/>
        <v>0</v>
      </c>
      <c r="Q180" s="53">
        <f t="shared" si="18"/>
        <v>0</v>
      </c>
      <c r="R180" s="53">
        <f>IF(P180=0,0,IF(INSTRUCCIONES!$C$8="",P180,MIN(P180,INSTRUCCIONES!$C$8)))</f>
        <v>0</v>
      </c>
      <c r="S180" s="52" t="str">
        <f>IF(OR(A180="",H180=""),"",IF(COUNTIFS(LISTAS!$C$2:$C$24,C180,LISTAS!$D$2:$D$24,H180)&gt;0,"SI","NO"))</f>
        <v/>
      </c>
      <c r="T180" s="53">
        <f t="shared" si="19"/>
        <v>0</v>
      </c>
      <c r="U180" s="54">
        <f t="shared" si="20"/>
        <v>0</v>
      </c>
      <c r="V180" s="55" t="str">
        <f t="shared" si="21"/>
        <v/>
      </c>
      <c r="W180" s="35" t="str">
        <f t="shared" si="22"/>
        <v/>
      </c>
      <c r="X180" s="37"/>
      <c r="Y180" s="56"/>
      <c r="Z180" s="57" t="str">
        <f t="shared" si="23"/>
        <v/>
      </c>
      <c r="AA180" s="41"/>
    </row>
    <row r="181" spans="1:27" ht="24" customHeight="1" x14ac:dyDescent="0.25">
      <c r="A181" s="27"/>
      <c r="B181" s="51" t="str">
        <f>IF(A181="","",IFERROR(INDEX(PERSONAL!$G$6:$G$80,MATCH(A181,PERSONAL!$A$6:$A$80,0)),""))</f>
        <v/>
      </c>
      <c r="C181" s="52" t="str">
        <f>IF(A181="","",IFERROR(INDEX(PERSONAL!$B$6:$B$80,MATCH(A181,PERSONAL!$A$6:$A$80,0)),""))</f>
        <v/>
      </c>
      <c r="D181" s="31" t="str">
        <f>IF(A181="","",IFERROR(INDEX(PERSONAL!$V$6:$V$80,MATCH(A181,PERSONAL!$A$6:$A$80,0)),""))</f>
        <v/>
      </c>
      <c r="E181" s="2"/>
      <c r="F181" s="2"/>
      <c r="G181" s="2"/>
      <c r="H181" s="2"/>
      <c r="I181" s="30"/>
      <c r="J181" s="30"/>
      <c r="K181" s="27"/>
      <c r="L181" s="30"/>
      <c r="M181" s="27"/>
      <c r="N181" s="2"/>
      <c r="O181" s="53">
        <f t="shared" si="16"/>
        <v>0</v>
      </c>
      <c r="P181" s="53">
        <f t="shared" si="17"/>
        <v>0</v>
      </c>
      <c r="Q181" s="53">
        <f t="shared" si="18"/>
        <v>0</v>
      </c>
      <c r="R181" s="53">
        <f>IF(P181=0,0,IF(INSTRUCCIONES!$C$8="",P181,MIN(P181,INSTRUCCIONES!$C$8)))</f>
        <v>0</v>
      </c>
      <c r="S181" s="52" t="str">
        <f>IF(OR(A181="",H181=""),"",IF(COUNTIFS(LISTAS!$C$2:$C$24,C181,LISTAS!$D$2:$D$24,H181)&gt;0,"SI","NO"))</f>
        <v/>
      </c>
      <c r="T181" s="53">
        <f t="shared" si="19"/>
        <v>0</v>
      </c>
      <c r="U181" s="54">
        <f t="shared" si="20"/>
        <v>0</v>
      </c>
      <c r="V181" s="55" t="str">
        <f t="shared" si="21"/>
        <v/>
      </c>
      <c r="W181" s="35" t="str">
        <f t="shared" si="22"/>
        <v/>
      </c>
      <c r="X181" s="37"/>
      <c r="Y181" s="56"/>
      <c r="Z181" s="57" t="str">
        <f t="shared" si="23"/>
        <v/>
      </c>
      <c r="AA181" s="41"/>
    </row>
    <row r="182" spans="1:27" ht="24" customHeight="1" x14ac:dyDescent="0.25">
      <c r="A182" s="27"/>
      <c r="B182" s="51" t="str">
        <f>IF(A182="","",IFERROR(INDEX(PERSONAL!$G$6:$G$80,MATCH(A182,PERSONAL!$A$6:$A$80,0)),""))</f>
        <v/>
      </c>
      <c r="C182" s="52" t="str">
        <f>IF(A182="","",IFERROR(INDEX(PERSONAL!$B$6:$B$80,MATCH(A182,PERSONAL!$A$6:$A$80,0)),""))</f>
        <v/>
      </c>
      <c r="D182" s="31" t="str">
        <f>IF(A182="","",IFERROR(INDEX(PERSONAL!$V$6:$V$80,MATCH(A182,PERSONAL!$A$6:$A$80,0)),""))</f>
        <v/>
      </c>
      <c r="E182" s="2"/>
      <c r="F182" s="2"/>
      <c r="G182" s="2"/>
      <c r="H182" s="2"/>
      <c r="I182" s="30"/>
      <c r="J182" s="30"/>
      <c r="K182" s="27"/>
      <c r="L182" s="30"/>
      <c r="M182" s="27"/>
      <c r="N182" s="2"/>
      <c r="O182" s="53">
        <f t="shared" si="16"/>
        <v>0</v>
      </c>
      <c r="P182" s="53">
        <f t="shared" si="17"/>
        <v>0</v>
      </c>
      <c r="Q182" s="53">
        <f t="shared" si="18"/>
        <v>0</v>
      </c>
      <c r="R182" s="53">
        <f>IF(P182=0,0,IF(INSTRUCCIONES!$C$8="",P182,MIN(P182,INSTRUCCIONES!$C$8)))</f>
        <v>0</v>
      </c>
      <c r="S182" s="52" t="str">
        <f>IF(OR(A182="",H182=""),"",IF(COUNTIFS(LISTAS!$C$2:$C$24,C182,LISTAS!$D$2:$D$24,H182)&gt;0,"SI","NO"))</f>
        <v/>
      </c>
      <c r="T182" s="53">
        <f t="shared" si="19"/>
        <v>0</v>
      </c>
      <c r="U182" s="54">
        <f t="shared" si="20"/>
        <v>0</v>
      </c>
      <c r="V182" s="55" t="str">
        <f t="shared" si="21"/>
        <v/>
      </c>
      <c r="W182" s="35" t="str">
        <f t="shared" si="22"/>
        <v/>
      </c>
      <c r="X182" s="37"/>
      <c r="Y182" s="56"/>
      <c r="Z182" s="57" t="str">
        <f t="shared" si="23"/>
        <v/>
      </c>
      <c r="AA182" s="41"/>
    </row>
    <row r="183" spans="1:27" ht="24" customHeight="1" x14ac:dyDescent="0.25">
      <c r="A183" s="27"/>
      <c r="B183" s="51" t="str">
        <f>IF(A183="","",IFERROR(INDEX(PERSONAL!$G$6:$G$80,MATCH(A183,PERSONAL!$A$6:$A$80,0)),""))</f>
        <v/>
      </c>
      <c r="C183" s="52" t="str">
        <f>IF(A183="","",IFERROR(INDEX(PERSONAL!$B$6:$B$80,MATCH(A183,PERSONAL!$A$6:$A$80,0)),""))</f>
        <v/>
      </c>
      <c r="D183" s="31" t="str">
        <f>IF(A183="","",IFERROR(INDEX(PERSONAL!$V$6:$V$80,MATCH(A183,PERSONAL!$A$6:$A$80,0)),""))</f>
        <v/>
      </c>
      <c r="E183" s="2"/>
      <c r="F183" s="2"/>
      <c r="G183" s="2"/>
      <c r="H183" s="2"/>
      <c r="I183" s="30"/>
      <c r="J183" s="30"/>
      <c r="K183" s="27"/>
      <c r="L183" s="30"/>
      <c r="M183" s="27"/>
      <c r="N183" s="2"/>
      <c r="O183" s="53">
        <f t="shared" si="16"/>
        <v>0</v>
      </c>
      <c r="P183" s="53">
        <f t="shared" si="17"/>
        <v>0</v>
      </c>
      <c r="Q183" s="53">
        <f t="shared" si="18"/>
        <v>0</v>
      </c>
      <c r="R183" s="53">
        <f>IF(P183=0,0,IF(INSTRUCCIONES!$C$8="",P183,MIN(P183,INSTRUCCIONES!$C$8)))</f>
        <v>0</v>
      </c>
      <c r="S183" s="52" t="str">
        <f>IF(OR(A183="",H183=""),"",IF(COUNTIFS(LISTAS!$C$2:$C$24,C183,LISTAS!$D$2:$D$24,H183)&gt;0,"SI","NO"))</f>
        <v/>
      </c>
      <c r="T183" s="53">
        <f t="shared" si="19"/>
        <v>0</v>
      </c>
      <c r="U183" s="54">
        <f t="shared" si="20"/>
        <v>0</v>
      </c>
      <c r="V183" s="55" t="str">
        <f t="shared" si="21"/>
        <v/>
      </c>
      <c r="W183" s="35" t="str">
        <f t="shared" si="22"/>
        <v/>
      </c>
      <c r="X183" s="37"/>
      <c r="Y183" s="56"/>
      <c r="Z183" s="57" t="str">
        <f t="shared" si="23"/>
        <v/>
      </c>
      <c r="AA183" s="41"/>
    </row>
    <row r="184" spans="1:27" ht="24" customHeight="1" x14ac:dyDescent="0.25">
      <c r="A184" s="27"/>
      <c r="B184" s="51" t="str">
        <f>IF(A184="","",IFERROR(INDEX(PERSONAL!$G$6:$G$80,MATCH(A184,PERSONAL!$A$6:$A$80,0)),""))</f>
        <v/>
      </c>
      <c r="C184" s="52" t="str">
        <f>IF(A184="","",IFERROR(INDEX(PERSONAL!$B$6:$B$80,MATCH(A184,PERSONAL!$A$6:$A$80,0)),""))</f>
        <v/>
      </c>
      <c r="D184" s="31" t="str">
        <f>IF(A184="","",IFERROR(INDEX(PERSONAL!$V$6:$V$80,MATCH(A184,PERSONAL!$A$6:$A$80,0)),""))</f>
        <v/>
      </c>
      <c r="E184" s="2"/>
      <c r="F184" s="2"/>
      <c r="G184" s="2"/>
      <c r="H184" s="2"/>
      <c r="I184" s="30"/>
      <c r="J184" s="30"/>
      <c r="K184" s="27"/>
      <c r="L184" s="30"/>
      <c r="M184" s="27"/>
      <c r="N184" s="2"/>
      <c r="O184" s="53">
        <f t="shared" si="16"/>
        <v>0</v>
      </c>
      <c r="P184" s="53">
        <f t="shared" si="17"/>
        <v>0</v>
      </c>
      <c r="Q184" s="53">
        <f t="shared" si="18"/>
        <v>0</v>
      </c>
      <c r="R184" s="53">
        <f>IF(P184=0,0,IF(INSTRUCCIONES!$C$8="",P184,MIN(P184,INSTRUCCIONES!$C$8)))</f>
        <v>0</v>
      </c>
      <c r="S184" s="52" t="str">
        <f>IF(OR(A184="",H184=""),"",IF(COUNTIFS(LISTAS!$C$2:$C$24,C184,LISTAS!$D$2:$D$24,H184)&gt;0,"SI","NO"))</f>
        <v/>
      </c>
      <c r="T184" s="53">
        <f t="shared" si="19"/>
        <v>0</v>
      </c>
      <c r="U184" s="54">
        <f t="shared" si="20"/>
        <v>0</v>
      </c>
      <c r="V184" s="55" t="str">
        <f t="shared" si="21"/>
        <v/>
      </c>
      <c r="W184" s="35" t="str">
        <f t="shared" si="22"/>
        <v/>
      </c>
      <c r="X184" s="37"/>
      <c r="Y184" s="56"/>
      <c r="Z184" s="57" t="str">
        <f t="shared" si="23"/>
        <v/>
      </c>
      <c r="AA184" s="41"/>
    </row>
    <row r="185" spans="1:27" ht="24" customHeight="1" x14ac:dyDescent="0.25">
      <c r="A185" s="27"/>
      <c r="B185" s="51" t="str">
        <f>IF(A185="","",IFERROR(INDEX(PERSONAL!$G$6:$G$80,MATCH(A185,PERSONAL!$A$6:$A$80,0)),""))</f>
        <v/>
      </c>
      <c r="C185" s="52" t="str">
        <f>IF(A185="","",IFERROR(INDEX(PERSONAL!$B$6:$B$80,MATCH(A185,PERSONAL!$A$6:$A$80,0)),""))</f>
        <v/>
      </c>
      <c r="D185" s="31" t="str">
        <f>IF(A185="","",IFERROR(INDEX(PERSONAL!$V$6:$V$80,MATCH(A185,PERSONAL!$A$6:$A$80,0)),""))</f>
        <v/>
      </c>
      <c r="E185" s="2"/>
      <c r="F185" s="2"/>
      <c r="G185" s="2"/>
      <c r="H185" s="2"/>
      <c r="I185" s="30"/>
      <c r="J185" s="30"/>
      <c r="K185" s="27"/>
      <c r="L185" s="30"/>
      <c r="M185" s="27"/>
      <c r="N185" s="2"/>
      <c r="O185" s="53">
        <f t="shared" si="16"/>
        <v>0</v>
      </c>
      <c r="P185" s="53">
        <f t="shared" si="17"/>
        <v>0</v>
      </c>
      <c r="Q185" s="53">
        <f t="shared" si="18"/>
        <v>0</v>
      </c>
      <c r="R185" s="53">
        <f>IF(P185=0,0,IF(INSTRUCCIONES!$C$8="",P185,MIN(P185,INSTRUCCIONES!$C$8)))</f>
        <v>0</v>
      </c>
      <c r="S185" s="52" t="str">
        <f>IF(OR(A185="",H185=""),"",IF(COUNTIFS(LISTAS!$C$2:$C$24,C185,LISTAS!$D$2:$D$24,H185)&gt;0,"SI","NO"))</f>
        <v/>
      </c>
      <c r="T185" s="53">
        <f t="shared" si="19"/>
        <v>0</v>
      </c>
      <c r="U185" s="54">
        <f t="shared" si="20"/>
        <v>0</v>
      </c>
      <c r="V185" s="55" t="str">
        <f t="shared" si="21"/>
        <v/>
      </c>
      <c r="W185" s="35" t="str">
        <f t="shared" si="22"/>
        <v/>
      </c>
      <c r="X185" s="37"/>
      <c r="Y185" s="56"/>
      <c r="Z185" s="57" t="str">
        <f t="shared" si="23"/>
        <v/>
      </c>
      <c r="AA185" s="41"/>
    </row>
    <row r="186" spans="1:27" ht="24" customHeight="1" x14ac:dyDescent="0.25">
      <c r="A186" s="27"/>
      <c r="B186" s="51" t="str">
        <f>IF(A186="","",IFERROR(INDEX(PERSONAL!$G$6:$G$80,MATCH(A186,PERSONAL!$A$6:$A$80,0)),""))</f>
        <v/>
      </c>
      <c r="C186" s="52" t="str">
        <f>IF(A186="","",IFERROR(INDEX(PERSONAL!$B$6:$B$80,MATCH(A186,PERSONAL!$A$6:$A$80,0)),""))</f>
        <v/>
      </c>
      <c r="D186" s="31" t="str">
        <f>IF(A186="","",IFERROR(INDEX(PERSONAL!$V$6:$V$80,MATCH(A186,PERSONAL!$A$6:$A$80,0)),""))</f>
        <v/>
      </c>
      <c r="E186" s="2"/>
      <c r="F186" s="2"/>
      <c r="G186" s="2"/>
      <c r="H186" s="2"/>
      <c r="I186" s="30"/>
      <c r="J186" s="30"/>
      <c r="K186" s="27"/>
      <c r="L186" s="30"/>
      <c r="M186" s="27"/>
      <c r="N186" s="2"/>
      <c r="O186" s="53">
        <f t="shared" si="16"/>
        <v>0</v>
      </c>
      <c r="P186" s="53">
        <f t="shared" si="17"/>
        <v>0</v>
      </c>
      <c r="Q186" s="53">
        <f t="shared" si="18"/>
        <v>0</v>
      </c>
      <c r="R186" s="53">
        <f>IF(P186=0,0,IF(INSTRUCCIONES!$C$8="",P186,MIN(P186,INSTRUCCIONES!$C$8)))</f>
        <v>0</v>
      </c>
      <c r="S186" s="52" t="str">
        <f>IF(OR(A186="",H186=""),"",IF(COUNTIFS(LISTAS!$C$2:$C$24,C186,LISTAS!$D$2:$D$24,H186)&gt;0,"SI","NO"))</f>
        <v/>
      </c>
      <c r="T186" s="53">
        <f t="shared" si="19"/>
        <v>0</v>
      </c>
      <c r="U186" s="54">
        <f t="shared" si="20"/>
        <v>0</v>
      </c>
      <c r="V186" s="55" t="str">
        <f t="shared" si="21"/>
        <v/>
      </c>
      <c r="W186" s="35" t="str">
        <f t="shared" si="22"/>
        <v/>
      </c>
      <c r="X186" s="37"/>
      <c r="Y186" s="56"/>
      <c r="Z186" s="57" t="str">
        <f t="shared" si="23"/>
        <v/>
      </c>
      <c r="AA186" s="41"/>
    </row>
    <row r="187" spans="1:27" ht="24" customHeight="1" x14ac:dyDescent="0.25">
      <c r="A187" s="27"/>
      <c r="B187" s="51" t="str">
        <f>IF(A187="","",IFERROR(INDEX(PERSONAL!$G$6:$G$80,MATCH(A187,PERSONAL!$A$6:$A$80,0)),""))</f>
        <v/>
      </c>
      <c r="C187" s="52" t="str">
        <f>IF(A187="","",IFERROR(INDEX(PERSONAL!$B$6:$B$80,MATCH(A187,PERSONAL!$A$6:$A$80,0)),""))</f>
        <v/>
      </c>
      <c r="D187" s="31" t="str">
        <f>IF(A187="","",IFERROR(INDEX(PERSONAL!$V$6:$V$80,MATCH(A187,PERSONAL!$A$6:$A$80,0)),""))</f>
        <v/>
      </c>
      <c r="E187" s="2"/>
      <c r="F187" s="2"/>
      <c r="G187" s="2"/>
      <c r="H187" s="2"/>
      <c r="I187" s="30"/>
      <c r="J187" s="30"/>
      <c r="K187" s="27"/>
      <c r="L187" s="30"/>
      <c r="M187" s="27"/>
      <c r="N187" s="2"/>
      <c r="O187" s="53">
        <f t="shared" si="16"/>
        <v>0</v>
      </c>
      <c r="P187" s="53">
        <f t="shared" si="17"/>
        <v>0</v>
      </c>
      <c r="Q187" s="53">
        <f t="shared" si="18"/>
        <v>0</v>
      </c>
      <c r="R187" s="53">
        <f>IF(P187=0,0,IF(INSTRUCCIONES!$C$8="",P187,MIN(P187,INSTRUCCIONES!$C$8)))</f>
        <v>0</v>
      </c>
      <c r="S187" s="52" t="str">
        <f>IF(OR(A187="",H187=""),"",IF(COUNTIFS(LISTAS!$C$2:$C$24,C187,LISTAS!$D$2:$D$24,H187)&gt;0,"SI","NO"))</f>
        <v/>
      </c>
      <c r="T187" s="53">
        <f t="shared" si="19"/>
        <v>0</v>
      </c>
      <c r="U187" s="54">
        <f t="shared" si="20"/>
        <v>0</v>
      </c>
      <c r="V187" s="55" t="str">
        <f t="shared" si="21"/>
        <v/>
      </c>
      <c r="W187" s="35" t="str">
        <f t="shared" si="22"/>
        <v/>
      </c>
      <c r="X187" s="37"/>
      <c r="Y187" s="56"/>
      <c r="Z187" s="57" t="str">
        <f t="shared" si="23"/>
        <v/>
      </c>
      <c r="AA187" s="41"/>
    </row>
    <row r="188" spans="1:27" ht="24" customHeight="1" x14ac:dyDescent="0.25">
      <c r="A188" s="27"/>
      <c r="B188" s="51" t="str">
        <f>IF(A188="","",IFERROR(INDEX(PERSONAL!$G$6:$G$80,MATCH(A188,PERSONAL!$A$6:$A$80,0)),""))</f>
        <v/>
      </c>
      <c r="C188" s="52" t="str">
        <f>IF(A188="","",IFERROR(INDEX(PERSONAL!$B$6:$B$80,MATCH(A188,PERSONAL!$A$6:$A$80,0)),""))</f>
        <v/>
      </c>
      <c r="D188" s="31" t="str">
        <f>IF(A188="","",IFERROR(INDEX(PERSONAL!$V$6:$V$80,MATCH(A188,PERSONAL!$A$6:$A$80,0)),""))</f>
        <v/>
      </c>
      <c r="E188" s="2"/>
      <c r="F188" s="2"/>
      <c r="G188" s="2"/>
      <c r="H188" s="2"/>
      <c r="I188" s="30"/>
      <c r="J188" s="30"/>
      <c r="K188" s="27"/>
      <c r="L188" s="30"/>
      <c r="M188" s="27"/>
      <c r="N188" s="2"/>
      <c r="O188" s="53">
        <f t="shared" si="16"/>
        <v>0</v>
      </c>
      <c r="P188" s="53">
        <f t="shared" si="17"/>
        <v>0</v>
      </c>
      <c r="Q188" s="53">
        <f t="shared" si="18"/>
        <v>0</v>
      </c>
      <c r="R188" s="53">
        <f>IF(P188=0,0,IF(INSTRUCCIONES!$C$8="",P188,MIN(P188,INSTRUCCIONES!$C$8)))</f>
        <v>0</v>
      </c>
      <c r="S188" s="52" t="str">
        <f>IF(OR(A188="",H188=""),"",IF(COUNTIFS(LISTAS!$C$2:$C$24,C188,LISTAS!$D$2:$D$24,H188)&gt;0,"SI","NO"))</f>
        <v/>
      </c>
      <c r="T188" s="53">
        <f t="shared" si="19"/>
        <v>0</v>
      </c>
      <c r="U188" s="54">
        <f t="shared" si="20"/>
        <v>0</v>
      </c>
      <c r="V188" s="55" t="str">
        <f t="shared" si="21"/>
        <v/>
      </c>
      <c r="W188" s="35" t="str">
        <f t="shared" si="22"/>
        <v/>
      </c>
      <c r="X188" s="37"/>
      <c r="Y188" s="56"/>
      <c r="Z188" s="57" t="str">
        <f t="shared" si="23"/>
        <v/>
      </c>
      <c r="AA188" s="41"/>
    </row>
    <row r="189" spans="1:27" ht="24" customHeight="1" x14ac:dyDescent="0.25">
      <c r="A189" s="27"/>
      <c r="B189" s="51" t="str">
        <f>IF(A189="","",IFERROR(INDEX(PERSONAL!$G$6:$G$80,MATCH(A189,PERSONAL!$A$6:$A$80,0)),""))</f>
        <v/>
      </c>
      <c r="C189" s="52" t="str">
        <f>IF(A189="","",IFERROR(INDEX(PERSONAL!$B$6:$B$80,MATCH(A189,PERSONAL!$A$6:$A$80,0)),""))</f>
        <v/>
      </c>
      <c r="D189" s="31" t="str">
        <f>IF(A189="","",IFERROR(INDEX(PERSONAL!$V$6:$V$80,MATCH(A189,PERSONAL!$A$6:$A$80,0)),""))</f>
        <v/>
      </c>
      <c r="E189" s="2"/>
      <c r="F189" s="2"/>
      <c r="G189" s="2"/>
      <c r="H189" s="2"/>
      <c r="I189" s="30"/>
      <c r="J189" s="30"/>
      <c r="K189" s="27"/>
      <c r="L189" s="30"/>
      <c r="M189" s="27"/>
      <c r="N189" s="2"/>
      <c r="O189" s="53">
        <f t="shared" si="16"/>
        <v>0</v>
      </c>
      <c r="P189" s="53">
        <f t="shared" si="17"/>
        <v>0</v>
      </c>
      <c r="Q189" s="53">
        <f t="shared" si="18"/>
        <v>0</v>
      </c>
      <c r="R189" s="53">
        <f>IF(P189=0,0,IF(INSTRUCCIONES!$C$8="",P189,MIN(P189,INSTRUCCIONES!$C$8)))</f>
        <v>0</v>
      </c>
      <c r="S189" s="52" t="str">
        <f>IF(OR(A189="",H189=""),"",IF(COUNTIFS(LISTAS!$C$2:$C$24,C189,LISTAS!$D$2:$D$24,H189)&gt;0,"SI","NO"))</f>
        <v/>
      </c>
      <c r="T189" s="53">
        <f t="shared" si="19"/>
        <v>0</v>
      </c>
      <c r="U189" s="54">
        <f t="shared" si="20"/>
        <v>0</v>
      </c>
      <c r="V189" s="55" t="str">
        <f t="shared" si="21"/>
        <v/>
      </c>
      <c r="W189" s="35" t="str">
        <f t="shared" si="22"/>
        <v/>
      </c>
      <c r="X189" s="37"/>
      <c r="Y189" s="56"/>
      <c r="Z189" s="57" t="str">
        <f t="shared" si="23"/>
        <v/>
      </c>
      <c r="AA189" s="41"/>
    </row>
    <row r="190" spans="1:27" ht="24" customHeight="1" x14ac:dyDescent="0.25">
      <c r="A190" s="27"/>
      <c r="B190" s="51" t="str">
        <f>IF(A190="","",IFERROR(INDEX(PERSONAL!$G$6:$G$80,MATCH(A190,PERSONAL!$A$6:$A$80,0)),""))</f>
        <v/>
      </c>
      <c r="C190" s="52" t="str">
        <f>IF(A190="","",IFERROR(INDEX(PERSONAL!$B$6:$B$80,MATCH(A190,PERSONAL!$A$6:$A$80,0)),""))</f>
        <v/>
      </c>
      <c r="D190" s="31" t="str">
        <f>IF(A190="","",IFERROR(INDEX(PERSONAL!$V$6:$V$80,MATCH(A190,PERSONAL!$A$6:$A$80,0)),""))</f>
        <v/>
      </c>
      <c r="E190" s="2"/>
      <c r="F190" s="2"/>
      <c r="G190" s="2"/>
      <c r="H190" s="2"/>
      <c r="I190" s="30"/>
      <c r="J190" s="30"/>
      <c r="K190" s="27"/>
      <c r="L190" s="30"/>
      <c r="M190" s="27"/>
      <c r="N190" s="2"/>
      <c r="O190" s="53">
        <f t="shared" si="16"/>
        <v>0</v>
      </c>
      <c r="P190" s="53">
        <f t="shared" si="17"/>
        <v>0</v>
      </c>
      <c r="Q190" s="53">
        <f t="shared" si="18"/>
        <v>0</v>
      </c>
      <c r="R190" s="53">
        <f>IF(P190=0,0,IF(INSTRUCCIONES!$C$8="",P190,MIN(P190,INSTRUCCIONES!$C$8)))</f>
        <v>0</v>
      </c>
      <c r="S190" s="52" t="str">
        <f>IF(OR(A190="",H190=""),"",IF(COUNTIFS(LISTAS!$C$2:$C$24,C190,LISTAS!$D$2:$D$24,H190)&gt;0,"SI","NO"))</f>
        <v/>
      </c>
      <c r="T190" s="53">
        <f t="shared" si="19"/>
        <v>0</v>
      </c>
      <c r="U190" s="54">
        <f t="shared" si="20"/>
        <v>0</v>
      </c>
      <c r="V190" s="55" t="str">
        <f t="shared" si="21"/>
        <v/>
      </c>
      <c r="W190" s="35" t="str">
        <f t="shared" si="22"/>
        <v/>
      </c>
      <c r="X190" s="37"/>
      <c r="Y190" s="56"/>
      <c r="Z190" s="57" t="str">
        <f t="shared" si="23"/>
        <v/>
      </c>
      <c r="AA190" s="41"/>
    </row>
    <row r="191" spans="1:27" ht="24" customHeight="1" x14ac:dyDescent="0.25">
      <c r="A191" s="27"/>
      <c r="B191" s="51" t="str">
        <f>IF(A191="","",IFERROR(INDEX(PERSONAL!$G$6:$G$80,MATCH(A191,PERSONAL!$A$6:$A$80,0)),""))</f>
        <v/>
      </c>
      <c r="C191" s="52" t="str">
        <f>IF(A191="","",IFERROR(INDEX(PERSONAL!$B$6:$B$80,MATCH(A191,PERSONAL!$A$6:$A$80,0)),""))</f>
        <v/>
      </c>
      <c r="D191" s="31" t="str">
        <f>IF(A191="","",IFERROR(INDEX(PERSONAL!$V$6:$V$80,MATCH(A191,PERSONAL!$A$6:$A$80,0)),""))</f>
        <v/>
      </c>
      <c r="E191" s="2"/>
      <c r="F191" s="2"/>
      <c r="G191" s="2"/>
      <c r="H191" s="2"/>
      <c r="I191" s="30"/>
      <c r="J191" s="30"/>
      <c r="K191" s="27"/>
      <c r="L191" s="30"/>
      <c r="M191" s="27"/>
      <c r="N191" s="2"/>
      <c r="O191" s="53">
        <f t="shared" si="16"/>
        <v>0</v>
      </c>
      <c r="P191" s="53">
        <f t="shared" si="17"/>
        <v>0</v>
      </c>
      <c r="Q191" s="53">
        <f t="shared" si="18"/>
        <v>0</v>
      </c>
      <c r="R191" s="53">
        <f>IF(P191=0,0,IF(INSTRUCCIONES!$C$8="",P191,MIN(P191,INSTRUCCIONES!$C$8)))</f>
        <v>0</v>
      </c>
      <c r="S191" s="52" t="str">
        <f>IF(OR(A191="",H191=""),"",IF(COUNTIFS(LISTAS!$C$2:$C$24,C191,LISTAS!$D$2:$D$24,H191)&gt;0,"SI","NO"))</f>
        <v/>
      </c>
      <c r="T191" s="53">
        <f t="shared" si="19"/>
        <v>0</v>
      </c>
      <c r="U191" s="54">
        <f t="shared" si="20"/>
        <v>0</v>
      </c>
      <c r="V191" s="55" t="str">
        <f t="shared" si="21"/>
        <v/>
      </c>
      <c r="W191" s="35" t="str">
        <f t="shared" si="22"/>
        <v/>
      </c>
      <c r="X191" s="37"/>
      <c r="Y191" s="56"/>
      <c r="Z191" s="57" t="str">
        <f t="shared" si="23"/>
        <v/>
      </c>
      <c r="AA191" s="41"/>
    </row>
    <row r="192" spans="1:27" ht="24" customHeight="1" x14ac:dyDescent="0.25">
      <c r="A192" s="27"/>
      <c r="B192" s="51" t="str">
        <f>IF(A192="","",IFERROR(INDEX(PERSONAL!$G$6:$G$80,MATCH(A192,PERSONAL!$A$6:$A$80,0)),""))</f>
        <v/>
      </c>
      <c r="C192" s="52" t="str">
        <f>IF(A192="","",IFERROR(INDEX(PERSONAL!$B$6:$B$80,MATCH(A192,PERSONAL!$A$6:$A$80,0)),""))</f>
        <v/>
      </c>
      <c r="D192" s="31" t="str">
        <f>IF(A192="","",IFERROR(INDEX(PERSONAL!$V$6:$V$80,MATCH(A192,PERSONAL!$A$6:$A$80,0)),""))</f>
        <v/>
      </c>
      <c r="E192" s="2"/>
      <c r="F192" s="2"/>
      <c r="G192" s="2"/>
      <c r="H192" s="2"/>
      <c r="I192" s="30"/>
      <c r="J192" s="30"/>
      <c r="K192" s="27"/>
      <c r="L192" s="30"/>
      <c r="M192" s="27"/>
      <c r="N192" s="2"/>
      <c r="O192" s="53">
        <f t="shared" si="16"/>
        <v>0</v>
      </c>
      <c r="P192" s="53">
        <f t="shared" si="17"/>
        <v>0</v>
      </c>
      <c r="Q192" s="53">
        <f t="shared" si="18"/>
        <v>0</v>
      </c>
      <c r="R192" s="53">
        <f>IF(P192=0,0,IF(INSTRUCCIONES!$C$8="",P192,MIN(P192,INSTRUCCIONES!$C$8)))</f>
        <v>0</v>
      </c>
      <c r="S192" s="52" t="str">
        <f>IF(OR(A192="",H192=""),"",IF(COUNTIFS(LISTAS!$C$2:$C$24,C192,LISTAS!$D$2:$D$24,H192)&gt;0,"SI","NO"))</f>
        <v/>
      </c>
      <c r="T192" s="53">
        <f t="shared" si="19"/>
        <v>0</v>
      </c>
      <c r="U192" s="54">
        <f t="shared" si="20"/>
        <v>0</v>
      </c>
      <c r="V192" s="55" t="str">
        <f t="shared" si="21"/>
        <v/>
      </c>
      <c r="W192" s="35" t="str">
        <f t="shared" si="22"/>
        <v/>
      </c>
      <c r="X192" s="37"/>
      <c r="Y192" s="56"/>
      <c r="Z192" s="57" t="str">
        <f t="shared" si="23"/>
        <v/>
      </c>
      <c r="AA192" s="41"/>
    </row>
    <row r="193" spans="1:27" ht="24" customHeight="1" x14ac:dyDescent="0.25">
      <c r="A193" s="27"/>
      <c r="B193" s="51" t="str">
        <f>IF(A193="","",IFERROR(INDEX(PERSONAL!$G$6:$G$80,MATCH(A193,PERSONAL!$A$6:$A$80,0)),""))</f>
        <v/>
      </c>
      <c r="C193" s="52" t="str">
        <f>IF(A193="","",IFERROR(INDEX(PERSONAL!$B$6:$B$80,MATCH(A193,PERSONAL!$A$6:$A$80,0)),""))</f>
        <v/>
      </c>
      <c r="D193" s="31" t="str">
        <f>IF(A193="","",IFERROR(INDEX(PERSONAL!$V$6:$V$80,MATCH(A193,PERSONAL!$A$6:$A$80,0)),""))</f>
        <v/>
      </c>
      <c r="E193" s="2"/>
      <c r="F193" s="2"/>
      <c r="G193" s="2"/>
      <c r="H193" s="2"/>
      <c r="I193" s="30"/>
      <c r="J193" s="30"/>
      <c r="K193" s="27"/>
      <c r="L193" s="30"/>
      <c r="M193" s="27"/>
      <c r="N193" s="2"/>
      <c r="O193" s="53">
        <f t="shared" si="16"/>
        <v>0</v>
      </c>
      <c r="P193" s="53">
        <f t="shared" si="17"/>
        <v>0</v>
      </c>
      <c r="Q193" s="53">
        <f t="shared" si="18"/>
        <v>0</v>
      </c>
      <c r="R193" s="53">
        <f>IF(P193=0,0,IF(INSTRUCCIONES!$C$8="",P193,MIN(P193,INSTRUCCIONES!$C$8)))</f>
        <v>0</v>
      </c>
      <c r="S193" s="52" t="str">
        <f>IF(OR(A193="",H193=""),"",IF(COUNTIFS(LISTAS!$C$2:$C$24,C193,LISTAS!$D$2:$D$24,H193)&gt;0,"SI","NO"))</f>
        <v/>
      </c>
      <c r="T193" s="53">
        <f t="shared" si="19"/>
        <v>0</v>
      </c>
      <c r="U193" s="54">
        <f t="shared" si="20"/>
        <v>0</v>
      </c>
      <c r="V193" s="55" t="str">
        <f t="shared" si="21"/>
        <v/>
      </c>
      <c r="W193" s="35" t="str">
        <f t="shared" si="22"/>
        <v/>
      </c>
      <c r="X193" s="37"/>
      <c r="Y193" s="56"/>
      <c r="Z193" s="57" t="str">
        <f t="shared" si="23"/>
        <v/>
      </c>
      <c r="AA193" s="41"/>
    </row>
    <row r="194" spans="1:27" ht="24" customHeight="1" x14ac:dyDescent="0.25">
      <c r="A194" s="27"/>
      <c r="B194" s="51" t="str">
        <f>IF(A194="","",IFERROR(INDEX(PERSONAL!$G$6:$G$80,MATCH(A194,PERSONAL!$A$6:$A$80,0)),""))</f>
        <v/>
      </c>
      <c r="C194" s="52" t="str">
        <f>IF(A194="","",IFERROR(INDEX(PERSONAL!$B$6:$B$80,MATCH(A194,PERSONAL!$A$6:$A$80,0)),""))</f>
        <v/>
      </c>
      <c r="D194" s="31" t="str">
        <f>IF(A194="","",IFERROR(INDEX(PERSONAL!$V$6:$V$80,MATCH(A194,PERSONAL!$A$6:$A$80,0)),""))</f>
        <v/>
      </c>
      <c r="E194" s="2"/>
      <c r="F194" s="2"/>
      <c r="G194" s="2"/>
      <c r="H194" s="2"/>
      <c r="I194" s="30"/>
      <c r="J194" s="30"/>
      <c r="K194" s="27"/>
      <c r="L194" s="30"/>
      <c r="M194" s="27"/>
      <c r="N194" s="2"/>
      <c r="O194" s="53">
        <f t="shared" si="16"/>
        <v>0</v>
      </c>
      <c r="P194" s="53">
        <f t="shared" si="17"/>
        <v>0</v>
      </c>
      <c r="Q194" s="53">
        <f t="shared" si="18"/>
        <v>0</v>
      </c>
      <c r="R194" s="53">
        <f>IF(P194=0,0,IF(INSTRUCCIONES!$C$8="",P194,MIN(P194,INSTRUCCIONES!$C$8)))</f>
        <v>0</v>
      </c>
      <c r="S194" s="52" t="str">
        <f>IF(OR(A194="",H194=""),"",IF(COUNTIFS(LISTAS!$C$2:$C$24,C194,LISTAS!$D$2:$D$24,H194)&gt;0,"SI","NO"))</f>
        <v/>
      </c>
      <c r="T194" s="53">
        <f t="shared" si="19"/>
        <v>0</v>
      </c>
      <c r="U194" s="54">
        <f t="shared" si="20"/>
        <v>0</v>
      </c>
      <c r="V194" s="55" t="str">
        <f t="shared" si="21"/>
        <v/>
      </c>
      <c r="W194" s="35" t="str">
        <f t="shared" si="22"/>
        <v/>
      </c>
      <c r="X194" s="37"/>
      <c r="Y194" s="56"/>
      <c r="Z194" s="57" t="str">
        <f t="shared" si="23"/>
        <v/>
      </c>
      <c r="AA194" s="41"/>
    </row>
    <row r="195" spans="1:27" ht="24" customHeight="1" x14ac:dyDescent="0.25">
      <c r="A195" s="27"/>
      <c r="B195" s="51" t="str">
        <f>IF(A195="","",IFERROR(INDEX(PERSONAL!$G$6:$G$80,MATCH(A195,PERSONAL!$A$6:$A$80,0)),""))</f>
        <v/>
      </c>
      <c r="C195" s="52" t="str">
        <f>IF(A195="","",IFERROR(INDEX(PERSONAL!$B$6:$B$80,MATCH(A195,PERSONAL!$A$6:$A$80,0)),""))</f>
        <v/>
      </c>
      <c r="D195" s="31" t="str">
        <f>IF(A195="","",IFERROR(INDEX(PERSONAL!$V$6:$V$80,MATCH(A195,PERSONAL!$A$6:$A$80,0)),""))</f>
        <v/>
      </c>
      <c r="E195" s="2"/>
      <c r="F195" s="2"/>
      <c r="G195" s="2"/>
      <c r="H195" s="2"/>
      <c r="I195" s="30"/>
      <c r="J195" s="30"/>
      <c r="K195" s="27"/>
      <c r="L195" s="30"/>
      <c r="M195" s="27"/>
      <c r="N195" s="2"/>
      <c r="O195" s="53">
        <f t="shared" si="16"/>
        <v>0</v>
      </c>
      <c r="P195" s="53">
        <f t="shared" si="17"/>
        <v>0</v>
      </c>
      <c r="Q195" s="53">
        <f t="shared" si="18"/>
        <v>0</v>
      </c>
      <c r="R195" s="53">
        <f>IF(P195=0,0,IF(INSTRUCCIONES!$C$8="",P195,MIN(P195,INSTRUCCIONES!$C$8)))</f>
        <v>0</v>
      </c>
      <c r="S195" s="52" t="str">
        <f>IF(OR(A195="",H195=""),"",IF(COUNTIFS(LISTAS!$C$2:$C$24,C195,LISTAS!$D$2:$D$24,H195)&gt;0,"SI","NO"))</f>
        <v/>
      </c>
      <c r="T195" s="53">
        <f t="shared" si="19"/>
        <v>0</v>
      </c>
      <c r="U195" s="54">
        <f t="shared" si="20"/>
        <v>0</v>
      </c>
      <c r="V195" s="55" t="str">
        <f t="shared" si="21"/>
        <v/>
      </c>
      <c r="W195" s="35" t="str">
        <f t="shared" si="22"/>
        <v/>
      </c>
      <c r="X195" s="37"/>
      <c r="Y195" s="56"/>
      <c r="Z195" s="57" t="str">
        <f t="shared" si="23"/>
        <v/>
      </c>
      <c r="AA195" s="41"/>
    </row>
    <row r="196" spans="1:27" ht="24" customHeight="1" x14ac:dyDescent="0.25">
      <c r="A196" s="27"/>
      <c r="B196" s="51" t="str">
        <f>IF(A196="","",IFERROR(INDEX(PERSONAL!$G$6:$G$80,MATCH(A196,PERSONAL!$A$6:$A$80,0)),""))</f>
        <v/>
      </c>
      <c r="C196" s="52" t="str">
        <f>IF(A196="","",IFERROR(INDEX(PERSONAL!$B$6:$B$80,MATCH(A196,PERSONAL!$A$6:$A$80,0)),""))</f>
        <v/>
      </c>
      <c r="D196" s="31" t="str">
        <f>IF(A196="","",IFERROR(INDEX(PERSONAL!$V$6:$V$80,MATCH(A196,PERSONAL!$A$6:$A$80,0)),""))</f>
        <v/>
      </c>
      <c r="E196" s="2"/>
      <c r="F196" s="2"/>
      <c r="G196" s="2"/>
      <c r="H196" s="2"/>
      <c r="I196" s="30"/>
      <c r="J196" s="30"/>
      <c r="K196" s="27"/>
      <c r="L196" s="30"/>
      <c r="M196" s="27"/>
      <c r="N196" s="2"/>
      <c r="O196" s="53">
        <f t="shared" si="16"/>
        <v>0</v>
      </c>
      <c r="P196" s="53">
        <f t="shared" si="17"/>
        <v>0</v>
      </c>
      <c r="Q196" s="53">
        <f t="shared" si="18"/>
        <v>0</v>
      </c>
      <c r="R196" s="53">
        <f>IF(P196=0,0,IF(INSTRUCCIONES!$C$8="",P196,MIN(P196,INSTRUCCIONES!$C$8)))</f>
        <v>0</v>
      </c>
      <c r="S196" s="52" t="str">
        <f>IF(OR(A196="",H196=""),"",IF(COUNTIFS(LISTAS!$C$2:$C$24,C196,LISTAS!$D$2:$D$24,H196)&gt;0,"SI","NO"))</f>
        <v/>
      </c>
      <c r="T196" s="53">
        <f t="shared" si="19"/>
        <v>0</v>
      </c>
      <c r="U196" s="54">
        <f t="shared" si="20"/>
        <v>0</v>
      </c>
      <c r="V196" s="55" t="str">
        <f t="shared" si="21"/>
        <v/>
      </c>
      <c r="W196" s="35" t="str">
        <f t="shared" si="22"/>
        <v/>
      </c>
      <c r="X196" s="37"/>
      <c r="Y196" s="56"/>
      <c r="Z196" s="57" t="str">
        <f t="shared" si="23"/>
        <v/>
      </c>
      <c r="AA196" s="41"/>
    </row>
    <row r="197" spans="1:27" ht="24" customHeight="1" x14ac:dyDescent="0.25">
      <c r="A197" s="27"/>
      <c r="B197" s="51" t="str">
        <f>IF(A197="","",IFERROR(INDEX(PERSONAL!$G$6:$G$80,MATCH(A197,PERSONAL!$A$6:$A$80,0)),""))</f>
        <v/>
      </c>
      <c r="C197" s="52" t="str">
        <f>IF(A197="","",IFERROR(INDEX(PERSONAL!$B$6:$B$80,MATCH(A197,PERSONAL!$A$6:$A$80,0)),""))</f>
        <v/>
      </c>
      <c r="D197" s="31" t="str">
        <f>IF(A197="","",IFERROR(INDEX(PERSONAL!$V$6:$V$80,MATCH(A197,PERSONAL!$A$6:$A$80,0)),""))</f>
        <v/>
      </c>
      <c r="E197" s="2"/>
      <c r="F197" s="2"/>
      <c r="G197" s="2"/>
      <c r="H197" s="2"/>
      <c r="I197" s="30"/>
      <c r="J197" s="30"/>
      <c r="K197" s="27"/>
      <c r="L197" s="30"/>
      <c r="M197" s="27"/>
      <c r="N197" s="2"/>
      <c r="O197" s="53">
        <f t="shared" si="16"/>
        <v>0</v>
      </c>
      <c r="P197" s="53">
        <f t="shared" si="17"/>
        <v>0</v>
      </c>
      <c r="Q197" s="53">
        <f t="shared" si="18"/>
        <v>0</v>
      </c>
      <c r="R197" s="53">
        <f>IF(P197=0,0,IF(INSTRUCCIONES!$C$8="",P197,MIN(P197,INSTRUCCIONES!$C$8)))</f>
        <v>0</v>
      </c>
      <c r="S197" s="52" t="str">
        <f>IF(OR(A197="",H197=""),"",IF(COUNTIFS(LISTAS!$C$2:$C$24,C197,LISTAS!$D$2:$D$24,H197)&gt;0,"SI","NO"))</f>
        <v/>
      </c>
      <c r="T197" s="53">
        <f t="shared" si="19"/>
        <v>0</v>
      </c>
      <c r="U197" s="54">
        <f t="shared" si="20"/>
        <v>0</v>
      </c>
      <c r="V197" s="55" t="str">
        <f t="shared" si="21"/>
        <v/>
      </c>
      <c r="W197" s="35" t="str">
        <f t="shared" si="22"/>
        <v/>
      </c>
      <c r="X197" s="37"/>
      <c r="Y197" s="56"/>
      <c r="Z197" s="57" t="str">
        <f t="shared" si="23"/>
        <v/>
      </c>
      <c r="AA197" s="41"/>
    </row>
    <row r="198" spans="1:27" ht="24" customHeight="1" x14ac:dyDescent="0.25">
      <c r="A198" s="27"/>
      <c r="B198" s="51" t="str">
        <f>IF(A198="","",IFERROR(INDEX(PERSONAL!$G$6:$G$80,MATCH(A198,PERSONAL!$A$6:$A$80,0)),""))</f>
        <v/>
      </c>
      <c r="C198" s="52" t="str">
        <f>IF(A198="","",IFERROR(INDEX(PERSONAL!$B$6:$B$80,MATCH(A198,PERSONAL!$A$6:$A$80,0)),""))</f>
        <v/>
      </c>
      <c r="D198" s="31" t="str">
        <f>IF(A198="","",IFERROR(INDEX(PERSONAL!$V$6:$V$80,MATCH(A198,PERSONAL!$A$6:$A$80,0)),""))</f>
        <v/>
      </c>
      <c r="E198" s="2"/>
      <c r="F198" s="2"/>
      <c r="G198" s="2"/>
      <c r="H198" s="2"/>
      <c r="I198" s="30"/>
      <c r="J198" s="30"/>
      <c r="K198" s="27"/>
      <c r="L198" s="30"/>
      <c r="M198" s="27"/>
      <c r="N198" s="2"/>
      <c r="O198" s="53">
        <f t="shared" ref="O198:O261" si="24">IF(A198="",0,IF(I198&lt;&gt;"",I198,IF(AND(K198="NO",M198&lt;&gt;"SI",L198&lt;&gt;""),DATE(YEAR(L198),MONTH(L198),1),0)))</f>
        <v>0</v>
      </c>
      <c r="P198" s="53">
        <f t="shared" ref="P198:P261" si="25">IF(A198="",0,IF(J198&lt;&gt;"",J198,IF(L198="",0,IF(K198="SI",L198,IF(M198&lt;&gt;"SI",EOMONTH(L198,0),0)))))</f>
        <v>0</v>
      </c>
      <c r="Q198" s="53">
        <f t="shared" ref="Q198:Q261" si="26">IF(OR(O198=0,D198=""),0,MAX(O198,D198))</f>
        <v>0</v>
      </c>
      <c r="R198" s="53">
        <f>IF(P198=0,0,IF(INSTRUCCIONES!$C$8="",P198,MIN(P198,INSTRUCCIONES!$C$8)))</f>
        <v>0</v>
      </c>
      <c r="S198" s="52" t="str">
        <f>IF(OR(A198="",H198=""),"",IF(COUNTIFS(LISTAS!$C$2:$C$24,C198,LISTAS!$D$2:$D$24,H198)&gt;0,"SI","NO"))</f>
        <v/>
      </c>
      <c r="T198" s="53">
        <f t="shared" ref="T198:T261" si="27">IF(OR(Q198=0,S198&lt;&gt;"SI"),0,MAX(Q198,SUMPRODUCT(MAX((A$6:A$1005=A198)*(S$6:S$1005="SI")*(((Q$6:Q$1005&lt;Q198)+(Q$6:Q$1005=Q198)*(ROW(Q$6:Q$1005)&lt;ROW(Q198)))&gt;0)*R$6:R$1005))+1))</f>
        <v>0</v>
      </c>
      <c r="U198" s="54">
        <f t="shared" ref="U198:U261" si="28">IF(OR(T198=0,R198=0),0,MAX(0,R198-T198+1))</f>
        <v>0</v>
      </c>
      <c r="V198" s="55" t="str">
        <f t="shared" ref="V198:V261" si="29">IF(A198="","",IF(B198="","ID no existe en PERSONAL o la fila no tiene nombre",IF(D198="","Falta fecha de acta base en PERSONAL",IF(H198="","Seleccione el tipo de experiencia",IF(O198=0,"Sin fecha de inicio computable (Notas 5 y 6)",IF(P198=0,"Sin fecha de terminación computable (Notas 5 y 6)",IF(S198="NO","Tipo de experiencia no exigido para el perfil: no computa",IF(R198&lt;Q198,"Periodo anterior al acta base o posterior al cierre: no computa",IF(T198&gt;R198,"Periodo totalmente traslapado con otra certificación: no computa",IF(T198&gt;Q198,"OK – traslapo descontado: "&amp;TEXT(T198-Q198,"0")&amp;" días",IF(O198&lt;D198,"OK – computa desde la fecha de acta base","OK")))))))))))</f>
        <v/>
      </c>
      <c r="W198" s="35" t="str">
        <f t="shared" ref="W198:W261" si="30">IF(A198="","",IF(LEFT(V198,2)="OK","OK",IF(OR(LEFT(V198,4)="Tipo",LEFT(V198,7)="Periodo"),"NO COMPUTA","REVISAR")))</f>
        <v/>
      </c>
      <c r="X198" s="37"/>
      <c r="Y198" s="56"/>
      <c r="Z198" s="57" t="str">
        <f t="shared" ref="Z198:Z261" si="31">IF(A198="","",IF(OR(X198="NO",S198&lt;&gt;"SI",Q198=0,R198=0),0,IF(Y198&lt;&gt;"",MIN(Y198,MAX(0,R198-MAX(Q198,SUMPRODUCT(MAX((A$6:A$1005=A198)*(S$6:S$1005="SI")*(X$6:X$1005&lt;&gt;"NO")*(((Q$6:Q$1005&lt;Q198)+(Q$6:Q$1005=Q198)*(ROW(Q$6:Q$1005)&lt;ROW(Q198)))&gt;0)*R$6:R$1005))+1)+1)),MAX(0,R198-MAX(Q198,SUMPRODUCT(MAX((A$6:A$1005=A198)*(S$6:S$1005="SI")*(X$6:X$1005&lt;&gt;"NO")*(((Q$6:Q$1005&lt;Q198)+(Q$6:Q$1005=Q198)*(ROW(Q$6:Q$1005)&lt;ROW(Q198)))&gt;0)*R$6:R$1005))+1)+1))))</f>
        <v/>
      </c>
      <c r="AA198" s="41"/>
    </row>
    <row r="199" spans="1:27" ht="24" customHeight="1" x14ac:dyDescent="0.25">
      <c r="A199" s="27"/>
      <c r="B199" s="51" t="str">
        <f>IF(A199="","",IFERROR(INDEX(PERSONAL!$G$6:$G$80,MATCH(A199,PERSONAL!$A$6:$A$80,0)),""))</f>
        <v/>
      </c>
      <c r="C199" s="52" t="str">
        <f>IF(A199="","",IFERROR(INDEX(PERSONAL!$B$6:$B$80,MATCH(A199,PERSONAL!$A$6:$A$80,0)),""))</f>
        <v/>
      </c>
      <c r="D199" s="31" t="str">
        <f>IF(A199="","",IFERROR(INDEX(PERSONAL!$V$6:$V$80,MATCH(A199,PERSONAL!$A$6:$A$80,0)),""))</f>
        <v/>
      </c>
      <c r="E199" s="2"/>
      <c r="F199" s="2"/>
      <c r="G199" s="2"/>
      <c r="H199" s="2"/>
      <c r="I199" s="30"/>
      <c r="J199" s="30"/>
      <c r="K199" s="27"/>
      <c r="L199" s="30"/>
      <c r="M199" s="27"/>
      <c r="N199" s="2"/>
      <c r="O199" s="53">
        <f t="shared" si="24"/>
        <v>0</v>
      </c>
      <c r="P199" s="53">
        <f t="shared" si="25"/>
        <v>0</v>
      </c>
      <c r="Q199" s="53">
        <f t="shared" si="26"/>
        <v>0</v>
      </c>
      <c r="R199" s="53">
        <f>IF(P199=0,0,IF(INSTRUCCIONES!$C$8="",P199,MIN(P199,INSTRUCCIONES!$C$8)))</f>
        <v>0</v>
      </c>
      <c r="S199" s="52" t="str">
        <f>IF(OR(A199="",H199=""),"",IF(COUNTIFS(LISTAS!$C$2:$C$24,C199,LISTAS!$D$2:$D$24,H199)&gt;0,"SI","NO"))</f>
        <v/>
      </c>
      <c r="T199" s="53">
        <f t="shared" si="27"/>
        <v>0</v>
      </c>
      <c r="U199" s="54">
        <f t="shared" si="28"/>
        <v>0</v>
      </c>
      <c r="V199" s="55" t="str">
        <f t="shared" si="29"/>
        <v/>
      </c>
      <c r="W199" s="35" t="str">
        <f t="shared" si="30"/>
        <v/>
      </c>
      <c r="X199" s="37"/>
      <c r="Y199" s="56"/>
      <c r="Z199" s="57" t="str">
        <f t="shared" si="31"/>
        <v/>
      </c>
      <c r="AA199" s="41"/>
    </row>
    <row r="200" spans="1:27" ht="24" customHeight="1" x14ac:dyDescent="0.25">
      <c r="A200" s="27"/>
      <c r="B200" s="51" t="str">
        <f>IF(A200="","",IFERROR(INDEX(PERSONAL!$G$6:$G$80,MATCH(A200,PERSONAL!$A$6:$A$80,0)),""))</f>
        <v/>
      </c>
      <c r="C200" s="52" t="str">
        <f>IF(A200="","",IFERROR(INDEX(PERSONAL!$B$6:$B$80,MATCH(A200,PERSONAL!$A$6:$A$80,0)),""))</f>
        <v/>
      </c>
      <c r="D200" s="31" t="str">
        <f>IF(A200="","",IFERROR(INDEX(PERSONAL!$V$6:$V$80,MATCH(A200,PERSONAL!$A$6:$A$80,0)),""))</f>
        <v/>
      </c>
      <c r="E200" s="2"/>
      <c r="F200" s="2"/>
      <c r="G200" s="2"/>
      <c r="H200" s="2"/>
      <c r="I200" s="30"/>
      <c r="J200" s="30"/>
      <c r="K200" s="27"/>
      <c r="L200" s="30"/>
      <c r="M200" s="27"/>
      <c r="N200" s="2"/>
      <c r="O200" s="53">
        <f t="shared" si="24"/>
        <v>0</v>
      </c>
      <c r="P200" s="53">
        <f t="shared" si="25"/>
        <v>0</v>
      </c>
      <c r="Q200" s="53">
        <f t="shared" si="26"/>
        <v>0</v>
      </c>
      <c r="R200" s="53">
        <f>IF(P200=0,0,IF(INSTRUCCIONES!$C$8="",P200,MIN(P200,INSTRUCCIONES!$C$8)))</f>
        <v>0</v>
      </c>
      <c r="S200" s="52" t="str">
        <f>IF(OR(A200="",H200=""),"",IF(COUNTIFS(LISTAS!$C$2:$C$24,C200,LISTAS!$D$2:$D$24,H200)&gt;0,"SI","NO"))</f>
        <v/>
      </c>
      <c r="T200" s="53">
        <f t="shared" si="27"/>
        <v>0</v>
      </c>
      <c r="U200" s="54">
        <f t="shared" si="28"/>
        <v>0</v>
      </c>
      <c r="V200" s="55" t="str">
        <f t="shared" si="29"/>
        <v/>
      </c>
      <c r="W200" s="35" t="str">
        <f t="shared" si="30"/>
        <v/>
      </c>
      <c r="X200" s="37"/>
      <c r="Y200" s="56"/>
      <c r="Z200" s="57" t="str">
        <f t="shared" si="31"/>
        <v/>
      </c>
      <c r="AA200" s="41"/>
    </row>
    <row r="201" spans="1:27" ht="24" customHeight="1" x14ac:dyDescent="0.25">
      <c r="A201" s="27"/>
      <c r="B201" s="51" t="str">
        <f>IF(A201="","",IFERROR(INDEX(PERSONAL!$G$6:$G$80,MATCH(A201,PERSONAL!$A$6:$A$80,0)),""))</f>
        <v/>
      </c>
      <c r="C201" s="52" t="str">
        <f>IF(A201="","",IFERROR(INDEX(PERSONAL!$B$6:$B$80,MATCH(A201,PERSONAL!$A$6:$A$80,0)),""))</f>
        <v/>
      </c>
      <c r="D201" s="31" t="str">
        <f>IF(A201="","",IFERROR(INDEX(PERSONAL!$V$6:$V$80,MATCH(A201,PERSONAL!$A$6:$A$80,0)),""))</f>
        <v/>
      </c>
      <c r="E201" s="2"/>
      <c r="F201" s="2"/>
      <c r="G201" s="2"/>
      <c r="H201" s="2"/>
      <c r="I201" s="30"/>
      <c r="J201" s="30"/>
      <c r="K201" s="27"/>
      <c r="L201" s="30"/>
      <c r="M201" s="27"/>
      <c r="N201" s="2"/>
      <c r="O201" s="53">
        <f t="shared" si="24"/>
        <v>0</v>
      </c>
      <c r="P201" s="53">
        <f t="shared" si="25"/>
        <v>0</v>
      </c>
      <c r="Q201" s="53">
        <f t="shared" si="26"/>
        <v>0</v>
      </c>
      <c r="R201" s="53">
        <f>IF(P201=0,0,IF(INSTRUCCIONES!$C$8="",P201,MIN(P201,INSTRUCCIONES!$C$8)))</f>
        <v>0</v>
      </c>
      <c r="S201" s="52" t="str">
        <f>IF(OR(A201="",H201=""),"",IF(COUNTIFS(LISTAS!$C$2:$C$24,C201,LISTAS!$D$2:$D$24,H201)&gt;0,"SI","NO"))</f>
        <v/>
      </c>
      <c r="T201" s="53">
        <f t="shared" si="27"/>
        <v>0</v>
      </c>
      <c r="U201" s="54">
        <f t="shared" si="28"/>
        <v>0</v>
      </c>
      <c r="V201" s="55" t="str">
        <f t="shared" si="29"/>
        <v/>
      </c>
      <c r="W201" s="35" t="str">
        <f t="shared" si="30"/>
        <v/>
      </c>
      <c r="X201" s="37"/>
      <c r="Y201" s="56"/>
      <c r="Z201" s="57" t="str">
        <f t="shared" si="31"/>
        <v/>
      </c>
      <c r="AA201" s="41"/>
    </row>
    <row r="202" spans="1:27" ht="24" customHeight="1" x14ac:dyDescent="0.25">
      <c r="A202" s="27"/>
      <c r="B202" s="51" t="str">
        <f>IF(A202="","",IFERROR(INDEX(PERSONAL!$G$6:$G$80,MATCH(A202,PERSONAL!$A$6:$A$80,0)),""))</f>
        <v/>
      </c>
      <c r="C202" s="52" t="str">
        <f>IF(A202="","",IFERROR(INDEX(PERSONAL!$B$6:$B$80,MATCH(A202,PERSONAL!$A$6:$A$80,0)),""))</f>
        <v/>
      </c>
      <c r="D202" s="31" t="str">
        <f>IF(A202="","",IFERROR(INDEX(PERSONAL!$V$6:$V$80,MATCH(A202,PERSONAL!$A$6:$A$80,0)),""))</f>
        <v/>
      </c>
      <c r="E202" s="2"/>
      <c r="F202" s="2"/>
      <c r="G202" s="2"/>
      <c r="H202" s="2"/>
      <c r="I202" s="30"/>
      <c r="J202" s="30"/>
      <c r="K202" s="27"/>
      <c r="L202" s="30"/>
      <c r="M202" s="27"/>
      <c r="N202" s="2"/>
      <c r="O202" s="53">
        <f t="shared" si="24"/>
        <v>0</v>
      </c>
      <c r="P202" s="53">
        <f t="shared" si="25"/>
        <v>0</v>
      </c>
      <c r="Q202" s="53">
        <f t="shared" si="26"/>
        <v>0</v>
      </c>
      <c r="R202" s="53">
        <f>IF(P202=0,0,IF(INSTRUCCIONES!$C$8="",P202,MIN(P202,INSTRUCCIONES!$C$8)))</f>
        <v>0</v>
      </c>
      <c r="S202" s="52" t="str">
        <f>IF(OR(A202="",H202=""),"",IF(COUNTIFS(LISTAS!$C$2:$C$24,C202,LISTAS!$D$2:$D$24,H202)&gt;0,"SI","NO"))</f>
        <v/>
      </c>
      <c r="T202" s="53">
        <f t="shared" si="27"/>
        <v>0</v>
      </c>
      <c r="U202" s="54">
        <f t="shared" si="28"/>
        <v>0</v>
      </c>
      <c r="V202" s="55" t="str">
        <f t="shared" si="29"/>
        <v/>
      </c>
      <c r="W202" s="35" t="str">
        <f t="shared" si="30"/>
        <v/>
      </c>
      <c r="X202" s="37"/>
      <c r="Y202" s="56"/>
      <c r="Z202" s="57" t="str">
        <f t="shared" si="31"/>
        <v/>
      </c>
      <c r="AA202" s="41"/>
    </row>
    <row r="203" spans="1:27" ht="24" customHeight="1" x14ac:dyDescent="0.25">
      <c r="A203" s="27"/>
      <c r="B203" s="51" t="str">
        <f>IF(A203="","",IFERROR(INDEX(PERSONAL!$G$6:$G$80,MATCH(A203,PERSONAL!$A$6:$A$80,0)),""))</f>
        <v/>
      </c>
      <c r="C203" s="52" t="str">
        <f>IF(A203="","",IFERROR(INDEX(PERSONAL!$B$6:$B$80,MATCH(A203,PERSONAL!$A$6:$A$80,0)),""))</f>
        <v/>
      </c>
      <c r="D203" s="31" t="str">
        <f>IF(A203="","",IFERROR(INDEX(PERSONAL!$V$6:$V$80,MATCH(A203,PERSONAL!$A$6:$A$80,0)),""))</f>
        <v/>
      </c>
      <c r="E203" s="2"/>
      <c r="F203" s="2"/>
      <c r="G203" s="2"/>
      <c r="H203" s="2"/>
      <c r="I203" s="30"/>
      <c r="J203" s="30"/>
      <c r="K203" s="27"/>
      <c r="L203" s="30"/>
      <c r="M203" s="27"/>
      <c r="N203" s="2"/>
      <c r="O203" s="53">
        <f t="shared" si="24"/>
        <v>0</v>
      </c>
      <c r="P203" s="53">
        <f t="shared" si="25"/>
        <v>0</v>
      </c>
      <c r="Q203" s="53">
        <f t="shared" si="26"/>
        <v>0</v>
      </c>
      <c r="R203" s="53">
        <f>IF(P203=0,0,IF(INSTRUCCIONES!$C$8="",P203,MIN(P203,INSTRUCCIONES!$C$8)))</f>
        <v>0</v>
      </c>
      <c r="S203" s="52" t="str">
        <f>IF(OR(A203="",H203=""),"",IF(COUNTIFS(LISTAS!$C$2:$C$24,C203,LISTAS!$D$2:$D$24,H203)&gt;0,"SI","NO"))</f>
        <v/>
      </c>
      <c r="T203" s="53">
        <f t="shared" si="27"/>
        <v>0</v>
      </c>
      <c r="U203" s="54">
        <f t="shared" si="28"/>
        <v>0</v>
      </c>
      <c r="V203" s="55" t="str">
        <f t="shared" si="29"/>
        <v/>
      </c>
      <c r="W203" s="35" t="str">
        <f t="shared" si="30"/>
        <v/>
      </c>
      <c r="X203" s="37"/>
      <c r="Y203" s="56"/>
      <c r="Z203" s="57" t="str">
        <f t="shared" si="31"/>
        <v/>
      </c>
      <c r="AA203" s="41"/>
    </row>
    <row r="204" spans="1:27" ht="24" customHeight="1" x14ac:dyDescent="0.25">
      <c r="A204" s="27"/>
      <c r="B204" s="51" t="str">
        <f>IF(A204="","",IFERROR(INDEX(PERSONAL!$G$6:$G$80,MATCH(A204,PERSONAL!$A$6:$A$80,0)),""))</f>
        <v/>
      </c>
      <c r="C204" s="52" t="str">
        <f>IF(A204="","",IFERROR(INDEX(PERSONAL!$B$6:$B$80,MATCH(A204,PERSONAL!$A$6:$A$80,0)),""))</f>
        <v/>
      </c>
      <c r="D204" s="31" t="str">
        <f>IF(A204="","",IFERROR(INDEX(PERSONAL!$V$6:$V$80,MATCH(A204,PERSONAL!$A$6:$A$80,0)),""))</f>
        <v/>
      </c>
      <c r="E204" s="2"/>
      <c r="F204" s="2"/>
      <c r="G204" s="2"/>
      <c r="H204" s="2"/>
      <c r="I204" s="30"/>
      <c r="J204" s="30"/>
      <c r="K204" s="27"/>
      <c r="L204" s="30"/>
      <c r="M204" s="27"/>
      <c r="N204" s="2"/>
      <c r="O204" s="53">
        <f t="shared" si="24"/>
        <v>0</v>
      </c>
      <c r="P204" s="53">
        <f t="shared" si="25"/>
        <v>0</v>
      </c>
      <c r="Q204" s="53">
        <f t="shared" si="26"/>
        <v>0</v>
      </c>
      <c r="R204" s="53">
        <f>IF(P204=0,0,IF(INSTRUCCIONES!$C$8="",P204,MIN(P204,INSTRUCCIONES!$C$8)))</f>
        <v>0</v>
      </c>
      <c r="S204" s="52" t="str">
        <f>IF(OR(A204="",H204=""),"",IF(COUNTIFS(LISTAS!$C$2:$C$24,C204,LISTAS!$D$2:$D$24,H204)&gt;0,"SI","NO"))</f>
        <v/>
      </c>
      <c r="T204" s="53">
        <f t="shared" si="27"/>
        <v>0</v>
      </c>
      <c r="U204" s="54">
        <f t="shared" si="28"/>
        <v>0</v>
      </c>
      <c r="V204" s="55" t="str">
        <f t="shared" si="29"/>
        <v/>
      </c>
      <c r="W204" s="35" t="str">
        <f t="shared" si="30"/>
        <v/>
      </c>
      <c r="X204" s="37"/>
      <c r="Y204" s="56"/>
      <c r="Z204" s="57" t="str">
        <f t="shared" si="31"/>
        <v/>
      </c>
      <c r="AA204" s="41"/>
    </row>
    <row r="205" spans="1:27" ht="24" customHeight="1" x14ac:dyDescent="0.25">
      <c r="A205" s="27"/>
      <c r="B205" s="51" t="str">
        <f>IF(A205="","",IFERROR(INDEX(PERSONAL!$G$6:$G$80,MATCH(A205,PERSONAL!$A$6:$A$80,0)),""))</f>
        <v/>
      </c>
      <c r="C205" s="52" t="str">
        <f>IF(A205="","",IFERROR(INDEX(PERSONAL!$B$6:$B$80,MATCH(A205,PERSONAL!$A$6:$A$80,0)),""))</f>
        <v/>
      </c>
      <c r="D205" s="31" t="str">
        <f>IF(A205="","",IFERROR(INDEX(PERSONAL!$V$6:$V$80,MATCH(A205,PERSONAL!$A$6:$A$80,0)),""))</f>
        <v/>
      </c>
      <c r="E205" s="2"/>
      <c r="F205" s="2"/>
      <c r="G205" s="2"/>
      <c r="H205" s="2"/>
      <c r="I205" s="30"/>
      <c r="J205" s="30"/>
      <c r="K205" s="27"/>
      <c r="L205" s="30"/>
      <c r="M205" s="27"/>
      <c r="N205" s="2"/>
      <c r="O205" s="53">
        <f t="shared" si="24"/>
        <v>0</v>
      </c>
      <c r="P205" s="53">
        <f t="shared" si="25"/>
        <v>0</v>
      </c>
      <c r="Q205" s="53">
        <f t="shared" si="26"/>
        <v>0</v>
      </c>
      <c r="R205" s="53">
        <f>IF(P205=0,0,IF(INSTRUCCIONES!$C$8="",P205,MIN(P205,INSTRUCCIONES!$C$8)))</f>
        <v>0</v>
      </c>
      <c r="S205" s="52" t="str">
        <f>IF(OR(A205="",H205=""),"",IF(COUNTIFS(LISTAS!$C$2:$C$24,C205,LISTAS!$D$2:$D$24,H205)&gt;0,"SI","NO"))</f>
        <v/>
      </c>
      <c r="T205" s="53">
        <f t="shared" si="27"/>
        <v>0</v>
      </c>
      <c r="U205" s="54">
        <f t="shared" si="28"/>
        <v>0</v>
      </c>
      <c r="V205" s="55" t="str">
        <f t="shared" si="29"/>
        <v/>
      </c>
      <c r="W205" s="35" t="str">
        <f t="shared" si="30"/>
        <v/>
      </c>
      <c r="X205" s="37"/>
      <c r="Y205" s="56"/>
      <c r="Z205" s="57" t="str">
        <f t="shared" si="31"/>
        <v/>
      </c>
      <c r="AA205" s="41"/>
    </row>
    <row r="206" spans="1:27" ht="24" customHeight="1" x14ac:dyDescent="0.25">
      <c r="A206" s="27"/>
      <c r="B206" s="51" t="str">
        <f>IF(A206="","",IFERROR(INDEX(PERSONAL!$G$6:$G$80,MATCH(A206,PERSONAL!$A$6:$A$80,0)),""))</f>
        <v/>
      </c>
      <c r="C206" s="52" t="str">
        <f>IF(A206="","",IFERROR(INDEX(PERSONAL!$B$6:$B$80,MATCH(A206,PERSONAL!$A$6:$A$80,0)),""))</f>
        <v/>
      </c>
      <c r="D206" s="31" t="str">
        <f>IF(A206="","",IFERROR(INDEX(PERSONAL!$V$6:$V$80,MATCH(A206,PERSONAL!$A$6:$A$80,0)),""))</f>
        <v/>
      </c>
      <c r="E206" s="2"/>
      <c r="F206" s="2"/>
      <c r="G206" s="2"/>
      <c r="H206" s="2"/>
      <c r="I206" s="30"/>
      <c r="J206" s="30"/>
      <c r="K206" s="27"/>
      <c r="L206" s="30"/>
      <c r="M206" s="27"/>
      <c r="N206" s="2"/>
      <c r="O206" s="53">
        <f t="shared" si="24"/>
        <v>0</v>
      </c>
      <c r="P206" s="53">
        <f t="shared" si="25"/>
        <v>0</v>
      </c>
      <c r="Q206" s="53">
        <f t="shared" si="26"/>
        <v>0</v>
      </c>
      <c r="R206" s="53">
        <f>IF(P206=0,0,IF(INSTRUCCIONES!$C$8="",P206,MIN(P206,INSTRUCCIONES!$C$8)))</f>
        <v>0</v>
      </c>
      <c r="S206" s="52" t="str">
        <f>IF(OR(A206="",H206=""),"",IF(COUNTIFS(LISTAS!$C$2:$C$24,C206,LISTAS!$D$2:$D$24,H206)&gt;0,"SI","NO"))</f>
        <v/>
      </c>
      <c r="T206" s="53">
        <f t="shared" si="27"/>
        <v>0</v>
      </c>
      <c r="U206" s="54">
        <f t="shared" si="28"/>
        <v>0</v>
      </c>
      <c r="V206" s="55" t="str">
        <f t="shared" si="29"/>
        <v/>
      </c>
      <c r="W206" s="35" t="str">
        <f t="shared" si="30"/>
        <v/>
      </c>
      <c r="X206" s="37"/>
      <c r="Y206" s="56"/>
      <c r="Z206" s="57" t="str">
        <f t="shared" si="31"/>
        <v/>
      </c>
      <c r="AA206" s="41"/>
    </row>
    <row r="207" spans="1:27" ht="24" customHeight="1" x14ac:dyDescent="0.25">
      <c r="A207" s="27"/>
      <c r="B207" s="51" t="str">
        <f>IF(A207="","",IFERROR(INDEX(PERSONAL!$G$6:$G$80,MATCH(A207,PERSONAL!$A$6:$A$80,0)),""))</f>
        <v/>
      </c>
      <c r="C207" s="52" t="str">
        <f>IF(A207="","",IFERROR(INDEX(PERSONAL!$B$6:$B$80,MATCH(A207,PERSONAL!$A$6:$A$80,0)),""))</f>
        <v/>
      </c>
      <c r="D207" s="31" t="str">
        <f>IF(A207="","",IFERROR(INDEX(PERSONAL!$V$6:$V$80,MATCH(A207,PERSONAL!$A$6:$A$80,0)),""))</f>
        <v/>
      </c>
      <c r="E207" s="2"/>
      <c r="F207" s="2"/>
      <c r="G207" s="2"/>
      <c r="H207" s="2"/>
      <c r="I207" s="30"/>
      <c r="J207" s="30"/>
      <c r="K207" s="27"/>
      <c r="L207" s="30"/>
      <c r="M207" s="27"/>
      <c r="N207" s="2"/>
      <c r="O207" s="53">
        <f t="shared" si="24"/>
        <v>0</v>
      </c>
      <c r="P207" s="53">
        <f t="shared" si="25"/>
        <v>0</v>
      </c>
      <c r="Q207" s="53">
        <f t="shared" si="26"/>
        <v>0</v>
      </c>
      <c r="R207" s="53">
        <f>IF(P207=0,0,IF(INSTRUCCIONES!$C$8="",P207,MIN(P207,INSTRUCCIONES!$C$8)))</f>
        <v>0</v>
      </c>
      <c r="S207" s="52" t="str">
        <f>IF(OR(A207="",H207=""),"",IF(COUNTIFS(LISTAS!$C$2:$C$24,C207,LISTAS!$D$2:$D$24,H207)&gt;0,"SI","NO"))</f>
        <v/>
      </c>
      <c r="T207" s="53">
        <f t="shared" si="27"/>
        <v>0</v>
      </c>
      <c r="U207" s="54">
        <f t="shared" si="28"/>
        <v>0</v>
      </c>
      <c r="V207" s="55" t="str">
        <f t="shared" si="29"/>
        <v/>
      </c>
      <c r="W207" s="35" t="str">
        <f t="shared" si="30"/>
        <v/>
      </c>
      <c r="X207" s="37"/>
      <c r="Y207" s="56"/>
      <c r="Z207" s="57" t="str">
        <f t="shared" si="31"/>
        <v/>
      </c>
      <c r="AA207" s="41"/>
    </row>
    <row r="208" spans="1:27" ht="24" customHeight="1" x14ac:dyDescent="0.25">
      <c r="A208" s="27"/>
      <c r="B208" s="51" t="str">
        <f>IF(A208="","",IFERROR(INDEX(PERSONAL!$G$6:$G$80,MATCH(A208,PERSONAL!$A$6:$A$80,0)),""))</f>
        <v/>
      </c>
      <c r="C208" s="52" t="str">
        <f>IF(A208="","",IFERROR(INDEX(PERSONAL!$B$6:$B$80,MATCH(A208,PERSONAL!$A$6:$A$80,0)),""))</f>
        <v/>
      </c>
      <c r="D208" s="31" t="str">
        <f>IF(A208="","",IFERROR(INDEX(PERSONAL!$V$6:$V$80,MATCH(A208,PERSONAL!$A$6:$A$80,0)),""))</f>
        <v/>
      </c>
      <c r="E208" s="2"/>
      <c r="F208" s="2"/>
      <c r="G208" s="2"/>
      <c r="H208" s="2"/>
      <c r="I208" s="30"/>
      <c r="J208" s="30"/>
      <c r="K208" s="27"/>
      <c r="L208" s="30"/>
      <c r="M208" s="27"/>
      <c r="N208" s="2"/>
      <c r="O208" s="53">
        <f t="shared" si="24"/>
        <v>0</v>
      </c>
      <c r="P208" s="53">
        <f t="shared" si="25"/>
        <v>0</v>
      </c>
      <c r="Q208" s="53">
        <f t="shared" si="26"/>
        <v>0</v>
      </c>
      <c r="R208" s="53">
        <f>IF(P208=0,0,IF(INSTRUCCIONES!$C$8="",P208,MIN(P208,INSTRUCCIONES!$C$8)))</f>
        <v>0</v>
      </c>
      <c r="S208" s="52" t="str">
        <f>IF(OR(A208="",H208=""),"",IF(COUNTIFS(LISTAS!$C$2:$C$24,C208,LISTAS!$D$2:$D$24,H208)&gt;0,"SI","NO"))</f>
        <v/>
      </c>
      <c r="T208" s="53">
        <f t="shared" si="27"/>
        <v>0</v>
      </c>
      <c r="U208" s="54">
        <f t="shared" si="28"/>
        <v>0</v>
      </c>
      <c r="V208" s="55" t="str">
        <f t="shared" si="29"/>
        <v/>
      </c>
      <c r="W208" s="35" t="str">
        <f t="shared" si="30"/>
        <v/>
      </c>
      <c r="X208" s="37"/>
      <c r="Y208" s="56"/>
      <c r="Z208" s="57" t="str">
        <f t="shared" si="31"/>
        <v/>
      </c>
      <c r="AA208" s="41"/>
    </row>
    <row r="209" spans="1:27" ht="24" customHeight="1" x14ac:dyDescent="0.25">
      <c r="A209" s="27"/>
      <c r="B209" s="51" t="str">
        <f>IF(A209="","",IFERROR(INDEX(PERSONAL!$G$6:$G$80,MATCH(A209,PERSONAL!$A$6:$A$80,0)),""))</f>
        <v/>
      </c>
      <c r="C209" s="52" t="str">
        <f>IF(A209="","",IFERROR(INDEX(PERSONAL!$B$6:$B$80,MATCH(A209,PERSONAL!$A$6:$A$80,0)),""))</f>
        <v/>
      </c>
      <c r="D209" s="31" t="str">
        <f>IF(A209="","",IFERROR(INDEX(PERSONAL!$V$6:$V$80,MATCH(A209,PERSONAL!$A$6:$A$80,0)),""))</f>
        <v/>
      </c>
      <c r="E209" s="2"/>
      <c r="F209" s="2"/>
      <c r="G209" s="2"/>
      <c r="H209" s="2"/>
      <c r="I209" s="30"/>
      <c r="J209" s="30"/>
      <c r="K209" s="27"/>
      <c r="L209" s="30"/>
      <c r="M209" s="27"/>
      <c r="N209" s="2"/>
      <c r="O209" s="53">
        <f t="shared" si="24"/>
        <v>0</v>
      </c>
      <c r="P209" s="53">
        <f t="shared" si="25"/>
        <v>0</v>
      </c>
      <c r="Q209" s="53">
        <f t="shared" si="26"/>
        <v>0</v>
      </c>
      <c r="R209" s="53">
        <f>IF(P209=0,0,IF(INSTRUCCIONES!$C$8="",P209,MIN(P209,INSTRUCCIONES!$C$8)))</f>
        <v>0</v>
      </c>
      <c r="S209" s="52" t="str">
        <f>IF(OR(A209="",H209=""),"",IF(COUNTIFS(LISTAS!$C$2:$C$24,C209,LISTAS!$D$2:$D$24,H209)&gt;0,"SI","NO"))</f>
        <v/>
      </c>
      <c r="T209" s="53">
        <f t="shared" si="27"/>
        <v>0</v>
      </c>
      <c r="U209" s="54">
        <f t="shared" si="28"/>
        <v>0</v>
      </c>
      <c r="V209" s="55" t="str">
        <f t="shared" si="29"/>
        <v/>
      </c>
      <c r="W209" s="35" t="str">
        <f t="shared" si="30"/>
        <v/>
      </c>
      <c r="X209" s="37"/>
      <c r="Y209" s="56"/>
      <c r="Z209" s="57" t="str">
        <f t="shared" si="31"/>
        <v/>
      </c>
      <c r="AA209" s="41"/>
    </row>
    <row r="210" spans="1:27" ht="24" customHeight="1" x14ac:dyDescent="0.25">
      <c r="A210" s="27"/>
      <c r="B210" s="51" t="str">
        <f>IF(A210="","",IFERROR(INDEX(PERSONAL!$G$6:$G$80,MATCH(A210,PERSONAL!$A$6:$A$80,0)),""))</f>
        <v/>
      </c>
      <c r="C210" s="52" t="str">
        <f>IF(A210="","",IFERROR(INDEX(PERSONAL!$B$6:$B$80,MATCH(A210,PERSONAL!$A$6:$A$80,0)),""))</f>
        <v/>
      </c>
      <c r="D210" s="31" t="str">
        <f>IF(A210="","",IFERROR(INDEX(PERSONAL!$V$6:$V$80,MATCH(A210,PERSONAL!$A$6:$A$80,0)),""))</f>
        <v/>
      </c>
      <c r="E210" s="2"/>
      <c r="F210" s="2"/>
      <c r="G210" s="2"/>
      <c r="H210" s="2"/>
      <c r="I210" s="30"/>
      <c r="J210" s="30"/>
      <c r="K210" s="27"/>
      <c r="L210" s="30"/>
      <c r="M210" s="27"/>
      <c r="N210" s="2"/>
      <c r="O210" s="53">
        <f t="shared" si="24"/>
        <v>0</v>
      </c>
      <c r="P210" s="53">
        <f t="shared" si="25"/>
        <v>0</v>
      </c>
      <c r="Q210" s="53">
        <f t="shared" si="26"/>
        <v>0</v>
      </c>
      <c r="R210" s="53">
        <f>IF(P210=0,0,IF(INSTRUCCIONES!$C$8="",P210,MIN(P210,INSTRUCCIONES!$C$8)))</f>
        <v>0</v>
      </c>
      <c r="S210" s="52" t="str">
        <f>IF(OR(A210="",H210=""),"",IF(COUNTIFS(LISTAS!$C$2:$C$24,C210,LISTAS!$D$2:$D$24,H210)&gt;0,"SI","NO"))</f>
        <v/>
      </c>
      <c r="T210" s="53">
        <f t="shared" si="27"/>
        <v>0</v>
      </c>
      <c r="U210" s="54">
        <f t="shared" si="28"/>
        <v>0</v>
      </c>
      <c r="V210" s="55" t="str">
        <f t="shared" si="29"/>
        <v/>
      </c>
      <c r="W210" s="35" t="str">
        <f t="shared" si="30"/>
        <v/>
      </c>
      <c r="X210" s="37"/>
      <c r="Y210" s="56"/>
      <c r="Z210" s="57" t="str">
        <f t="shared" si="31"/>
        <v/>
      </c>
      <c r="AA210" s="41"/>
    </row>
    <row r="211" spans="1:27" ht="24" customHeight="1" x14ac:dyDescent="0.25">
      <c r="A211" s="27"/>
      <c r="B211" s="51" t="str">
        <f>IF(A211="","",IFERROR(INDEX(PERSONAL!$G$6:$G$80,MATCH(A211,PERSONAL!$A$6:$A$80,0)),""))</f>
        <v/>
      </c>
      <c r="C211" s="52" t="str">
        <f>IF(A211="","",IFERROR(INDEX(PERSONAL!$B$6:$B$80,MATCH(A211,PERSONAL!$A$6:$A$80,0)),""))</f>
        <v/>
      </c>
      <c r="D211" s="31" t="str">
        <f>IF(A211="","",IFERROR(INDEX(PERSONAL!$V$6:$V$80,MATCH(A211,PERSONAL!$A$6:$A$80,0)),""))</f>
        <v/>
      </c>
      <c r="E211" s="2"/>
      <c r="F211" s="2"/>
      <c r="G211" s="2"/>
      <c r="H211" s="2"/>
      <c r="I211" s="30"/>
      <c r="J211" s="30"/>
      <c r="K211" s="27"/>
      <c r="L211" s="30"/>
      <c r="M211" s="27"/>
      <c r="N211" s="2"/>
      <c r="O211" s="53">
        <f t="shared" si="24"/>
        <v>0</v>
      </c>
      <c r="P211" s="53">
        <f t="shared" si="25"/>
        <v>0</v>
      </c>
      <c r="Q211" s="53">
        <f t="shared" si="26"/>
        <v>0</v>
      </c>
      <c r="R211" s="53">
        <f>IF(P211=0,0,IF(INSTRUCCIONES!$C$8="",P211,MIN(P211,INSTRUCCIONES!$C$8)))</f>
        <v>0</v>
      </c>
      <c r="S211" s="52" t="str">
        <f>IF(OR(A211="",H211=""),"",IF(COUNTIFS(LISTAS!$C$2:$C$24,C211,LISTAS!$D$2:$D$24,H211)&gt;0,"SI","NO"))</f>
        <v/>
      </c>
      <c r="T211" s="53">
        <f t="shared" si="27"/>
        <v>0</v>
      </c>
      <c r="U211" s="54">
        <f t="shared" si="28"/>
        <v>0</v>
      </c>
      <c r="V211" s="55" t="str">
        <f t="shared" si="29"/>
        <v/>
      </c>
      <c r="W211" s="35" t="str">
        <f t="shared" si="30"/>
        <v/>
      </c>
      <c r="X211" s="37"/>
      <c r="Y211" s="56"/>
      <c r="Z211" s="57" t="str">
        <f t="shared" si="31"/>
        <v/>
      </c>
      <c r="AA211" s="41"/>
    </row>
    <row r="212" spans="1:27" ht="24" customHeight="1" x14ac:dyDescent="0.25">
      <c r="A212" s="27"/>
      <c r="B212" s="51" t="str">
        <f>IF(A212="","",IFERROR(INDEX(PERSONAL!$G$6:$G$80,MATCH(A212,PERSONAL!$A$6:$A$80,0)),""))</f>
        <v/>
      </c>
      <c r="C212" s="52" t="str">
        <f>IF(A212="","",IFERROR(INDEX(PERSONAL!$B$6:$B$80,MATCH(A212,PERSONAL!$A$6:$A$80,0)),""))</f>
        <v/>
      </c>
      <c r="D212" s="31" t="str">
        <f>IF(A212="","",IFERROR(INDEX(PERSONAL!$V$6:$V$80,MATCH(A212,PERSONAL!$A$6:$A$80,0)),""))</f>
        <v/>
      </c>
      <c r="E212" s="2"/>
      <c r="F212" s="2"/>
      <c r="G212" s="2"/>
      <c r="H212" s="2"/>
      <c r="I212" s="30"/>
      <c r="J212" s="30"/>
      <c r="K212" s="27"/>
      <c r="L212" s="30"/>
      <c r="M212" s="27"/>
      <c r="N212" s="2"/>
      <c r="O212" s="53">
        <f t="shared" si="24"/>
        <v>0</v>
      </c>
      <c r="P212" s="53">
        <f t="shared" si="25"/>
        <v>0</v>
      </c>
      <c r="Q212" s="53">
        <f t="shared" si="26"/>
        <v>0</v>
      </c>
      <c r="R212" s="53">
        <f>IF(P212=0,0,IF(INSTRUCCIONES!$C$8="",P212,MIN(P212,INSTRUCCIONES!$C$8)))</f>
        <v>0</v>
      </c>
      <c r="S212" s="52" t="str">
        <f>IF(OR(A212="",H212=""),"",IF(COUNTIFS(LISTAS!$C$2:$C$24,C212,LISTAS!$D$2:$D$24,H212)&gt;0,"SI","NO"))</f>
        <v/>
      </c>
      <c r="T212" s="53">
        <f t="shared" si="27"/>
        <v>0</v>
      </c>
      <c r="U212" s="54">
        <f t="shared" si="28"/>
        <v>0</v>
      </c>
      <c r="V212" s="55" t="str">
        <f t="shared" si="29"/>
        <v/>
      </c>
      <c r="W212" s="35" t="str">
        <f t="shared" si="30"/>
        <v/>
      </c>
      <c r="X212" s="37"/>
      <c r="Y212" s="56"/>
      <c r="Z212" s="57" t="str">
        <f t="shared" si="31"/>
        <v/>
      </c>
      <c r="AA212" s="41"/>
    </row>
    <row r="213" spans="1:27" ht="24" customHeight="1" x14ac:dyDescent="0.25">
      <c r="A213" s="27"/>
      <c r="B213" s="51" t="str">
        <f>IF(A213="","",IFERROR(INDEX(PERSONAL!$G$6:$G$80,MATCH(A213,PERSONAL!$A$6:$A$80,0)),""))</f>
        <v/>
      </c>
      <c r="C213" s="52" t="str">
        <f>IF(A213="","",IFERROR(INDEX(PERSONAL!$B$6:$B$80,MATCH(A213,PERSONAL!$A$6:$A$80,0)),""))</f>
        <v/>
      </c>
      <c r="D213" s="31" t="str">
        <f>IF(A213="","",IFERROR(INDEX(PERSONAL!$V$6:$V$80,MATCH(A213,PERSONAL!$A$6:$A$80,0)),""))</f>
        <v/>
      </c>
      <c r="E213" s="2"/>
      <c r="F213" s="2"/>
      <c r="G213" s="2"/>
      <c r="H213" s="2"/>
      <c r="I213" s="30"/>
      <c r="J213" s="30"/>
      <c r="K213" s="27"/>
      <c r="L213" s="30"/>
      <c r="M213" s="27"/>
      <c r="N213" s="2"/>
      <c r="O213" s="53">
        <f t="shared" si="24"/>
        <v>0</v>
      </c>
      <c r="P213" s="53">
        <f t="shared" si="25"/>
        <v>0</v>
      </c>
      <c r="Q213" s="53">
        <f t="shared" si="26"/>
        <v>0</v>
      </c>
      <c r="R213" s="53">
        <f>IF(P213=0,0,IF(INSTRUCCIONES!$C$8="",P213,MIN(P213,INSTRUCCIONES!$C$8)))</f>
        <v>0</v>
      </c>
      <c r="S213" s="52" t="str">
        <f>IF(OR(A213="",H213=""),"",IF(COUNTIFS(LISTAS!$C$2:$C$24,C213,LISTAS!$D$2:$D$24,H213)&gt;0,"SI","NO"))</f>
        <v/>
      </c>
      <c r="T213" s="53">
        <f t="shared" si="27"/>
        <v>0</v>
      </c>
      <c r="U213" s="54">
        <f t="shared" si="28"/>
        <v>0</v>
      </c>
      <c r="V213" s="55" t="str">
        <f t="shared" si="29"/>
        <v/>
      </c>
      <c r="W213" s="35" t="str">
        <f t="shared" si="30"/>
        <v/>
      </c>
      <c r="X213" s="37"/>
      <c r="Y213" s="56"/>
      <c r="Z213" s="57" t="str">
        <f t="shared" si="31"/>
        <v/>
      </c>
      <c r="AA213" s="41"/>
    </row>
    <row r="214" spans="1:27" ht="24" customHeight="1" x14ac:dyDescent="0.25">
      <c r="A214" s="27"/>
      <c r="B214" s="51" t="str">
        <f>IF(A214="","",IFERROR(INDEX(PERSONAL!$G$6:$G$80,MATCH(A214,PERSONAL!$A$6:$A$80,0)),""))</f>
        <v/>
      </c>
      <c r="C214" s="52" t="str">
        <f>IF(A214="","",IFERROR(INDEX(PERSONAL!$B$6:$B$80,MATCH(A214,PERSONAL!$A$6:$A$80,0)),""))</f>
        <v/>
      </c>
      <c r="D214" s="31" t="str">
        <f>IF(A214="","",IFERROR(INDEX(PERSONAL!$V$6:$V$80,MATCH(A214,PERSONAL!$A$6:$A$80,0)),""))</f>
        <v/>
      </c>
      <c r="E214" s="2"/>
      <c r="F214" s="2"/>
      <c r="G214" s="2"/>
      <c r="H214" s="2"/>
      <c r="I214" s="30"/>
      <c r="J214" s="30"/>
      <c r="K214" s="27"/>
      <c r="L214" s="30"/>
      <c r="M214" s="27"/>
      <c r="N214" s="2"/>
      <c r="O214" s="53">
        <f t="shared" si="24"/>
        <v>0</v>
      </c>
      <c r="P214" s="53">
        <f t="shared" si="25"/>
        <v>0</v>
      </c>
      <c r="Q214" s="53">
        <f t="shared" si="26"/>
        <v>0</v>
      </c>
      <c r="R214" s="53">
        <f>IF(P214=0,0,IF(INSTRUCCIONES!$C$8="",P214,MIN(P214,INSTRUCCIONES!$C$8)))</f>
        <v>0</v>
      </c>
      <c r="S214" s="52" t="str">
        <f>IF(OR(A214="",H214=""),"",IF(COUNTIFS(LISTAS!$C$2:$C$24,C214,LISTAS!$D$2:$D$24,H214)&gt;0,"SI","NO"))</f>
        <v/>
      </c>
      <c r="T214" s="53">
        <f t="shared" si="27"/>
        <v>0</v>
      </c>
      <c r="U214" s="54">
        <f t="shared" si="28"/>
        <v>0</v>
      </c>
      <c r="V214" s="55" t="str">
        <f t="shared" si="29"/>
        <v/>
      </c>
      <c r="W214" s="35" t="str">
        <f t="shared" si="30"/>
        <v/>
      </c>
      <c r="X214" s="37"/>
      <c r="Y214" s="56"/>
      <c r="Z214" s="57" t="str">
        <f t="shared" si="31"/>
        <v/>
      </c>
      <c r="AA214" s="41"/>
    </row>
    <row r="215" spans="1:27" ht="24" customHeight="1" x14ac:dyDescent="0.25">
      <c r="A215" s="27"/>
      <c r="B215" s="51" t="str">
        <f>IF(A215="","",IFERROR(INDEX(PERSONAL!$G$6:$G$80,MATCH(A215,PERSONAL!$A$6:$A$80,0)),""))</f>
        <v/>
      </c>
      <c r="C215" s="52" t="str">
        <f>IF(A215="","",IFERROR(INDEX(PERSONAL!$B$6:$B$80,MATCH(A215,PERSONAL!$A$6:$A$80,0)),""))</f>
        <v/>
      </c>
      <c r="D215" s="31" t="str">
        <f>IF(A215="","",IFERROR(INDEX(PERSONAL!$V$6:$V$80,MATCH(A215,PERSONAL!$A$6:$A$80,0)),""))</f>
        <v/>
      </c>
      <c r="E215" s="2"/>
      <c r="F215" s="2"/>
      <c r="G215" s="2"/>
      <c r="H215" s="2"/>
      <c r="I215" s="30"/>
      <c r="J215" s="30"/>
      <c r="K215" s="27"/>
      <c r="L215" s="30"/>
      <c r="M215" s="27"/>
      <c r="N215" s="2"/>
      <c r="O215" s="53">
        <f t="shared" si="24"/>
        <v>0</v>
      </c>
      <c r="P215" s="53">
        <f t="shared" si="25"/>
        <v>0</v>
      </c>
      <c r="Q215" s="53">
        <f t="shared" si="26"/>
        <v>0</v>
      </c>
      <c r="R215" s="53">
        <f>IF(P215=0,0,IF(INSTRUCCIONES!$C$8="",P215,MIN(P215,INSTRUCCIONES!$C$8)))</f>
        <v>0</v>
      </c>
      <c r="S215" s="52" t="str">
        <f>IF(OR(A215="",H215=""),"",IF(COUNTIFS(LISTAS!$C$2:$C$24,C215,LISTAS!$D$2:$D$24,H215)&gt;0,"SI","NO"))</f>
        <v/>
      </c>
      <c r="T215" s="53">
        <f t="shared" si="27"/>
        <v>0</v>
      </c>
      <c r="U215" s="54">
        <f t="shared" si="28"/>
        <v>0</v>
      </c>
      <c r="V215" s="55" t="str">
        <f t="shared" si="29"/>
        <v/>
      </c>
      <c r="W215" s="35" t="str">
        <f t="shared" si="30"/>
        <v/>
      </c>
      <c r="X215" s="37"/>
      <c r="Y215" s="56"/>
      <c r="Z215" s="57" t="str">
        <f t="shared" si="31"/>
        <v/>
      </c>
      <c r="AA215" s="41"/>
    </row>
    <row r="216" spans="1:27" ht="24" customHeight="1" x14ac:dyDescent="0.25">
      <c r="A216" s="27"/>
      <c r="B216" s="51" t="str">
        <f>IF(A216="","",IFERROR(INDEX(PERSONAL!$G$6:$G$80,MATCH(A216,PERSONAL!$A$6:$A$80,0)),""))</f>
        <v/>
      </c>
      <c r="C216" s="52" t="str">
        <f>IF(A216="","",IFERROR(INDEX(PERSONAL!$B$6:$B$80,MATCH(A216,PERSONAL!$A$6:$A$80,0)),""))</f>
        <v/>
      </c>
      <c r="D216" s="31" t="str">
        <f>IF(A216="","",IFERROR(INDEX(PERSONAL!$V$6:$V$80,MATCH(A216,PERSONAL!$A$6:$A$80,0)),""))</f>
        <v/>
      </c>
      <c r="E216" s="2"/>
      <c r="F216" s="2"/>
      <c r="G216" s="2"/>
      <c r="H216" s="2"/>
      <c r="I216" s="30"/>
      <c r="J216" s="30"/>
      <c r="K216" s="27"/>
      <c r="L216" s="30"/>
      <c r="M216" s="27"/>
      <c r="N216" s="2"/>
      <c r="O216" s="53">
        <f t="shared" si="24"/>
        <v>0</v>
      </c>
      <c r="P216" s="53">
        <f t="shared" si="25"/>
        <v>0</v>
      </c>
      <c r="Q216" s="53">
        <f t="shared" si="26"/>
        <v>0</v>
      </c>
      <c r="R216" s="53">
        <f>IF(P216=0,0,IF(INSTRUCCIONES!$C$8="",P216,MIN(P216,INSTRUCCIONES!$C$8)))</f>
        <v>0</v>
      </c>
      <c r="S216" s="52" t="str">
        <f>IF(OR(A216="",H216=""),"",IF(COUNTIFS(LISTAS!$C$2:$C$24,C216,LISTAS!$D$2:$D$24,H216)&gt;0,"SI","NO"))</f>
        <v/>
      </c>
      <c r="T216" s="53">
        <f t="shared" si="27"/>
        <v>0</v>
      </c>
      <c r="U216" s="54">
        <f t="shared" si="28"/>
        <v>0</v>
      </c>
      <c r="V216" s="55" t="str">
        <f t="shared" si="29"/>
        <v/>
      </c>
      <c r="W216" s="35" t="str">
        <f t="shared" si="30"/>
        <v/>
      </c>
      <c r="X216" s="37"/>
      <c r="Y216" s="56"/>
      <c r="Z216" s="57" t="str">
        <f t="shared" si="31"/>
        <v/>
      </c>
      <c r="AA216" s="41"/>
    </row>
    <row r="217" spans="1:27" ht="24" customHeight="1" x14ac:dyDescent="0.25">
      <c r="A217" s="27"/>
      <c r="B217" s="51" t="str">
        <f>IF(A217="","",IFERROR(INDEX(PERSONAL!$G$6:$G$80,MATCH(A217,PERSONAL!$A$6:$A$80,0)),""))</f>
        <v/>
      </c>
      <c r="C217" s="52" t="str">
        <f>IF(A217="","",IFERROR(INDEX(PERSONAL!$B$6:$B$80,MATCH(A217,PERSONAL!$A$6:$A$80,0)),""))</f>
        <v/>
      </c>
      <c r="D217" s="31" t="str">
        <f>IF(A217="","",IFERROR(INDEX(PERSONAL!$V$6:$V$80,MATCH(A217,PERSONAL!$A$6:$A$80,0)),""))</f>
        <v/>
      </c>
      <c r="E217" s="2"/>
      <c r="F217" s="2"/>
      <c r="G217" s="2"/>
      <c r="H217" s="2"/>
      <c r="I217" s="30"/>
      <c r="J217" s="30"/>
      <c r="K217" s="27"/>
      <c r="L217" s="30"/>
      <c r="M217" s="27"/>
      <c r="N217" s="2"/>
      <c r="O217" s="53">
        <f t="shared" si="24"/>
        <v>0</v>
      </c>
      <c r="P217" s="53">
        <f t="shared" si="25"/>
        <v>0</v>
      </c>
      <c r="Q217" s="53">
        <f t="shared" si="26"/>
        <v>0</v>
      </c>
      <c r="R217" s="53">
        <f>IF(P217=0,0,IF(INSTRUCCIONES!$C$8="",P217,MIN(P217,INSTRUCCIONES!$C$8)))</f>
        <v>0</v>
      </c>
      <c r="S217" s="52" t="str">
        <f>IF(OR(A217="",H217=""),"",IF(COUNTIFS(LISTAS!$C$2:$C$24,C217,LISTAS!$D$2:$D$24,H217)&gt;0,"SI","NO"))</f>
        <v/>
      </c>
      <c r="T217" s="53">
        <f t="shared" si="27"/>
        <v>0</v>
      </c>
      <c r="U217" s="54">
        <f t="shared" si="28"/>
        <v>0</v>
      </c>
      <c r="V217" s="55" t="str">
        <f t="shared" si="29"/>
        <v/>
      </c>
      <c r="W217" s="35" t="str">
        <f t="shared" si="30"/>
        <v/>
      </c>
      <c r="X217" s="37"/>
      <c r="Y217" s="56"/>
      <c r="Z217" s="57" t="str">
        <f t="shared" si="31"/>
        <v/>
      </c>
      <c r="AA217" s="41"/>
    </row>
    <row r="218" spans="1:27" ht="24" customHeight="1" x14ac:dyDescent="0.25">
      <c r="A218" s="27"/>
      <c r="B218" s="51" t="str">
        <f>IF(A218="","",IFERROR(INDEX(PERSONAL!$G$6:$G$80,MATCH(A218,PERSONAL!$A$6:$A$80,0)),""))</f>
        <v/>
      </c>
      <c r="C218" s="52" t="str">
        <f>IF(A218="","",IFERROR(INDEX(PERSONAL!$B$6:$B$80,MATCH(A218,PERSONAL!$A$6:$A$80,0)),""))</f>
        <v/>
      </c>
      <c r="D218" s="31" t="str">
        <f>IF(A218="","",IFERROR(INDEX(PERSONAL!$V$6:$V$80,MATCH(A218,PERSONAL!$A$6:$A$80,0)),""))</f>
        <v/>
      </c>
      <c r="E218" s="2"/>
      <c r="F218" s="2"/>
      <c r="G218" s="2"/>
      <c r="H218" s="2"/>
      <c r="I218" s="30"/>
      <c r="J218" s="30"/>
      <c r="K218" s="27"/>
      <c r="L218" s="30"/>
      <c r="M218" s="27"/>
      <c r="N218" s="2"/>
      <c r="O218" s="53">
        <f t="shared" si="24"/>
        <v>0</v>
      </c>
      <c r="P218" s="53">
        <f t="shared" si="25"/>
        <v>0</v>
      </c>
      <c r="Q218" s="53">
        <f t="shared" si="26"/>
        <v>0</v>
      </c>
      <c r="R218" s="53">
        <f>IF(P218=0,0,IF(INSTRUCCIONES!$C$8="",P218,MIN(P218,INSTRUCCIONES!$C$8)))</f>
        <v>0</v>
      </c>
      <c r="S218" s="52" t="str">
        <f>IF(OR(A218="",H218=""),"",IF(COUNTIFS(LISTAS!$C$2:$C$24,C218,LISTAS!$D$2:$D$24,H218)&gt;0,"SI","NO"))</f>
        <v/>
      </c>
      <c r="T218" s="53">
        <f t="shared" si="27"/>
        <v>0</v>
      </c>
      <c r="U218" s="54">
        <f t="shared" si="28"/>
        <v>0</v>
      </c>
      <c r="V218" s="55" t="str">
        <f t="shared" si="29"/>
        <v/>
      </c>
      <c r="W218" s="35" t="str">
        <f t="shared" si="30"/>
        <v/>
      </c>
      <c r="X218" s="37"/>
      <c r="Y218" s="56"/>
      <c r="Z218" s="57" t="str">
        <f t="shared" si="31"/>
        <v/>
      </c>
      <c r="AA218" s="41"/>
    </row>
    <row r="219" spans="1:27" ht="24" customHeight="1" x14ac:dyDescent="0.25">
      <c r="A219" s="27"/>
      <c r="B219" s="51" t="str">
        <f>IF(A219="","",IFERROR(INDEX(PERSONAL!$G$6:$G$80,MATCH(A219,PERSONAL!$A$6:$A$80,0)),""))</f>
        <v/>
      </c>
      <c r="C219" s="52" t="str">
        <f>IF(A219="","",IFERROR(INDEX(PERSONAL!$B$6:$B$80,MATCH(A219,PERSONAL!$A$6:$A$80,0)),""))</f>
        <v/>
      </c>
      <c r="D219" s="31" t="str">
        <f>IF(A219="","",IFERROR(INDEX(PERSONAL!$V$6:$V$80,MATCH(A219,PERSONAL!$A$6:$A$80,0)),""))</f>
        <v/>
      </c>
      <c r="E219" s="2"/>
      <c r="F219" s="2"/>
      <c r="G219" s="2"/>
      <c r="H219" s="2"/>
      <c r="I219" s="30"/>
      <c r="J219" s="30"/>
      <c r="K219" s="27"/>
      <c r="L219" s="30"/>
      <c r="M219" s="27"/>
      <c r="N219" s="2"/>
      <c r="O219" s="53">
        <f t="shared" si="24"/>
        <v>0</v>
      </c>
      <c r="P219" s="53">
        <f t="shared" si="25"/>
        <v>0</v>
      </c>
      <c r="Q219" s="53">
        <f t="shared" si="26"/>
        <v>0</v>
      </c>
      <c r="R219" s="53">
        <f>IF(P219=0,0,IF(INSTRUCCIONES!$C$8="",P219,MIN(P219,INSTRUCCIONES!$C$8)))</f>
        <v>0</v>
      </c>
      <c r="S219" s="52" t="str">
        <f>IF(OR(A219="",H219=""),"",IF(COUNTIFS(LISTAS!$C$2:$C$24,C219,LISTAS!$D$2:$D$24,H219)&gt;0,"SI","NO"))</f>
        <v/>
      </c>
      <c r="T219" s="53">
        <f t="shared" si="27"/>
        <v>0</v>
      </c>
      <c r="U219" s="54">
        <f t="shared" si="28"/>
        <v>0</v>
      </c>
      <c r="V219" s="55" t="str">
        <f t="shared" si="29"/>
        <v/>
      </c>
      <c r="W219" s="35" t="str">
        <f t="shared" si="30"/>
        <v/>
      </c>
      <c r="X219" s="37"/>
      <c r="Y219" s="56"/>
      <c r="Z219" s="57" t="str">
        <f t="shared" si="31"/>
        <v/>
      </c>
      <c r="AA219" s="41"/>
    </row>
    <row r="220" spans="1:27" ht="24" customHeight="1" x14ac:dyDescent="0.25">
      <c r="A220" s="27"/>
      <c r="B220" s="51" t="str">
        <f>IF(A220="","",IFERROR(INDEX(PERSONAL!$G$6:$G$80,MATCH(A220,PERSONAL!$A$6:$A$80,0)),""))</f>
        <v/>
      </c>
      <c r="C220" s="52" t="str">
        <f>IF(A220="","",IFERROR(INDEX(PERSONAL!$B$6:$B$80,MATCH(A220,PERSONAL!$A$6:$A$80,0)),""))</f>
        <v/>
      </c>
      <c r="D220" s="31" t="str">
        <f>IF(A220="","",IFERROR(INDEX(PERSONAL!$V$6:$V$80,MATCH(A220,PERSONAL!$A$6:$A$80,0)),""))</f>
        <v/>
      </c>
      <c r="E220" s="2"/>
      <c r="F220" s="2"/>
      <c r="G220" s="2"/>
      <c r="H220" s="2"/>
      <c r="I220" s="30"/>
      <c r="J220" s="30"/>
      <c r="K220" s="27"/>
      <c r="L220" s="30"/>
      <c r="M220" s="27"/>
      <c r="N220" s="2"/>
      <c r="O220" s="53">
        <f t="shared" si="24"/>
        <v>0</v>
      </c>
      <c r="P220" s="53">
        <f t="shared" si="25"/>
        <v>0</v>
      </c>
      <c r="Q220" s="53">
        <f t="shared" si="26"/>
        <v>0</v>
      </c>
      <c r="R220" s="53">
        <f>IF(P220=0,0,IF(INSTRUCCIONES!$C$8="",P220,MIN(P220,INSTRUCCIONES!$C$8)))</f>
        <v>0</v>
      </c>
      <c r="S220" s="52" t="str">
        <f>IF(OR(A220="",H220=""),"",IF(COUNTIFS(LISTAS!$C$2:$C$24,C220,LISTAS!$D$2:$D$24,H220)&gt;0,"SI","NO"))</f>
        <v/>
      </c>
      <c r="T220" s="53">
        <f t="shared" si="27"/>
        <v>0</v>
      </c>
      <c r="U220" s="54">
        <f t="shared" si="28"/>
        <v>0</v>
      </c>
      <c r="V220" s="55" t="str">
        <f t="shared" si="29"/>
        <v/>
      </c>
      <c r="W220" s="35" t="str">
        <f t="shared" si="30"/>
        <v/>
      </c>
      <c r="X220" s="37"/>
      <c r="Y220" s="56"/>
      <c r="Z220" s="57" t="str">
        <f t="shared" si="31"/>
        <v/>
      </c>
      <c r="AA220" s="41"/>
    </row>
    <row r="221" spans="1:27" ht="24" customHeight="1" x14ac:dyDescent="0.25">
      <c r="A221" s="27"/>
      <c r="B221" s="51" t="str">
        <f>IF(A221="","",IFERROR(INDEX(PERSONAL!$G$6:$G$80,MATCH(A221,PERSONAL!$A$6:$A$80,0)),""))</f>
        <v/>
      </c>
      <c r="C221" s="52" t="str">
        <f>IF(A221="","",IFERROR(INDEX(PERSONAL!$B$6:$B$80,MATCH(A221,PERSONAL!$A$6:$A$80,0)),""))</f>
        <v/>
      </c>
      <c r="D221" s="31" t="str">
        <f>IF(A221="","",IFERROR(INDEX(PERSONAL!$V$6:$V$80,MATCH(A221,PERSONAL!$A$6:$A$80,0)),""))</f>
        <v/>
      </c>
      <c r="E221" s="2"/>
      <c r="F221" s="2"/>
      <c r="G221" s="2"/>
      <c r="H221" s="2"/>
      <c r="I221" s="30"/>
      <c r="J221" s="30"/>
      <c r="K221" s="27"/>
      <c r="L221" s="30"/>
      <c r="M221" s="27"/>
      <c r="N221" s="2"/>
      <c r="O221" s="53">
        <f t="shared" si="24"/>
        <v>0</v>
      </c>
      <c r="P221" s="53">
        <f t="shared" si="25"/>
        <v>0</v>
      </c>
      <c r="Q221" s="53">
        <f t="shared" si="26"/>
        <v>0</v>
      </c>
      <c r="R221" s="53">
        <f>IF(P221=0,0,IF(INSTRUCCIONES!$C$8="",P221,MIN(P221,INSTRUCCIONES!$C$8)))</f>
        <v>0</v>
      </c>
      <c r="S221" s="52" t="str">
        <f>IF(OR(A221="",H221=""),"",IF(COUNTIFS(LISTAS!$C$2:$C$24,C221,LISTAS!$D$2:$D$24,H221)&gt;0,"SI","NO"))</f>
        <v/>
      </c>
      <c r="T221" s="53">
        <f t="shared" si="27"/>
        <v>0</v>
      </c>
      <c r="U221" s="54">
        <f t="shared" si="28"/>
        <v>0</v>
      </c>
      <c r="V221" s="55" t="str">
        <f t="shared" si="29"/>
        <v/>
      </c>
      <c r="W221" s="35" t="str">
        <f t="shared" si="30"/>
        <v/>
      </c>
      <c r="X221" s="37"/>
      <c r="Y221" s="56"/>
      <c r="Z221" s="57" t="str">
        <f t="shared" si="31"/>
        <v/>
      </c>
      <c r="AA221" s="41"/>
    </row>
    <row r="222" spans="1:27" ht="24" customHeight="1" x14ac:dyDescent="0.25">
      <c r="A222" s="27"/>
      <c r="B222" s="51" t="str">
        <f>IF(A222="","",IFERROR(INDEX(PERSONAL!$G$6:$G$80,MATCH(A222,PERSONAL!$A$6:$A$80,0)),""))</f>
        <v/>
      </c>
      <c r="C222" s="52" t="str">
        <f>IF(A222="","",IFERROR(INDEX(PERSONAL!$B$6:$B$80,MATCH(A222,PERSONAL!$A$6:$A$80,0)),""))</f>
        <v/>
      </c>
      <c r="D222" s="31" t="str">
        <f>IF(A222="","",IFERROR(INDEX(PERSONAL!$V$6:$V$80,MATCH(A222,PERSONAL!$A$6:$A$80,0)),""))</f>
        <v/>
      </c>
      <c r="E222" s="2"/>
      <c r="F222" s="2"/>
      <c r="G222" s="2"/>
      <c r="H222" s="2"/>
      <c r="I222" s="30"/>
      <c r="J222" s="30"/>
      <c r="K222" s="27"/>
      <c r="L222" s="30"/>
      <c r="M222" s="27"/>
      <c r="N222" s="2"/>
      <c r="O222" s="53">
        <f t="shared" si="24"/>
        <v>0</v>
      </c>
      <c r="P222" s="53">
        <f t="shared" si="25"/>
        <v>0</v>
      </c>
      <c r="Q222" s="53">
        <f t="shared" si="26"/>
        <v>0</v>
      </c>
      <c r="R222" s="53">
        <f>IF(P222=0,0,IF(INSTRUCCIONES!$C$8="",P222,MIN(P222,INSTRUCCIONES!$C$8)))</f>
        <v>0</v>
      </c>
      <c r="S222" s="52" t="str">
        <f>IF(OR(A222="",H222=""),"",IF(COUNTIFS(LISTAS!$C$2:$C$24,C222,LISTAS!$D$2:$D$24,H222)&gt;0,"SI","NO"))</f>
        <v/>
      </c>
      <c r="T222" s="53">
        <f t="shared" si="27"/>
        <v>0</v>
      </c>
      <c r="U222" s="54">
        <f t="shared" si="28"/>
        <v>0</v>
      </c>
      <c r="V222" s="55" t="str">
        <f t="shared" si="29"/>
        <v/>
      </c>
      <c r="W222" s="35" t="str">
        <f t="shared" si="30"/>
        <v/>
      </c>
      <c r="X222" s="37"/>
      <c r="Y222" s="56"/>
      <c r="Z222" s="57" t="str">
        <f t="shared" si="31"/>
        <v/>
      </c>
      <c r="AA222" s="41"/>
    </row>
    <row r="223" spans="1:27" ht="24" customHeight="1" x14ac:dyDescent="0.25">
      <c r="A223" s="27"/>
      <c r="B223" s="51" t="str">
        <f>IF(A223="","",IFERROR(INDEX(PERSONAL!$G$6:$G$80,MATCH(A223,PERSONAL!$A$6:$A$80,0)),""))</f>
        <v/>
      </c>
      <c r="C223" s="52" t="str">
        <f>IF(A223="","",IFERROR(INDEX(PERSONAL!$B$6:$B$80,MATCH(A223,PERSONAL!$A$6:$A$80,0)),""))</f>
        <v/>
      </c>
      <c r="D223" s="31" t="str">
        <f>IF(A223="","",IFERROR(INDEX(PERSONAL!$V$6:$V$80,MATCH(A223,PERSONAL!$A$6:$A$80,0)),""))</f>
        <v/>
      </c>
      <c r="E223" s="2"/>
      <c r="F223" s="2"/>
      <c r="G223" s="2"/>
      <c r="H223" s="2"/>
      <c r="I223" s="30"/>
      <c r="J223" s="30"/>
      <c r="K223" s="27"/>
      <c r="L223" s="30"/>
      <c r="M223" s="27"/>
      <c r="N223" s="2"/>
      <c r="O223" s="53">
        <f t="shared" si="24"/>
        <v>0</v>
      </c>
      <c r="P223" s="53">
        <f t="shared" si="25"/>
        <v>0</v>
      </c>
      <c r="Q223" s="53">
        <f t="shared" si="26"/>
        <v>0</v>
      </c>
      <c r="R223" s="53">
        <f>IF(P223=0,0,IF(INSTRUCCIONES!$C$8="",P223,MIN(P223,INSTRUCCIONES!$C$8)))</f>
        <v>0</v>
      </c>
      <c r="S223" s="52" t="str">
        <f>IF(OR(A223="",H223=""),"",IF(COUNTIFS(LISTAS!$C$2:$C$24,C223,LISTAS!$D$2:$D$24,H223)&gt;0,"SI","NO"))</f>
        <v/>
      </c>
      <c r="T223" s="53">
        <f t="shared" si="27"/>
        <v>0</v>
      </c>
      <c r="U223" s="54">
        <f t="shared" si="28"/>
        <v>0</v>
      </c>
      <c r="V223" s="55" t="str">
        <f t="shared" si="29"/>
        <v/>
      </c>
      <c r="W223" s="35" t="str">
        <f t="shared" si="30"/>
        <v/>
      </c>
      <c r="X223" s="37"/>
      <c r="Y223" s="56"/>
      <c r="Z223" s="57" t="str">
        <f t="shared" si="31"/>
        <v/>
      </c>
      <c r="AA223" s="41"/>
    </row>
    <row r="224" spans="1:27" ht="24" customHeight="1" x14ac:dyDescent="0.25">
      <c r="A224" s="27"/>
      <c r="B224" s="51" t="str">
        <f>IF(A224="","",IFERROR(INDEX(PERSONAL!$G$6:$G$80,MATCH(A224,PERSONAL!$A$6:$A$80,0)),""))</f>
        <v/>
      </c>
      <c r="C224" s="52" t="str">
        <f>IF(A224="","",IFERROR(INDEX(PERSONAL!$B$6:$B$80,MATCH(A224,PERSONAL!$A$6:$A$80,0)),""))</f>
        <v/>
      </c>
      <c r="D224" s="31" t="str">
        <f>IF(A224="","",IFERROR(INDEX(PERSONAL!$V$6:$V$80,MATCH(A224,PERSONAL!$A$6:$A$80,0)),""))</f>
        <v/>
      </c>
      <c r="E224" s="2"/>
      <c r="F224" s="2"/>
      <c r="G224" s="2"/>
      <c r="H224" s="2"/>
      <c r="I224" s="30"/>
      <c r="J224" s="30"/>
      <c r="K224" s="27"/>
      <c r="L224" s="30"/>
      <c r="M224" s="27"/>
      <c r="N224" s="2"/>
      <c r="O224" s="53">
        <f t="shared" si="24"/>
        <v>0</v>
      </c>
      <c r="P224" s="53">
        <f t="shared" si="25"/>
        <v>0</v>
      </c>
      <c r="Q224" s="53">
        <f t="shared" si="26"/>
        <v>0</v>
      </c>
      <c r="R224" s="53">
        <f>IF(P224=0,0,IF(INSTRUCCIONES!$C$8="",P224,MIN(P224,INSTRUCCIONES!$C$8)))</f>
        <v>0</v>
      </c>
      <c r="S224" s="52" t="str">
        <f>IF(OR(A224="",H224=""),"",IF(COUNTIFS(LISTAS!$C$2:$C$24,C224,LISTAS!$D$2:$D$24,H224)&gt;0,"SI","NO"))</f>
        <v/>
      </c>
      <c r="T224" s="53">
        <f t="shared" si="27"/>
        <v>0</v>
      </c>
      <c r="U224" s="54">
        <f t="shared" si="28"/>
        <v>0</v>
      </c>
      <c r="V224" s="55" t="str">
        <f t="shared" si="29"/>
        <v/>
      </c>
      <c r="W224" s="35" t="str">
        <f t="shared" si="30"/>
        <v/>
      </c>
      <c r="X224" s="37"/>
      <c r="Y224" s="56"/>
      <c r="Z224" s="57" t="str">
        <f t="shared" si="31"/>
        <v/>
      </c>
      <c r="AA224" s="41"/>
    </row>
    <row r="225" spans="1:27" ht="24" customHeight="1" x14ac:dyDescent="0.25">
      <c r="A225" s="27"/>
      <c r="B225" s="51" t="str">
        <f>IF(A225="","",IFERROR(INDEX(PERSONAL!$G$6:$G$80,MATCH(A225,PERSONAL!$A$6:$A$80,0)),""))</f>
        <v/>
      </c>
      <c r="C225" s="52" t="str">
        <f>IF(A225="","",IFERROR(INDEX(PERSONAL!$B$6:$B$80,MATCH(A225,PERSONAL!$A$6:$A$80,0)),""))</f>
        <v/>
      </c>
      <c r="D225" s="31" t="str">
        <f>IF(A225="","",IFERROR(INDEX(PERSONAL!$V$6:$V$80,MATCH(A225,PERSONAL!$A$6:$A$80,0)),""))</f>
        <v/>
      </c>
      <c r="E225" s="2"/>
      <c r="F225" s="2"/>
      <c r="G225" s="2"/>
      <c r="H225" s="2"/>
      <c r="I225" s="30"/>
      <c r="J225" s="30"/>
      <c r="K225" s="27"/>
      <c r="L225" s="30"/>
      <c r="M225" s="27"/>
      <c r="N225" s="2"/>
      <c r="O225" s="53">
        <f t="shared" si="24"/>
        <v>0</v>
      </c>
      <c r="P225" s="53">
        <f t="shared" si="25"/>
        <v>0</v>
      </c>
      <c r="Q225" s="53">
        <f t="shared" si="26"/>
        <v>0</v>
      </c>
      <c r="R225" s="53">
        <f>IF(P225=0,0,IF(INSTRUCCIONES!$C$8="",P225,MIN(P225,INSTRUCCIONES!$C$8)))</f>
        <v>0</v>
      </c>
      <c r="S225" s="52" t="str">
        <f>IF(OR(A225="",H225=""),"",IF(COUNTIFS(LISTAS!$C$2:$C$24,C225,LISTAS!$D$2:$D$24,H225)&gt;0,"SI","NO"))</f>
        <v/>
      </c>
      <c r="T225" s="53">
        <f t="shared" si="27"/>
        <v>0</v>
      </c>
      <c r="U225" s="54">
        <f t="shared" si="28"/>
        <v>0</v>
      </c>
      <c r="V225" s="55" t="str">
        <f t="shared" si="29"/>
        <v/>
      </c>
      <c r="W225" s="35" t="str">
        <f t="shared" si="30"/>
        <v/>
      </c>
      <c r="X225" s="37"/>
      <c r="Y225" s="56"/>
      <c r="Z225" s="57" t="str">
        <f t="shared" si="31"/>
        <v/>
      </c>
      <c r="AA225" s="41"/>
    </row>
    <row r="226" spans="1:27" ht="24" customHeight="1" x14ac:dyDescent="0.25">
      <c r="A226" s="27"/>
      <c r="B226" s="51" t="str">
        <f>IF(A226="","",IFERROR(INDEX(PERSONAL!$G$6:$G$80,MATCH(A226,PERSONAL!$A$6:$A$80,0)),""))</f>
        <v/>
      </c>
      <c r="C226" s="52" t="str">
        <f>IF(A226="","",IFERROR(INDEX(PERSONAL!$B$6:$B$80,MATCH(A226,PERSONAL!$A$6:$A$80,0)),""))</f>
        <v/>
      </c>
      <c r="D226" s="31" t="str">
        <f>IF(A226="","",IFERROR(INDEX(PERSONAL!$V$6:$V$80,MATCH(A226,PERSONAL!$A$6:$A$80,0)),""))</f>
        <v/>
      </c>
      <c r="E226" s="2"/>
      <c r="F226" s="2"/>
      <c r="G226" s="2"/>
      <c r="H226" s="2"/>
      <c r="I226" s="30"/>
      <c r="J226" s="30"/>
      <c r="K226" s="27"/>
      <c r="L226" s="30"/>
      <c r="M226" s="27"/>
      <c r="N226" s="2"/>
      <c r="O226" s="53">
        <f t="shared" si="24"/>
        <v>0</v>
      </c>
      <c r="P226" s="53">
        <f t="shared" si="25"/>
        <v>0</v>
      </c>
      <c r="Q226" s="53">
        <f t="shared" si="26"/>
        <v>0</v>
      </c>
      <c r="R226" s="53">
        <f>IF(P226=0,0,IF(INSTRUCCIONES!$C$8="",P226,MIN(P226,INSTRUCCIONES!$C$8)))</f>
        <v>0</v>
      </c>
      <c r="S226" s="52" t="str">
        <f>IF(OR(A226="",H226=""),"",IF(COUNTIFS(LISTAS!$C$2:$C$24,C226,LISTAS!$D$2:$D$24,H226)&gt;0,"SI","NO"))</f>
        <v/>
      </c>
      <c r="T226" s="53">
        <f t="shared" si="27"/>
        <v>0</v>
      </c>
      <c r="U226" s="54">
        <f t="shared" si="28"/>
        <v>0</v>
      </c>
      <c r="V226" s="55" t="str">
        <f t="shared" si="29"/>
        <v/>
      </c>
      <c r="W226" s="35" t="str">
        <f t="shared" si="30"/>
        <v/>
      </c>
      <c r="X226" s="37"/>
      <c r="Y226" s="56"/>
      <c r="Z226" s="57" t="str">
        <f t="shared" si="31"/>
        <v/>
      </c>
      <c r="AA226" s="41"/>
    </row>
    <row r="227" spans="1:27" ht="24" customHeight="1" x14ac:dyDescent="0.25">
      <c r="A227" s="27"/>
      <c r="B227" s="51" t="str">
        <f>IF(A227="","",IFERROR(INDEX(PERSONAL!$G$6:$G$80,MATCH(A227,PERSONAL!$A$6:$A$80,0)),""))</f>
        <v/>
      </c>
      <c r="C227" s="52" t="str">
        <f>IF(A227="","",IFERROR(INDEX(PERSONAL!$B$6:$B$80,MATCH(A227,PERSONAL!$A$6:$A$80,0)),""))</f>
        <v/>
      </c>
      <c r="D227" s="31" t="str">
        <f>IF(A227="","",IFERROR(INDEX(PERSONAL!$V$6:$V$80,MATCH(A227,PERSONAL!$A$6:$A$80,0)),""))</f>
        <v/>
      </c>
      <c r="E227" s="2"/>
      <c r="F227" s="2"/>
      <c r="G227" s="2"/>
      <c r="H227" s="2"/>
      <c r="I227" s="30"/>
      <c r="J227" s="30"/>
      <c r="K227" s="27"/>
      <c r="L227" s="30"/>
      <c r="M227" s="27"/>
      <c r="N227" s="2"/>
      <c r="O227" s="53">
        <f t="shared" si="24"/>
        <v>0</v>
      </c>
      <c r="P227" s="53">
        <f t="shared" si="25"/>
        <v>0</v>
      </c>
      <c r="Q227" s="53">
        <f t="shared" si="26"/>
        <v>0</v>
      </c>
      <c r="R227" s="53">
        <f>IF(P227=0,0,IF(INSTRUCCIONES!$C$8="",P227,MIN(P227,INSTRUCCIONES!$C$8)))</f>
        <v>0</v>
      </c>
      <c r="S227" s="52" t="str">
        <f>IF(OR(A227="",H227=""),"",IF(COUNTIFS(LISTAS!$C$2:$C$24,C227,LISTAS!$D$2:$D$24,H227)&gt;0,"SI","NO"))</f>
        <v/>
      </c>
      <c r="T227" s="53">
        <f t="shared" si="27"/>
        <v>0</v>
      </c>
      <c r="U227" s="54">
        <f t="shared" si="28"/>
        <v>0</v>
      </c>
      <c r="V227" s="55" t="str">
        <f t="shared" si="29"/>
        <v/>
      </c>
      <c r="W227" s="35" t="str">
        <f t="shared" si="30"/>
        <v/>
      </c>
      <c r="X227" s="37"/>
      <c r="Y227" s="56"/>
      <c r="Z227" s="57" t="str">
        <f t="shared" si="31"/>
        <v/>
      </c>
      <c r="AA227" s="41"/>
    </row>
    <row r="228" spans="1:27" ht="24" customHeight="1" x14ac:dyDescent="0.25">
      <c r="A228" s="27"/>
      <c r="B228" s="51" t="str">
        <f>IF(A228="","",IFERROR(INDEX(PERSONAL!$G$6:$G$80,MATCH(A228,PERSONAL!$A$6:$A$80,0)),""))</f>
        <v/>
      </c>
      <c r="C228" s="52" t="str">
        <f>IF(A228="","",IFERROR(INDEX(PERSONAL!$B$6:$B$80,MATCH(A228,PERSONAL!$A$6:$A$80,0)),""))</f>
        <v/>
      </c>
      <c r="D228" s="31" t="str">
        <f>IF(A228="","",IFERROR(INDEX(PERSONAL!$V$6:$V$80,MATCH(A228,PERSONAL!$A$6:$A$80,0)),""))</f>
        <v/>
      </c>
      <c r="E228" s="2"/>
      <c r="F228" s="2"/>
      <c r="G228" s="2"/>
      <c r="H228" s="2"/>
      <c r="I228" s="30"/>
      <c r="J228" s="30"/>
      <c r="K228" s="27"/>
      <c r="L228" s="30"/>
      <c r="M228" s="27"/>
      <c r="N228" s="2"/>
      <c r="O228" s="53">
        <f t="shared" si="24"/>
        <v>0</v>
      </c>
      <c r="P228" s="53">
        <f t="shared" si="25"/>
        <v>0</v>
      </c>
      <c r="Q228" s="53">
        <f t="shared" si="26"/>
        <v>0</v>
      </c>
      <c r="R228" s="53">
        <f>IF(P228=0,0,IF(INSTRUCCIONES!$C$8="",P228,MIN(P228,INSTRUCCIONES!$C$8)))</f>
        <v>0</v>
      </c>
      <c r="S228" s="52" t="str">
        <f>IF(OR(A228="",H228=""),"",IF(COUNTIFS(LISTAS!$C$2:$C$24,C228,LISTAS!$D$2:$D$24,H228)&gt;0,"SI","NO"))</f>
        <v/>
      </c>
      <c r="T228" s="53">
        <f t="shared" si="27"/>
        <v>0</v>
      </c>
      <c r="U228" s="54">
        <f t="shared" si="28"/>
        <v>0</v>
      </c>
      <c r="V228" s="55" t="str">
        <f t="shared" si="29"/>
        <v/>
      </c>
      <c r="W228" s="35" t="str">
        <f t="shared" si="30"/>
        <v/>
      </c>
      <c r="X228" s="37"/>
      <c r="Y228" s="56"/>
      <c r="Z228" s="57" t="str">
        <f t="shared" si="31"/>
        <v/>
      </c>
      <c r="AA228" s="41"/>
    </row>
    <row r="229" spans="1:27" ht="24" customHeight="1" x14ac:dyDescent="0.25">
      <c r="A229" s="27"/>
      <c r="B229" s="51" t="str">
        <f>IF(A229="","",IFERROR(INDEX(PERSONAL!$G$6:$G$80,MATCH(A229,PERSONAL!$A$6:$A$80,0)),""))</f>
        <v/>
      </c>
      <c r="C229" s="52" t="str">
        <f>IF(A229="","",IFERROR(INDEX(PERSONAL!$B$6:$B$80,MATCH(A229,PERSONAL!$A$6:$A$80,0)),""))</f>
        <v/>
      </c>
      <c r="D229" s="31" t="str">
        <f>IF(A229="","",IFERROR(INDEX(PERSONAL!$V$6:$V$80,MATCH(A229,PERSONAL!$A$6:$A$80,0)),""))</f>
        <v/>
      </c>
      <c r="E229" s="2"/>
      <c r="F229" s="2"/>
      <c r="G229" s="2"/>
      <c r="H229" s="2"/>
      <c r="I229" s="30"/>
      <c r="J229" s="30"/>
      <c r="K229" s="27"/>
      <c r="L229" s="30"/>
      <c r="M229" s="27"/>
      <c r="N229" s="2"/>
      <c r="O229" s="53">
        <f t="shared" si="24"/>
        <v>0</v>
      </c>
      <c r="P229" s="53">
        <f t="shared" si="25"/>
        <v>0</v>
      </c>
      <c r="Q229" s="53">
        <f t="shared" si="26"/>
        <v>0</v>
      </c>
      <c r="R229" s="53">
        <f>IF(P229=0,0,IF(INSTRUCCIONES!$C$8="",P229,MIN(P229,INSTRUCCIONES!$C$8)))</f>
        <v>0</v>
      </c>
      <c r="S229" s="52" t="str">
        <f>IF(OR(A229="",H229=""),"",IF(COUNTIFS(LISTAS!$C$2:$C$24,C229,LISTAS!$D$2:$D$24,H229)&gt;0,"SI","NO"))</f>
        <v/>
      </c>
      <c r="T229" s="53">
        <f t="shared" si="27"/>
        <v>0</v>
      </c>
      <c r="U229" s="54">
        <f t="shared" si="28"/>
        <v>0</v>
      </c>
      <c r="V229" s="55" t="str">
        <f t="shared" si="29"/>
        <v/>
      </c>
      <c r="W229" s="35" t="str">
        <f t="shared" si="30"/>
        <v/>
      </c>
      <c r="X229" s="37"/>
      <c r="Y229" s="56"/>
      <c r="Z229" s="57" t="str">
        <f t="shared" si="31"/>
        <v/>
      </c>
      <c r="AA229" s="41"/>
    </row>
    <row r="230" spans="1:27" ht="24" customHeight="1" x14ac:dyDescent="0.25">
      <c r="A230" s="27"/>
      <c r="B230" s="51" t="str">
        <f>IF(A230="","",IFERROR(INDEX(PERSONAL!$G$6:$G$80,MATCH(A230,PERSONAL!$A$6:$A$80,0)),""))</f>
        <v/>
      </c>
      <c r="C230" s="52" t="str">
        <f>IF(A230="","",IFERROR(INDEX(PERSONAL!$B$6:$B$80,MATCH(A230,PERSONAL!$A$6:$A$80,0)),""))</f>
        <v/>
      </c>
      <c r="D230" s="31" t="str">
        <f>IF(A230="","",IFERROR(INDEX(PERSONAL!$V$6:$V$80,MATCH(A230,PERSONAL!$A$6:$A$80,0)),""))</f>
        <v/>
      </c>
      <c r="E230" s="2"/>
      <c r="F230" s="2"/>
      <c r="G230" s="2"/>
      <c r="H230" s="2"/>
      <c r="I230" s="30"/>
      <c r="J230" s="30"/>
      <c r="K230" s="27"/>
      <c r="L230" s="30"/>
      <c r="M230" s="27"/>
      <c r="N230" s="2"/>
      <c r="O230" s="53">
        <f t="shared" si="24"/>
        <v>0</v>
      </c>
      <c r="P230" s="53">
        <f t="shared" si="25"/>
        <v>0</v>
      </c>
      <c r="Q230" s="53">
        <f t="shared" si="26"/>
        <v>0</v>
      </c>
      <c r="R230" s="53">
        <f>IF(P230=0,0,IF(INSTRUCCIONES!$C$8="",P230,MIN(P230,INSTRUCCIONES!$C$8)))</f>
        <v>0</v>
      </c>
      <c r="S230" s="52" t="str">
        <f>IF(OR(A230="",H230=""),"",IF(COUNTIFS(LISTAS!$C$2:$C$24,C230,LISTAS!$D$2:$D$24,H230)&gt;0,"SI","NO"))</f>
        <v/>
      </c>
      <c r="T230" s="53">
        <f t="shared" si="27"/>
        <v>0</v>
      </c>
      <c r="U230" s="54">
        <f t="shared" si="28"/>
        <v>0</v>
      </c>
      <c r="V230" s="55" t="str">
        <f t="shared" si="29"/>
        <v/>
      </c>
      <c r="W230" s="35" t="str">
        <f t="shared" si="30"/>
        <v/>
      </c>
      <c r="X230" s="37"/>
      <c r="Y230" s="56"/>
      <c r="Z230" s="57" t="str">
        <f t="shared" si="31"/>
        <v/>
      </c>
      <c r="AA230" s="41"/>
    </row>
    <row r="231" spans="1:27" ht="24" customHeight="1" x14ac:dyDescent="0.25">
      <c r="A231" s="27"/>
      <c r="B231" s="51" t="str">
        <f>IF(A231="","",IFERROR(INDEX(PERSONAL!$G$6:$G$80,MATCH(A231,PERSONAL!$A$6:$A$80,0)),""))</f>
        <v/>
      </c>
      <c r="C231" s="52" t="str">
        <f>IF(A231="","",IFERROR(INDEX(PERSONAL!$B$6:$B$80,MATCH(A231,PERSONAL!$A$6:$A$80,0)),""))</f>
        <v/>
      </c>
      <c r="D231" s="31" t="str">
        <f>IF(A231="","",IFERROR(INDEX(PERSONAL!$V$6:$V$80,MATCH(A231,PERSONAL!$A$6:$A$80,0)),""))</f>
        <v/>
      </c>
      <c r="E231" s="2"/>
      <c r="F231" s="2"/>
      <c r="G231" s="2"/>
      <c r="H231" s="2"/>
      <c r="I231" s="30"/>
      <c r="J231" s="30"/>
      <c r="K231" s="27"/>
      <c r="L231" s="30"/>
      <c r="M231" s="27"/>
      <c r="N231" s="2"/>
      <c r="O231" s="53">
        <f t="shared" si="24"/>
        <v>0</v>
      </c>
      <c r="P231" s="53">
        <f t="shared" si="25"/>
        <v>0</v>
      </c>
      <c r="Q231" s="53">
        <f t="shared" si="26"/>
        <v>0</v>
      </c>
      <c r="R231" s="53">
        <f>IF(P231=0,0,IF(INSTRUCCIONES!$C$8="",P231,MIN(P231,INSTRUCCIONES!$C$8)))</f>
        <v>0</v>
      </c>
      <c r="S231" s="52" t="str">
        <f>IF(OR(A231="",H231=""),"",IF(COUNTIFS(LISTAS!$C$2:$C$24,C231,LISTAS!$D$2:$D$24,H231)&gt;0,"SI","NO"))</f>
        <v/>
      </c>
      <c r="T231" s="53">
        <f t="shared" si="27"/>
        <v>0</v>
      </c>
      <c r="U231" s="54">
        <f t="shared" si="28"/>
        <v>0</v>
      </c>
      <c r="V231" s="55" t="str">
        <f t="shared" si="29"/>
        <v/>
      </c>
      <c r="W231" s="35" t="str">
        <f t="shared" si="30"/>
        <v/>
      </c>
      <c r="X231" s="37"/>
      <c r="Y231" s="56"/>
      <c r="Z231" s="57" t="str">
        <f t="shared" si="31"/>
        <v/>
      </c>
      <c r="AA231" s="41"/>
    </row>
    <row r="232" spans="1:27" ht="24" customHeight="1" x14ac:dyDescent="0.25">
      <c r="A232" s="27"/>
      <c r="B232" s="51" t="str">
        <f>IF(A232="","",IFERROR(INDEX(PERSONAL!$G$6:$G$80,MATCH(A232,PERSONAL!$A$6:$A$80,0)),""))</f>
        <v/>
      </c>
      <c r="C232" s="52" t="str">
        <f>IF(A232="","",IFERROR(INDEX(PERSONAL!$B$6:$B$80,MATCH(A232,PERSONAL!$A$6:$A$80,0)),""))</f>
        <v/>
      </c>
      <c r="D232" s="31" t="str">
        <f>IF(A232="","",IFERROR(INDEX(PERSONAL!$V$6:$V$80,MATCH(A232,PERSONAL!$A$6:$A$80,0)),""))</f>
        <v/>
      </c>
      <c r="E232" s="2"/>
      <c r="F232" s="2"/>
      <c r="G232" s="2"/>
      <c r="H232" s="2"/>
      <c r="I232" s="30"/>
      <c r="J232" s="30"/>
      <c r="K232" s="27"/>
      <c r="L232" s="30"/>
      <c r="M232" s="27"/>
      <c r="N232" s="2"/>
      <c r="O232" s="53">
        <f t="shared" si="24"/>
        <v>0</v>
      </c>
      <c r="P232" s="53">
        <f t="shared" si="25"/>
        <v>0</v>
      </c>
      <c r="Q232" s="53">
        <f t="shared" si="26"/>
        <v>0</v>
      </c>
      <c r="R232" s="53">
        <f>IF(P232=0,0,IF(INSTRUCCIONES!$C$8="",P232,MIN(P232,INSTRUCCIONES!$C$8)))</f>
        <v>0</v>
      </c>
      <c r="S232" s="52" t="str">
        <f>IF(OR(A232="",H232=""),"",IF(COUNTIFS(LISTAS!$C$2:$C$24,C232,LISTAS!$D$2:$D$24,H232)&gt;0,"SI","NO"))</f>
        <v/>
      </c>
      <c r="T232" s="53">
        <f t="shared" si="27"/>
        <v>0</v>
      </c>
      <c r="U232" s="54">
        <f t="shared" si="28"/>
        <v>0</v>
      </c>
      <c r="V232" s="55" t="str">
        <f t="shared" si="29"/>
        <v/>
      </c>
      <c r="W232" s="35" t="str">
        <f t="shared" si="30"/>
        <v/>
      </c>
      <c r="X232" s="37"/>
      <c r="Y232" s="56"/>
      <c r="Z232" s="57" t="str">
        <f t="shared" si="31"/>
        <v/>
      </c>
      <c r="AA232" s="41"/>
    </row>
    <row r="233" spans="1:27" ht="24" customHeight="1" x14ac:dyDescent="0.25">
      <c r="A233" s="27"/>
      <c r="B233" s="51" t="str">
        <f>IF(A233="","",IFERROR(INDEX(PERSONAL!$G$6:$G$80,MATCH(A233,PERSONAL!$A$6:$A$80,0)),""))</f>
        <v/>
      </c>
      <c r="C233" s="52" t="str">
        <f>IF(A233="","",IFERROR(INDEX(PERSONAL!$B$6:$B$80,MATCH(A233,PERSONAL!$A$6:$A$80,0)),""))</f>
        <v/>
      </c>
      <c r="D233" s="31" t="str">
        <f>IF(A233="","",IFERROR(INDEX(PERSONAL!$V$6:$V$80,MATCH(A233,PERSONAL!$A$6:$A$80,0)),""))</f>
        <v/>
      </c>
      <c r="E233" s="2"/>
      <c r="F233" s="2"/>
      <c r="G233" s="2"/>
      <c r="H233" s="2"/>
      <c r="I233" s="30"/>
      <c r="J233" s="30"/>
      <c r="K233" s="27"/>
      <c r="L233" s="30"/>
      <c r="M233" s="27"/>
      <c r="N233" s="2"/>
      <c r="O233" s="53">
        <f t="shared" si="24"/>
        <v>0</v>
      </c>
      <c r="P233" s="53">
        <f t="shared" si="25"/>
        <v>0</v>
      </c>
      <c r="Q233" s="53">
        <f t="shared" si="26"/>
        <v>0</v>
      </c>
      <c r="R233" s="53">
        <f>IF(P233=0,0,IF(INSTRUCCIONES!$C$8="",P233,MIN(P233,INSTRUCCIONES!$C$8)))</f>
        <v>0</v>
      </c>
      <c r="S233" s="52" t="str">
        <f>IF(OR(A233="",H233=""),"",IF(COUNTIFS(LISTAS!$C$2:$C$24,C233,LISTAS!$D$2:$D$24,H233)&gt;0,"SI","NO"))</f>
        <v/>
      </c>
      <c r="T233" s="53">
        <f t="shared" si="27"/>
        <v>0</v>
      </c>
      <c r="U233" s="54">
        <f t="shared" si="28"/>
        <v>0</v>
      </c>
      <c r="V233" s="55" t="str">
        <f t="shared" si="29"/>
        <v/>
      </c>
      <c r="W233" s="35" t="str">
        <f t="shared" si="30"/>
        <v/>
      </c>
      <c r="X233" s="37"/>
      <c r="Y233" s="56"/>
      <c r="Z233" s="57" t="str">
        <f t="shared" si="31"/>
        <v/>
      </c>
      <c r="AA233" s="41"/>
    </row>
    <row r="234" spans="1:27" ht="24" customHeight="1" x14ac:dyDescent="0.25">
      <c r="A234" s="27"/>
      <c r="B234" s="51" t="str">
        <f>IF(A234="","",IFERROR(INDEX(PERSONAL!$G$6:$G$80,MATCH(A234,PERSONAL!$A$6:$A$80,0)),""))</f>
        <v/>
      </c>
      <c r="C234" s="52" t="str">
        <f>IF(A234="","",IFERROR(INDEX(PERSONAL!$B$6:$B$80,MATCH(A234,PERSONAL!$A$6:$A$80,0)),""))</f>
        <v/>
      </c>
      <c r="D234" s="31" t="str">
        <f>IF(A234="","",IFERROR(INDEX(PERSONAL!$V$6:$V$80,MATCH(A234,PERSONAL!$A$6:$A$80,0)),""))</f>
        <v/>
      </c>
      <c r="E234" s="2"/>
      <c r="F234" s="2"/>
      <c r="G234" s="2"/>
      <c r="H234" s="2"/>
      <c r="I234" s="30"/>
      <c r="J234" s="30"/>
      <c r="K234" s="27"/>
      <c r="L234" s="30"/>
      <c r="M234" s="27"/>
      <c r="N234" s="2"/>
      <c r="O234" s="53">
        <f t="shared" si="24"/>
        <v>0</v>
      </c>
      <c r="P234" s="53">
        <f t="shared" si="25"/>
        <v>0</v>
      </c>
      <c r="Q234" s="53">
        <f t="shared" si="26"/>
        <v>0</v>
      </c>
      <c r="R234" s="53">
        <f>IF(P234=0,0,IF(INSTRUCCIONES!$C$8="",P234,MIN(P234,INSTRUCCIONES!$C$8)))</f>
        <v>0</v>
      </c>
      <c r="S234" s="52" t="str">
        <f>IF(OR(A234="",H234=""),"",IF(COUNTIFS(LISTAS!$C$2:$C$24,C234,LISTAS!$D$2:$D$24,H234)&gt;0,"SI","NO"))</f>
        <v/>
      </c>
      <c r="T234" s="53">
        <f t="shared" si="27"/>
        <v>0</v>
      </c>
      <c r="U234" s="54">
        <f t="shared" si="28"/>
        <v>0</v>
      </c>
      <c r="V234" s="55" t="str">
        <f t="shared" si="29"/>
        <v/>
      </c>
      <c r="W234" s="35" t="str">
        <f t="shared" si="30"/>
        <v/>
      </c>
      <c r="X234" s="37"/>
      <c r="Y234" s="56"/>
      <c r="Z234" s="57" t="str">
        <f t="shared" si="31"/>
        <v/>
      </c>
      <c r="AA234" s="41"/>
    </row>
    <row r="235" spans="1:27" ht="24" customHeight="1" x14ac:dyDescent="0.25">
      <c r="A235" s="27"/>
      <c r="B235" s="51" t="str">
        <f>IF(A235="","",IFERROR(INDEX(PERSONAL!$G$6:$G$80,MATCH(A235,PERSONAL!$A$6:$A$80,0)),""))</f>
        <v/>
      </c>
      <c r="C235" s="52" t="str">
        <f>IF(A235="","",IFERROR(INDEX(PERSONAL!$B$6:$B$80,MATCH(A235,PERSONAL!$A$6:$A$80,0)),""))</f>
        <v/>
      </c>
      <c r="D235" s="31" t="str">
        <f>IF(A235="","",IFERROR(INDEX(PERSONAL!$V$6:$V$80,MATCH(A235,PERSONAL!$A$6:$A$80,0)),""))</f>
        <v/>
      </c>
      <c r="E235" s="2"/>
      <c r="F235" s="2"/>
      <c r="G235" s="2"/>
      <c r="H235" s="2"/>
      <c r="I235" s="30"/>
      <c r="J235" s="30"/>
      <c r="K235" s="27"/>
      <c r="L235" s="30"/>
      <c r="M235" s="27"/>
      <c r="N235" s="2"/>
      <c r="O235" s="53">
        <f t="shared" si="24"/>
        <v>0</v>
      </c>
      <c r="P235" s="53">
        <f t="shared" si="25"/>
        <v>0</v>
      </c>
      <c r="Q235" s="53">
        <f t="shared" si="26"/>
        <v>0</v>
      </c>
      <c r="R235" s="53">
        <f>IF(P235=0,0,IF(INSTRUCCIONES!$C$8="",P235,MIN(P235,INSTRUCCIONES!$C$8)))</f>
        <v>0</v>
      </c>
      <c r="S235" s="52" t="str">
        <f>IF(OR(A235="",H235=""),"",IF(COUNTIFS(LISTAS!$C$2:$C$24,C235,LISTAS!$D$2:$D$24,H235)&gt;0,"SI","NO"))</f>
        <v/>
      </c>
      <c r="T235" s="53">
        <f t="shared" si="27"/>
        <v>0</v>
      </c>
      <c r="U235" s="54">
        <f t="shared" si="28"/>
        <v>0</v>
      </c>
      <c r="V235" s="55" t="str">
        <f t="shared" si="29"/>
        <v/>
      </c>
      <c r="W235" s="35" t="str">
        <f t="shared" si="30"/>
        <v/>
      </c>
      <c r="X235" s="37"/>
      <c r="Y235" s="56"/>
      <c r="Z235" s="57" t="str">
        <f t="shared" si="31"/>
        <v/>
      </c>
      <c r="AA235" s="41"/>
    </row>
    <row r="236" spans="1:27" ht="24" customHeight="1" x14ac:dyDescent="0.25">
      <c r="A236" s="27"/>
      <c r="B236" s="51" t="str">
        <f>IF(A236="","",IFERROR(INDEX(PERSONAL!$G$6:$G$80,MATCH(A236,PERSONAL!$A$6:$A$80,0)),""))</f>
        <v/>
      </c>
      <c r="C236" s="52" t="str">
        <f>IF(A236="","",IFERROR(INDEX(PERSONAL!$B$6:$B$80,MATCH(A236,PERSONAL!$A$6:$A$80,0)),""))</f>
        <v/>
      </c>
      <c r="D236" s="31" t="str">
        <f>IF(A236="","",IFERROR(INDEX(PERSONAL!$V$6:$V$80,MATCH(A236,PERSONAL!$A$6:$A$80,0)),""))</f>
        <v/>
      </c>
      <c r="E236" s="2"/>
      <c r="F236" s="2"/>
      <c r="G236" s="2"/>
      <c r="H236" s="2"/>
      <c r="I236" s="30"/>
      <c r="J236" s="30"/>
      <c r="K236" s="27"/>
      <c r="L236" s="30"/>
      <c r="M236" s="27"/>
      <c r="N236" s="2"/>
      <c r="O236" s="53">
        <f t="shared" si="24"/>
        <v>0</v>
      </c>
      <c r="P236" s="53">
        <f t="shared" si="25"/>
        <v>0</v>
      </c>
      <c r="Q236" s="53">
        <f t="shared" si="26"/>
        <v>0</v>
      </c>
      <c r="R236" s="53">
        <f>IF(P236=0,0,IF(INSTRUCCIONES!$C$8="",P236,MIN(P236,INSTRUCCIONES!$C$8)))</f>
        <v>0</v>
      </c>
      <c r="S236" s="52" t="str">
        <f>IF(OR(A236="",H236=""),"",IF(COUNTIFS(LISTAS!$C$2:$C$24,C236,LISTAS!$D$2:$D$24,H236)&gt;0,"SI","NO"))</f>
        <v/>
      </c>
      <c r="T236" s="53">
        <f t="shared" si="27"/>
        <v>0</v>
      </c>
      <c r="U236" s="54">
        <f t="shared" si="28"/>
        <v>0</v>
      </c>
      <c r="V236" s="55" t="str">
        <f t="shared" si="29"/>
        <v/>
      </c>
      <c r="W236" s="35" t="str">
        <f t="shared" si="30"/>
        <v/>
      </c>
      <c r="X236" s="37"/>
      <c r="Y236" s="56"/>
      <c r="Z236" s="57" t="str">
        <f t="shared" si="31"/>
        <v/>
      </c>
      <c r="AA236" s="41"/>
    </row>
    <row r="237" spans="1:27" ht="24" customHeight="1" x14ac:dyDescent="0.25">
      <c r="A237" s="27"/>
      <c r="B237" s="51" t="str">
        <f>IF(A237="","",IFERROR(INDEX(PERSONAL!$G$6:$G$80,MATCH(A237,PERSONAL!$A$6:$A$80,0)),""))</f>
        <v/>
      </c>
      <c r="C237" s="52" t="str">
        <f>IF(A237="","",IFERROR(INDEX(PERSONAL!$B$6:$B$80,MATCH(A237,PERSONAL!$A$6:$A$80,0)),""))</f>
        <v/>
      </c>
      <c r="D237" s="31" t="str">
        <f>IF(A237="","",IFERROR(INDEX(PERSONAL!$V$6:$V$80,MATCH(A237,PERSONAL!$A$6:$A$80,0)),""))</f>
        <v/>
      </c>
      <c r="E237" s="2"/>
      <c r="F237" s="2"/>
      <c r="G237" s="2"/>
      <c r="H237" s="2"/>
      <c r="I237" s="30"/>
      <c r="J237" s="30"/>
      <c r="K237" s="27"/>
      <c r="L237" s="30"/>
      <c r="M237" s="27"/>
      <c r="N237" s="2"/>
      <c r="O237" s="53">
        <f t="shared" si="24"/>
        <v>0</v>
      </c>
      <c r="P237" s="53">
        <f t="shared" si="25"/>
        <v>0</v>
      </c>
      <c r="Q237" s="53">
        <f t="shared" si="26"/>
        <v>0</v>
      </c>
      <c r="R237" s="53">
        <f>IF(P237=0,0,IF(INSTRUCCIONES!$C$8="",P237,MIN(P237,INSTRUCCIONES!$C$8)))</f>
        <v>0</v>
      </c>
      <c r="S237" s="52" t="str">
        <f>IF(OR(A237="",H237=""),"",IF(COUNTIFS(LISTAS!$C$2:$C$24,C237,LISTAS!$D$2:$D$24,H237)&gt;0,"SI","NO"))</f>
        <v/>
      </c>
      <c r="T237" s="53">
        <f t="shared" si="27"/>
        <v>0</v>
      </c>
      <c r="U237" s="54">
        <f t="shared" si="28"/>
        <v>0</v>
      </c>
      <c r="V237" s="55" t="str">
        <f t="shared" si="29"/>
        <v/>
      </c>
      <c r="W237" s="35" t="str">
        <f t="shared" si="30"/>
        <v/>
      </c>
      <c r="X237" s="37"/>
      <c r="Y237" s="56"/>
      <c r="Z237" s="57" t="str">
        <f t="shared" si="31"/>
        <v/>
      </c>
      <c r="AA237" s="41"/>
    </row>
    <row r="238" spans="1:27" ht="24" customHeight="1" x14ac:dyDescent="0.25">
      <c r="A238" s="27"/>
      <c r="B238" s="51" t="str">
        <f>IF(A238="","",IFERROR(INDEX(PERSONAL!$G$6:$G$80,MATCH(A238,PERSONAL!$A$6:$A$80,0)),""))</f>
        <v/>
      </c>
      <c r="C238" s="52" t="str">
        <f>IF(A238="","",IFERROR(INDEX(PERSONAL!$B$6:$B$80,MATCH(A238,PERSONAL!$A$6:$A$80,0)),""))</f>
        <v/>
      </c>
      <c r="D238" s="31" t="str">
        <f>IF(A238="","",IFERROR(INDEX(PERSONAL!$V$6:$V$80,MATCH(A238,PERSONAL!$A$6:$A$80,0)),""))</f>
        <v/>
      </c>
      <c r="E238" s="2"/>
      <c r="F238" s="2"/>
      <c r="G238" s="2"/>
      <c r="H238" s="2"/>
      <c r="I238" s="30"/>
      <c r="J238" s="30"/>
      <c r="K238" s="27"/>
      <c r="L238" s="30"/>
      <c r="M238" s="27"/>
      <c r="N238" s="2"/>
      <c r="O238" s="53">
        <f t="shared" si="24"/>
        <v>0</v>
      </c>
      <c r="P238" s="53">
        <f t="shared" si="25"/>
        <v>0</v>
      </c>
      <c r="Q238" s="53">
        <f t="shared" si="26"/>
        <v>0</v>
      </c>
      <c r="R238" s="53">
        <f>IF(P238=0,0,IF(INSTRUCCIONES!$C$8="",P238,MIN(P238,INSTRUCCIONES!$C$8)))</f>
        <v>0</v>
      </c>
      <c r="S238" s="52" t="str">
        <f>IF(OR(A238="",H238=""),"",IF(COUNTIFS(LISTAS!$C$2:$C$24,C238,LISTAS!$D$2:$D$24,H238)&gt;0,"SI","NO"))</f>
        <v/>
      </c>
      <c r="T238" s="53">
        <f t="shared" si="27"/>
        <v>0</v>
      </c>
      <c r="U238" s="54">
        <f t="shared" si="28"/>
        <v>0</v>
      </c>
      <c r="V238" s="55" t="str">
        <f t="shared" si="29"/>
        <v/>
      </c>
      <c r="W238" s="35" t="str">
        <f t="shared" si="30"/>
        <v/>
      </c>
      <c r="X238" s="37"/>
      <c r="Y238" s="56"/>
      <c r="Z238" s="57" t="str">
        <f t="shared" si="31"/>
        <v/>
      </c>
      <c r="AA238" s="41"/>
    </row>
    <row r="239" spans="1:27" ht="24" customHeight="1" x14ac:dyDescent="0.25">
      <c r="A239" s="27"/>
      <c r="B239" s="51" t="str">
        <f>IF(A239="","",IFERROR(INDEX(PERSONAL!$G$6:$G$80,MATCH(A239,PERSONAL!$A$6:$A$80,0)),""))</f>
        <v/>
      </c>
      <c r="C239" s="52" t="str">
        <f>IF(A239="","",IFERROR(INDEX(PERSONAL!$B$6:$B$80,MATCH(A239,PERSONAL!$A$6:$A$80,0)),""))</f>
        <v/>
      </c>
      <c r="D239" s="31" t="str">
        <f>IF(A239="","",IFERROR(INDEX(PERSONAL!$V$6:$V$80,MATCH(A239,PERSONAL!$A$6:$A$80,0)),""))</f>
        <v/>
      </c>
      <c r="E239" s="2"/>
      <c r="F239" s="2"/>
      <c r="G239" s="2"/>
      <c r="H239" s="2"/>
      <c r="I239" s="30"/>
      <c r="J239" s="30"/>
      <c r="K239" s="27"/>
      <c r="L239" s="30"/>
      <c r="M239" s="27"/>
      <c r="N239" s="2"/>
      <c r="O239" s="53">
        <f t="shared" si="24"/>
        <v>0</v>
      </c>
      <c r="P239" s="53">
        <f t="shared" si="25"/>
        <v>0</v>
      </c>
      <c r="Q239" s="53">
        <f t="shared" si="26"/>
        <v>0</v>
      </c>
      <c r="R239" s="53">
        <f>IF(P239=0,0,IF(INSTRUCCIONES!$C$8="",P239,MIN(P239,INSTRUCCIONES!$C$8)))</f>
        <v>0</v>
      </c>
      <c r="S239" s="52" t="str">
        <f>IF(OR(A239="",H239=""),"",IF(COUNTIFS(LISTAS!$C$2:$C$24,C239,LISTAS!$D$2:$D$24,H239)&gt;0,"SI","NO"))</f>
        <v/>
      </c>
      <c r="T239" s="53">
        <f t="shared" si="27"/>
        <v>0</v>
      </c>
      <c r="U239" s="54">
        <f t="shared" si="28"/>
        <v>0</v>
      </c>
      <c r="V239" s="55" t="str">
        <f t="shared" si="29"/>
        <v/>
      </c>
      <c r="W239" s="35" t="str">
        <f t="shared" si="30"/>
        <v/>
      </c>
      <c r="X239" s="37"/>
      <c r="Y239" s="56"/>
      <c r="Z239" s="57" t="str">
        <f t="shared" si="31"/>
        <v/>
      </c>
      <c r="AA239" s="41"/>
    </row>
    <row r="240" spans="1:27" ht="24" customHeight="1" x14ac:dyDescent="0.25">
      <c r="A240" s="27"/>
      <c r="B240" s="51" t="str">
        <f>IF(A240="","",IFERROR(INDEX(PERSONAL!$G$6:$G$80,MATCH(A240,PERSONAL!$A$6:$A$80,0)),""))</f>
        <v/>
      </c>
      <c r="C240" s="52" t="str">
        <f>IF(A240="","",IFERROR(INDEX(PERSONAL!$B$6:$B$80,MATCH(A240,PERSONAL!$A$6:$A$80,0)),""))</f>
        <v/>
      </c>
      <c r="D240" s="31" t="str">
        <f>IF(A240="","",IFERROR(INDEX(PERSONAL!$V$6:$V$80,MATCH(A240,PERSONAL!$A$6:$A$80,0)),""))</f>
        <v/>
      </c>
      <c r="E240" s="2"/>
      <c r="F240" s="2"/>
      <c r="G240" s="2"/>
      <c r="H240" s="2"/>
      <c r="I240" s="30"/>
      <c r="J240" s="30"/>
      <c r="K240" s="27"/>
      <c r="L240" s="30"/>
      <c r="M240" s="27"/>
      <c r="N240" s="2"/>
      <c r="O240" s="53">
        <f t="shared" si="24"/>
        <v>0</v>
      </c>
      <c r="P240" s="53">
        <f t="shared" si="25"/>
        <v>0</v>
      </c>
      <c r="Q240" s="53">
        <f t="shared" si="26"/>
        <v>0</v>
      </c>
      <c r="R240" s="53">
        <f>IF(P240=0,0,IF(INSTRUCCIONES!$C$8="",P240,MIN(P240,INSTRUCCIONES!$C$8)))</f>
        <v>0</v>
      </c>
      <c r="S240" s="52" t="str">
        <f>IF(OR(A240="",H240=""),"",IF(COUNTIFS(LISTAS!$C$2:$C$24,C240,LISTAS!$D$2:$D$24,H240)&gt;0,"SI","NO"))</f>
        <v/>
      </c>
      <c r="T240" s="53">
        <f t="shared" si="27"/>
        <v>0</v>
      </c>
      <c r="U240" s="54">
        <f t="shared" si="28"/>
        <v>0</v>
      </c>
      <c r="V240" s="55" t="str">
        <f t="shared" si="29"/>
        <v/>
      </c>
      <c r="W240" s="35" t="str">
        <f t="shared" si="30"/>
        <v/>
      </c>
      <c r="X240" s="37"/>
      <c r="Y240" s="56"/>
      <c r="Z240" s="57" t="str">
        <f t="shared" si="31"/>
        <v/>
      </c>
      <c r="AA240" s="41"/>
    </row>
    <row r="241" spans="1:27" ht="24" customHeight="1" x14ac:dyDescent="0.25">
      <c r="A241" s="27"/>
      <c r="B241" s="51" t="str">
        <f>IF(A241="","",IFERROR(INDEX(PERSONAL!$G$6:$G$80,MATCH(A241,PERSONAL!$A$6:$A$80,0)),""))</f>
        <v/>
      </c>
      <c r="C241" s="52" t="str">
        <f>IF(A241="","",IFERROR(INDEX(PERSONAL!$B$6:$B$80,MATCH(A241,PERSONAL!$A$6:$A$80,0)),""))</f>
        <v/>
      </c>
      <c r="D241" s="31" t="str">
        <f>IF(A241="","",IFERROR(INDEX(PERSONAL!$V$6:$V$80,MATCH(A241,PERSONAL!$A$6:$A$80,0)),""))</f>
        <v/>
      </c>
      <c r="E241" s="2"/>
      <c r="F241" s="2"/>
      <c r="G241" s="2"/>
      <c r="H241" s="2"/>
      <c r="I241" s="30"/>
      <c r="J241" s="30"/>
      <c r="K241" s="27"/>
      <c r="L241" s="30"/>
      <c r="M241" s="27"/>
      <c r="N241" s="2"/>
      <c r="O241" s="53">
        <f t="shared" si="24"/>
        <v>0</v>
      </c>
      <c r="P241" s="53">
        <f t="shared" si="25"/>
        <v>0</v>
      </c>
      <c r="Q241" s="53">
        <f t="shared" si="26"/>
        <v>0</v>
      </c>
      <c r="R241" s="53">
        <f>IF(P241=0,0,IF(INSTRUCCIONES!$C$8="",P241,MIN(P241,INSTRUCCIONES!$C$8)))</f>
        <v>0</v>
      </c>
      <c r="S241" s="52" t="str">
        <f>IF(OR(A241="",H241=""),"",IF(COUNTIFS(LISTAS!$C$2:$C$24,C241,LISTAS!$D$2:$D$24,H241)&gt;0,"SI","NO"))</f>
        <v/>
      </c>
      <c r="T241" s="53">
        <f t="shared" si="27"/>
        <v>0</v>
      </c>
      <c r="U241" s="54">
        <f t="shared" si="28"/>
        <v>0</v>
      </c>
      <c r="V241" s="55" t="str">
        <f t="shared" si="29"/>
        <v/>
      </c>
      <c r="W241" s="35" t="str">
        <f t="shared" si="30"/>
        <v/>
      </c>
      <c r="X241" s="37"/>
      <c r="Y241" s="56"/>
      <c r="Z241" s="57" t="str">
        <f t="shared" si="31"/>
        <v/>
      </c>
      <c r="AA241" s="41"/>
    </row>
    <row r="242" spans="1:27" ht="24" customHeight="1" x14ac:dyDescent="0.25">
      <c r="A242" s="27"/>
      <c r="B242" s="51" t="str">
        <f>IF(A242="","",IFERROR(INDEX(PERSONAL!$G$6:$G$80,MATCH(A242,PERSONAL!$A$6:$A$80,0)),""))</f>
        <v/>
      </c>
      <c r="C242" s="52" t="str">
        <f>IF(A242="","",IFERROR(INDEX(PERSONAL!$B$6:$B$80,MATCH(A242,PERSONAL!$A$6:$A$80,0)),""))</f>
        <v/>
      </c>
      <c r="D242" s="31" t="str">
        <f>IF(A242="","",IFERROR(INDEX(PERSONAL!$V$6:$V$80,MATCH(A242,PERSONAL!$A$6:$A$80,0)),""))</f>
        <v/>
      </c>
      <c r="E242" s="2"/>
      <c r="F242" s="2"/>
      <c r="G242" s="2"/>
      <c r="H242" s="2"/>
      <c r="I242" s="30"/>
      <c r="J242" s="30"/>
      <c r="K242" s="27"/>
      <c r="L242" s="30"/>
      <c r="M242" s="27"/>
      <c r="N242" s="2"/>
      <c r="O242" s="53">
        <f t="shared" si="24"/>
        <v>0</v>
      </c>
      <c r="P242" s="53">
        <f t="shared" si="25"/>
        <v>0</v>
      </c>
      <c r="Q242" s="53">
        <f t="shared" si="26"/>
        <v>0</v>
      </c>
      <c r="R242" s="53">
        <f>IF(P242=0,0,IF(INSTRUCCIONES!$C$8="",P242,MIN(P242,INSTRUCCIONES!$C$8)))</f>
        <v>0</v>
      </c>
      <c r="S242" s="52" t="str">
        <f>IF(OR(A242="",H242=""),"",IF(COUNTIFS(LISTAS!$C$2:$C$24,C242,LISTAS!$D$2:$D$24,H242)&gt;0,"SI","NO"))</f>
        <v/>
      </c>
      <c r="T242" s="53">
        <f t="shared" si="27"/>
        <v>0</v>
      </c>
      <c r="U242" s="54">
        <f t="shared" si="28"/>
        <v>0</v>
      </c>
      <c r="V242" s="55" t="str">
        <f t="shared" si="29"/>
        <v/>
      </c>
      <c r="W242" s="35" t="str">
        <f t="shared" si="30"/>
        <v/>
      </c>
      <c r="X242" s="37"/>
      <c r="Y242" s="56"/>
      <c r="Z242" s="57" t="str">
        <f t="shared" si="31"/>
        <v/>
      </c>
      <c r="AA242" s="41"/>
    </row>
    <row r="243" spans="1:27" ht="24" customHeight="1" x14ac:dyDescent="0.25">
      <c r="A243" s="27"/>
      <c r="B243" s="51" t="str">
        <f>IF(A243="","",IFERROR(INDEX(PERSONAL!$G$6:$G$80,MATCH(A243,PERSONAL!$A$6:$A$80,0)),""))</f>
        <v/>
      </c>
      <c r="C243" s="52" t="str">
        <f>IF(A243="","",IFERROR(INDEX(PERSONAL!$B$6:$B$80,MATCH(A243,PERSONAL!$A$6:$A$80,0)),""))</f>
        <v/>
      </c>
      <c r="D243" s="31" t="str">
        <f>IF(A243="","",IFERROR(INDEX(PERSONAL!$V$6:$V$80,MATCH(A243,PERSONAL!$A$6:$A$80,0)),""))</f>
        <v/>
      </c>
      <c r="E243" s="2"/>
      <c r="F243" s="2"/>
      <c r="G243" s="2"/>
      <c r="H243" s="2"/>
      <c r="I243" s="30"/>
      <c r="J243" s="30"/>
      <c r="K243" s="27"/>
      <c r="L243" s="30"/>
      <c r="M243" s="27"/>
      <c r="N243" s="2"/>
      <c r="O243" s="53">
        <f t="shared" si="24"/>
        <v>0</v>
      </c>
      <c r="P243" s="53">
        <f t="shared" si="25"/>
        <v>0</v>
      </c>
      <c r="Q243" s="53">
        <f t="shared" si="26"/>
        <v>0</v>
      </c>
      <c r="R243" s="53">
        <f>IF(P243=0,0,IF(INSTRUCCIONES!$C$8="",P243,MIN(P243,INSTRUCCIONES!$C$8)))</f>
        <v>0</v>
      </c>
      <c r="S243" s="52" t="str">
        <f>IF(OR(A243="",H243=""),"",IF(COUNTIFS(LISTAS!$C$2:$C$24,C243,LISTAS!$D$2:$D$24,H243)&gt;0,"SI","NO"))</f>
        <v/>
      </c>
      <c r="T243" s="53">
        <f t="shared" si="27"/>
        <v>0</v>
      </c>
      <c r="U243" s="54">
        <f t="shared" si="28"/>
        <v>0</v>
      </c>
      <c r="V243" s="55" t="str">
        <f t="shared" si="29"/>
        <v/>
      </c>
      <c r="W243" s="35" t="str">
        <f t="shared" si="30"/>
        <v/>
      </c>
      <c r="X243" s="37"/>
      <c r="Y243" s="56"/>
      <c r="Z243" s="57" t="str">
        <f t="shared" si="31"/>
        <v/>
      </c>
      <c r="AA243" s="41"/>
    </row>
    <row r="244" spans="1:27" ht="24" customHeight="1" x14ac:dyDescent="0.25">
      <c r="A244" s="27"/>
      <c r="B244" s="51" t="str">
        <f>IF(A244="","",IFERROR(INDEX(PERSONAL!$G$6:$G$80,MATCH(A244,PERSONAL!$A$6:$A$80,0)),""))</f>
        <v/>
      </c>
      <c r="C244" s="52" t="str">
        <f>IF(A244="","",IFERROR(INDEX(PERSONAL!$B$6:$B$80,MATCH(A244,PERSONAL!$A$6:$A$80,0)),""))</f>
        <v/>
      </c>
      <c r="D244" s="31" t="str">
        <f>IF(A244="","",IFERROR(INDEX(PERSONAL!$V$6:$V$80,MATCH(A244,PERSONAL!$A$6:$A$80,0)),""))</f>
        <v/>
      </c>
      <c r="E244" s="2"/>
      <c r="F244" s="2"/>
      <c r="G244" s="2"/>
      <c r="H244" s="2"/>
      <c r="I244" s="30"/>
      <c r="J244" s="30"/>
      <c r="K244" s="27"/>
      <c r="L244" s="30"/>
      <c r="M244" s="27"/>
      <c r="N244" s="2"/>
      <c r="O244" s="53">
        <f t="shared" si="24"/>
        <v>0</v>
      </c>
      <c r="P244" s="53">
        <f t="shared" si="25"/>
        <v>0</v>
      </c>
      <c r="Q244" s="53">
        <f t="shared" si="26"/>
        <v>0</v>
      </c>
      <c r="R244" s="53">
        <f>IF(P244=0,0,IF(INSTRUCCIONES!$C$8="",P244,MIN(P244,INSTRUCCIONES!$C$8)))</f>
        <v>0</v>
      </c>
      <c r="S244" s="52" t="str">
        <f>IF(OR(A244="",H244=""),"",IF(COUNTIFS(LISTAS!$C$2:$C$24,C244,LISTAS!$D$2:$D$24,H244)&gt;0,"SI","NO"))</f>
        <v/>
      </c>
      <c r="T244" s="53">
        <f t="shared" si="27"/>
        <v>0</v>
      </c>
      <c r="U244" s="54">
        <f t="shared" si="28"/>
        <v>0</v>
      </c>
      <c r="V244" s="55" t="str">
        <f t="shared" si="29"/>
        <v/>
      </c>
      <c r="W244" s="35" t="str">
        <f t="shared" si="30"/>
        <v/>
      </c>
      <c r="X244" s="37"/>
      <c r="Y244" s="56"/>
      <c r="Z244" s="57" t="str">
        <f t="shared" si="31"/>
        <v/>
      </c>
      <c r="AA244" s="41"/>
    </row>
    <row r="245" spans="1:27" ht="24" customHeight="1" x14ac:dyDescent="0.25">
      <c r="A245" s="27"/>
      <c r="B245" s="51" t="str">
        <f>IF(A245="","",IFERROR(INDEX(PERSONAL!$G$6:$G$80,MATCH(A245,PERSONAL!$A$6:$A$80,0)),""))</f>
        <v/>
      </c>
      <c r="C245" s="52" t="str">
        <f>IF(A245="","",IFERROR(INDEX(PERSONAL!$B$6:$B$80,MATCH(A245,PERSONAL!$A$6:$A$80,0)),""))</f>
        <v/>
      </c>
      <c r="D245" s="31" t="str">
        <f>IF(A245="","",IFERROR(INDEX(PERSONAL!$V$6:$V$80,MATCH(A245,PERSONAL!$A$6:$A$80,0)),""))</f>
        <v/>
      </c>
      <c r="E245" s="2"/>
      <c r="F245" s="2"/>
      <c r="G245" s="2"/>
      <c r="H245" s="2"/>
      <c r="I245" s="30"/>
      <c r="J245" s="30"/>
      <c r="K245" s="27"/>
      <c r="L245" s="30"/>
      <c r="M245" s="27"/>
      <c r="N245" s="2"/>
      <c r="O245" s="53">
        <f t="shared" si="24"/>
        <v>0</v>
      </c>
      <c r="P245" s="53">
        <f t="shared" si="25"/>
        <v>0</v>
      </c>
      <c r="Q245" s="53">
        <f t="shared" si="26"/>
        <v>0</v>
      </c>
      <c r="R245" s="53">
        <f>IF(P245=0,0,IF(INSTRUCCIONES!$C$8="",P245,MIN(P245,INSTRUCCIONES!$C$8)))</f>
        <v>0</v>
      </c>
      <c r="S245" s="52" t="str">
        <f>IF(OR(A245="",H245=""),"",IF(COUNTIFS(LISTAS!$C$2:$C$24,C245,LISTAS!$D$2:$D$24,H245)&gt;0,"SI","NO"))</f>
        <v/>
      </c>
      <c r="T245" s="53">
        <f t="shared" si="27"/>
        <v>0</v>
      </c>
      <c r="U245" s="54">
        <f t="shared" si="28"/>
        <v>0</v>
      </c>
      <c r="V245" s="55" t="str">
        <f t="shared" si="29"/>
        <v/>
      </c>
      <c r="W245" s="35" t="str">
        <f t="shared" si="30"/>
        <v/>
      </c>
      <c r="X245" s="37"/>
      <c r="Y245" s="56"/>
      <c r="Z245" s="57" t="str">
        <f t="shared" si="31"/>
        <v/>
      </c>
      <c r="AA245" s="41"/>
    </row>
    <row r="246" spans="1:27" ht="24" customHeight="1" x14ac:dyDescent="0.25">
      <c r="A246" s="27"/>
      <c r="B246" s="51" t="str">
        <f>IF(A246="","",IFERROR(INDEX(PERSONAL!$G$6:$G$80,MATCH(A246,PERSONAL!$A$6:$A$80,0)),""))</f>
        <v/>
      </c>
      <c r="C246" s="52" t="str">
        <f>IF(A246="","",IFERROR(INDEX(PERSONAL!$B$6:$B$80,MATCH(A246,PERSONAL!$A$6:$A$80,0)),""))</f>
        <v/>
      </c>
      <c r="D246" s="31" t="str">
        <f>IF(A246="","",IFERROR(INDEX(PERSONAL!$V$6:$V$80,MATCH(A246,PERSONAL!$A$6:$A$80,0)),""))</f>
        <v/>
      </c>
      <c r="E246" s="2"/>
      <c r="F246" s="2"/>
      <c r="G246" s="2"/>
      <c r="H246" s="2"/>
      <c r="I246" s="30"/>
      <c r="J246" s="30"/>
      <c r="K246" s="27"/>
      <c r="L246" s="30"/>
      <c r="M246" s="27"/>
      <c r="N246" s="2"/>
      <c r="O246" s="53">
        <f t="shared" si="24"/>
        <v>0</v>
      </c>
      <c r="P246" s="53">
        <f t="shared" si="25"/>
        <v>0</v>
      </c>
      <c r="Q246" s="53">
        <f t="shared" si="26"/>
        <v>0</v>
      </c>
      <c r="R246" s="53">
        <f>IF(P246=0,0,IF(INSTRUCCIONES!$C$8="",P246,MIN(P246,INSTRUCCIONES!$C$8)))</f>
        <v>0</v>
      </c>
      <c r="S246" s="52" t="str">
        <f>IF(OR(A246="",H246=""),"",IF(COUNTIFS(LISTAS!$C$2:$C$24,C246,LISTAS!$D$2:$D$24,H246)&gt;0,"SI","NO"))</f>
        <v/>
      </c>
      <c r="T246" s="53">
        <f t="shared" si="27"/>
        <v>0</v>
      </c>
      <c r="U246" s="54">
        <f t="shared" si="28"/>
        <v>0</v>
      </c>
      <c r="V246" s="55" t="str">
        <f t="shared" si="29"/>
        <v/>
      </c>
      <c r="W246" s="35" t="str">
        <f t="shared" si="30"/>
        <v/>
      </c>
      <c r="X246" s="37"/>
      <c r="Y246" s="56"/>
      <c r="Z246" s="57" t="str">
        <f t="shared" si="31"/>
        <v/>
      </c>
      <c r="AA246" s="41"/>
    </row>
    <row r="247" spans="1:27" ht="24" customHeight="1" x14ac:dyDescent="0.25">
      <c r="A247" s="27"/>
      <c r="B247" s="51" t="str">
        <f>IF(A247="","",IFERROR(INDEX(PERSONAL!$G$6:$G$80,MATCH(A247,PERSONAL!$A$6:$A$80,0)),""))</f>
        <v/>
      </c>
      <c r="C247" s="52" t="str">
        <f>IF(A247="","",IFERROR(INDEX(PERSONAL!$B$6:$B$80,MATCH(A247,PERSONAL!$A$6:$A$80,0)),""))</f>
        <v/>
      </c>
      <c r="D247" s="31" t="str">
        <f>IF(A247="","",IFERROR(INDEX(PERSONAL!$V$6:$V$80,MATCH(A247,PERSONAL!$A$6:$A$80,0)),""))</f>
        <v/>
      </c>
      <c r="E247" s="2"/>
      <c r="F247" s="2"/>
      <c r="G247" s="2"/>
      <c r="H247" s="2"/>
      <c r="I247" s="30"/>
      <c r="J247" s="30"/>
      <c r="K247" s="27"/>
      <c r="L247" s="30"/>
      <c r="M247" s="27"/>
      <c r="N247" s="2"/>
      <c r="O247" s="53">
        <f t="shared" si="24"/>
        <v>0</v>
      </c>
      <c r="P247" s="53">
        <f t="shared" si="25"/>
        <v>0</v>
      </c>
      <c r="Q247" s="53">
        <f t="shared" si="26"/>
        <v>0</v>
      </c>
      <c r="R247" s="53">
        <f>IF(P247=0,0,IF(INSTRUCCIONES!$C$8="",P247,MIN(P247,INSTRUCCIONES!$C$8)))</f>
        <v>0</v>
      </c>
      <c r="S247" s="52" t="str">
        <f>IF(OR(A247="",H247=""),"",IF(COUNTIFS(LISTAS!$C$2:$C$24,C247,LISTAS!$D$2:$D$24,H247)&gt;0,"SI","NO"))</f>
        <v/>
      </c>
      <c r="T247" s="53">
        <f t="shared" si="27"/>
        <v>0</v>
      </c>
      <c r="U247" s="54">
        <f t="shared" si="28"/>
        <v>0</v>
      </c>
      <c r="V247" s="55" t="str">
        <f t="shared" si="29"/>
        <v/>
      </c>
      <c r="W247" s="35" t="str">
        <f t="shared" si="30"/>
        <v/>
      </c>
      <c r="X247" s="37"/>
      <c r="Y247" s="56"/>
      <c r="Z247" s="57" t="str">
        <f t="shared" si="31"/>
        <v/>
      </c>
      <c r="AA247" s="41"/>
    </row>
    <row r="248" spans="1:27" ht="24" customHeight="1" x14ac:dyDescent="0.25">
      <c r="A248" s="27"/>
      <c r="B248" s="51" t="str">
        <f>IF(A248="","",IFERROR(INDEX(PERSONAL!$G$6:$G$80,MATCH(A248,PERSONAL!$A$6:$A$80,0)),""))</f>
        <v/>
      </c>
      <c r="C248" s="52" t="str">
        <f>IF(A248="","",IFERROR(INDEX(PERSONAL!$B$6:$B$80,MATCH(A248,PERSONAL!$A$6:$A$80,0)),""))</f>
        <v/>
      </c>
      <c r="D248" s="31" t="str">
        <f>IF(A248="","",IFERROR(INDEX(PERSONAL!$V$6:$V$80,MATCH(A248,PERSONAL!$A$6:$A$80,0)),""))</f>
        <v/>
      </c>
      <c r="E248" s="2"/>
      <c r="F248" s="2"/>
      <c r="G248" s="2"/>
      <c r="H248" s="2"/>
      <c r="I248" s="30"/>
      <c r="J248" s="30"/>
      <c r="K248" s="27"/>
      <c r="L248" s="30"/>
      <c r="M248" s="27"/>
      <c r="N248" s="2"/>
      <c r="O248" s="53">
        <f t="shared" si="24"/>
        <v>0</v>
      </c>
      <c r="P248" s="53">
        <f t="shared" si="25"/>
        <v>0</v>
      </c>
      <c r="Q248" s="53">
        <f t="shared" si="26"/>
        <v>0</v>
      </c>
      <c r="R248" s="53">
        <f>IF(P248=0,0,IF(INSTRUCCIONES!$C$8="",P248,MIN(P248,INSTRUCCIONES!$C$8)))</f>
        <v>0</v>
      </c>
      <c r="S248" s="52" t="str">
        <f>IF(OR(A248="",H248=""),"",IF(COUNTIFS(LISTAS!$C$2:$C$24,C248,LISTAS!$D$2:$D$24,H248)&gt;0,"SI","NO"))</f>
        <v/>
      </c>
      <c r="T248" s="53">
        <f t="shared" si="27"/>
        <v>0</v>
      </c>
      <c r="U248" s="54">
        <f t="shared" si="28"/>
        <v>0</v>
      </c>
      <c r="V248" s="55" t="str">
        <f t="shared" si="29"/>
        <v/>
      </c>
      <c r="W248" s="35" t="str">
        <f t="shared" si="30"/>
        <v/>
      </c>
      <c r="X248" s="37"/>
      <c r="Y248" s="56"/>
      <c r="Z248" s="57" t="str">
        <f t="shared" si="31"/>
        <v/>
      </c>
      <c r="AA248" s="41"/>
    </row>
    <row r="249" spans="1:27" ht="24" customHeight="1" x14ac:dyDescent="0.25">
      <c r="A249" s="27"/>
      <c r="B249" s="51" t="str">
        <f>IF(A249="","",IFERROR(INDEX(PERSONAL!$G$6:$G$80,MATCH(A249,PERSONAL!$A$6:$A$80,0)),""))</f>
        <v/>
      </c>
      <c r="C249" s="52" t="str">
        <f>IF(A249="","",IFERROR(INDEX(PERSONAL!$B$6:$B$80,MATCH(A249,PERSONAL!$A$6:$A$80,0)),""))</f>
        <v/>
      </c>
      <c r="D249" s="31" t="str">
        <f>IF(A249="","",IFERROR(INDEX(PERSONAL!$V$6:$V$80,MATCH(A249,PERSONAL!$A$6:$A$80,0)),""))</f>
        <v/>
      </c>
      <c r="E249" s="2"/>
      <c r="F249" s="2"/>
      <c r="G249" s="2"/>
      <c r="H249" s="2"/>
      <c r="I249" s="30"/>
      <c r="J249" s="30"/>
      <c r="K249" s="27"/>
      <c r="L249" s="30"/>
      <c r="M249" s="27"/>
      <c r="N249" s="2"/>
      <c r="O249" s="53">
        <f t="shared" si="24"/>
        <v>0</v>
      </c>
      <c r="P249" s="53">
        <f t="shared" si="25"/>
        <v>0</v>
      </c>
      <c r="Q249" s="53">
        <f t="shared" si="26"/>
        <v>0</v>
      </c>
      <c r="R249" s="53">
        <f>IF(P249=0,0,IF(INSTRUCCIONES!$C$8="",P249,MIN(P249,INSTRUCCIONES!$C$8)))</f>
        <v>0</v>
      </c>
      <c r="S249" s="52" t="str">
        <f>IF(OR(A249="",H249=""),"",IF(COUNTIFS(LISTAS!$C$2:$C$24,C249,LISTAS!$D$2:$D$24,H249)&gt;0,"SI","NO"))</f>
        <v/>
      </c>
      <c r="T249" s="53">
        <f t="shared" si="27"/>
        <v>0</v>
      </c>
      <c r="U249" s="54">
        <f t="shared" si="28"/>
        <v>0</v>
      </c>
      <c r="V249" s="55" t="str">
        <f t="shared" si="29"/>
        <v/>
      </c>
      <c r="W249" s="35" t="str">
        <f t="shared" si="30"/>
        <v/>
      </c>
      <c r="X249" s="37"/>
      <c r="Y249" s="56"/>
      <c r="Z249" s="57" t="str">
        <f t="shared" si="31"/>
        <v/>
      </c>
      <c r="AA249" s="41"/>
    </row>
    <row r="250" spans="1:27" ht="24" customHeight="1" x14ac:dyDescent="0.25">
      <c r="A250" s="27"/>
      <c r="B250" s="51" t="str">
        <f>IF(A250="","",IFERROR(INDEX(PERSONAL!$G$6:$G$80,MATCH(A250,PERSONAL!$A$6:$A$80,0)),""))</f>
        <v/>
      </c>
      <c r="C250" s="52" t="str">
        <f>IF(A250="","",IFERROR(INDEX(PERSONAL!$B$6:$B$80,MATCH(A250,PERSONAL!$A$6:$A$80,0)),""))</f>
        <v/>
      </c>
      <c r="D250" s="31" t="str">
        <f>IF(A250="","",IFERROR(INDEX(PERSONAL!$V$6:$V$80,MATCH(A250,PERSONAL!$A$6:$A$80,0)),""))</f>
        <v/>
      </c>
      <c r="E250" s="2"/>
      <c r="F250" s="2"/>
      <c r="G250" s="2"/>
      <c r="H250" s="2"/>
      <c r="I250" s="30"/>
      <c r="J250" s="30"/>
      <c r="K250" s="27"/>
      <c r="L250" s="30"/>
      <c r="M250" s="27"/>
      <c r="N250" s="2"/>
      <c r="O250" s="53">
        <f t="shared" si="24"/>
        <v>0</v>
      </c>
      <c r="P250" s="53">
        <f t="shared" si="25"/>
        <v>0</v>
      </c>
      <c r="Q250" s="53">
        <f t="shared" si="26"/>
        <v>0</v>
      </c>
      <c r="R250" s="53">
        <f>IF(P250=0,0,IF(INSTRUCCIONES!$C$8="",P250,MIN(P250,INSTRUCCIONES!$C$8)))</f>
        <v>0</v>
      </c>
      <c r="S250" s="52" t="str">
        <f>IF(OR(A250="",H250=""),"",IF(COUNTIFS(LISTAS!$C$2:$C$24,C250,LISTAS!$D$2:$D$24,H250)&gt;0,"SI","NO"))</f>
        <v/>
      </c>
      <c r="T250" s="53">
        <f t="shared" si="27"/>
        <v>0</v>
      </c>
      <c r="U250" s="54">
        <f t="shared" si="28"/>
        <v>0</v>
      </c>
      <c r="V250" s="55" t="str">
        <f t="shared" si="29"/>
        <v/>
      </c>
      <c r="W250" s="35" t="str">
        <f t="shared" si="30"/>
        <v/>
      </c>
      <c r="X250" s="37"/>
      <c r="Y250" s="56"/>
      <c r="Z250" s="57" t="str">
        <f t="shared" si="31"/>
        <v/>
      </c>
      <c r="AA250" s="41"/>
    </row>
    <row r="251" spans="1:27" ht="24" customHeight="1" x14ac:dyDescent="0.25">
      <c r="A251" s="27"/>
      <c r="B251" s="51" t="str">
        <f>IF(A251="","",IFERROR(INDEX(PERSONAL!$G$6:$G$80,MATCH(A251,PERSONAL!$A$6:$A$80,0)),""))</f>
        <v/>
      </c>
      <c r="C251" s="52" t="str">
        <f>IF(A251="","",IFERROR(INDEX(PERSONAL!$B$6:$B$80,MATCH(A251,PERSONAL!$A$6:$A$80,0)),""))</f>
        <v/>
      </c>
      <c r="D251" s="31" t="str">
        <f>IF(A251="","",IFERROR(INDEX(PERSONAL!$V$6:$V$80,MATCH(A251,PERSONAL!$A$6:$A$80,0)),""))</f>
        <v/>
      </c>
      <c r="E251" s="2"/>
      <c r="F251" s="2"/>
      <c r="G251" s="2"/>
      <c r="H251" s="2"/>
      <c r="I251" s="30"/>
      <c r="J251" s="30"/>
      <c r="K251" s="27"/>
      <c r="L251" s="30"/>
      <c r="M251" s="27"/>
      <c r="N251" s="2"/>
      <c r="O251" s="53">
        <f t="shared" si="24"/>
        <v>0</v>
      </c>
      <c r="P251" s="53">
        <f t="shared" si="25"/>
        <v>0</v>
      </c>
      <c r="Q251" s="53">
        <f t="shared" si="26"/>
        <v>0</v>
      </c>
      <c r="R251" s="53">
        <f>IF(P251=0,0,IF(INSTRUCCIONES!$C$8="",P251,MIN(P251,INSTRUCCIONES!$C$8)))</f>
        <v>0</v>
      </c>
      <c r="S251" s="52" t="str">
        <f>IF(OR(A251="",H251=""),"",IF(COUNTIFS(LISTAS!$C$2:$C$24,C251,LISTAS!$D$2:$D$24,H251)&gt;0,"SI","NO"))</f>
        <v/>
      </c>
      <c r="T251" s="53">
        <f t="shared" si="27"/>
        <v>0</v>
      </c>
      <c r="U251" s="54">
        <f t="shared" si="28"/>
        <v>0</v>
      </c>
      <c r="V251" s="55" t="str">
        <f t="shared" si="29"/>
        <v/>
      </c>
      <c r="W251" s="35" t="str">
        <f t="shared" si="30"/>
        <v/>
      </c>
      <c r="X251" s="37"/>
      <c r="Y251" s="56"/>
      <c r="Z251" s="57" t="str">
        <f t="shared" si="31"/>
        <v/>
      </c>
      <c r="AA251" s="41"/>
    </row>
    <row r="252" spans="1:27" ht="24" customHeight="1" x14ac:dyDescent="0.25">
      <c r="A252" s="27"/>
      <c r="B252" s="51" t="str">
        <f>IF(A252="","",IFERROR(INDEX(PERSONAL!$G$6:$G$80,MATCH(A252,PERSONAL!$A$6:$A$80,0)),""))</f>
        <v/>
      </c>
      <c r="C252" s="52" t="str">
        <f>IF(A252="","",IFERROR(INDEX(PERSONAL!$B$6:$B$80,MATCH(A252,PERSONAL!$A$6:$A$80,0)),""))</f>
        <v/>
      </c>
      <c r="D252" s="31" t="str">
        <f>IF(A252="","",IFERROR(INDEX(PERSONAL!$V$6:$V$80,MATCH(A252,PERSONAL!$A$6:$A$80,0)),""))</f>
        <v/>
      </c>
      <c r="E252" s="2"/>
      <c r="F252" s="2"/>
      <c r="G252" s="2"/>
      <c r="H252" s="2"/>
      <c r="I252" s="30"/>
      <c r="J252" s="30"/>
      <c r="K252" s="27"/>
      <c r="L252" s="30"/>
      <c r="M252" s="27"/>
      <c r="N252" s="2"/>
      <c r="O252" s="53">
        <f t="shared" si="24"/>
        <v>0</v>
      </c>
      <c r="P252" s="53">
        <f t="shared" si="25"/>
        <v>0</v>
      </c>
      <c r="Q252" s="53">
        <f t="shared" si="26"/>
        <v>0</v>
      </c>
      <c r="R252" s="53">
        <f>IF(P252=0,0,IF(INSTRUCCIONES!$C$8="",P252,MIN(P252,INSTRUCCIONES!$C$8)))</f>
        <v>0</v>
      </c>
      <c r="S252" s="52" t="str">
        <f>IF(OR(A252="",H252=""),"",IF(COUNTIFS(LISTAS!$C$2:$C$24,C252,LISTAS!$D$2:$D$24,H252)&gt;0,"SI","NO"))</f>
        <v/>
      </c>
      <c r="T252" s="53">
        <f t="shared" si="27"/>
        <v>0</v>
      </c>
      <c r="U252" s="54">
        <f t="shared" si="28"/>
        <v>0</v>
      </c>
      <c r="V252" s="55" t="str">
        <f t="shared" si="29"/>
        <v/>
      </c>
      <c r="W252" s="35" t="str">
        <f t="shared" si="30"/>
        <v/>
      </c>
      <c r="X252" s="37"/>
      <c r="Y252" s="56"/>
      <c r="Z252" s="57" t="str">
        <f t="shared" si="31"/>
        <v/>
      </c>
      <c r="AA252" s="41"/>
    </row>
    <row r="253" spans="1:27" ht="24" customHeight="1" x14ac:dyDescent="0.25">
      <c r="A253" s="27"/>
      <c r="B253" s="51" t="str">
        <f>IF(A253="","",IFERROR(INDEX(PERSONAL!$G$6:$G$80,MATCH(A253,PERSONAL!$A$6:$A$80,0)),""))</f>
        <v/>
      </c>
      <c r="C253" s="52" t="str">
        <f>IF(A253="","",IFERROR(INDEX(PERSONAL!$B$6:$B$80,MATCH(A253,PERSONAL!$A$6:$A$80,0)),""))</f>
        <v/>
      </c>
      <c r="D253" s="31" t="str">
        <f>IF(A253="","",IFERROR(INDEX(PERSONAL!$V$6:$V$80,MATCH(A253,PERSONAL!$A$6:$A$80,0)),""))</f>
        <v/>
      </c>
      <c r="E253" s="2"/>
      <c r="F253" s="2"/>
      <c r="G253" s="2"/>
      <c r="H253" s="2"/>
      <c r="I253" s="30"/>
      <c r="J253" s="30"/>
      <c r="K253" s="27"/>
      <c r="L253" s="30"/>
      <c r="M253" s="27"/>
      <c r="N253" s="2"/>
      <c r="O253" s="53">
        <f t="shared" si="24"/>
        <v>0</v>
      </c>
      <c r="P253" s="53">
        <f t="shared" si="25"/>
        <v>0</v>
      </c>
      <c r="Q253" s="53">
        <f t="shared" si="26"/>
        <v>0</v>
      </c>
      <c r="R253" s="53">
        <f>IF(P253=0,0,IF(INSTRUCCIONES!$C$8="",P253,MIN(P253,INSTRUCCIONES!$C$8)))</f>
        <v>0</v>
      </c>
      <c r="S253" s="52" t="str">
        <f>IF(OR(A253="",H253=""),"",IF(COUNTIFS(LISTAS!$C$2:$C$24,C253,LISTAS!$D$2:$D$24,H253)&gt;0,"SI","NO"))</f>
        <v/>
      </c>
      <c r="T253" s="53">
        <f t="shared" si="27"/>
        <v>0</v>
      </c>
      <c r="U253" s="54">
        <f t="shared" si="28"/>
        <v>0</v>
      </c>
      <c r="V253" s="55" t="str">
        <f t="shared" si="29"/>
        <v/>
      </c>
      <c r="W253" s="35" t="str">
        <f t="shared" si="30"/>
        <v/>
      </c>
      <c r="X253" s="37"/>
      <c r="Y253" s="56"/>
      <c r="Z253" s="57" t="str">
        <f t="shared" si="31"/>
        <v/>
      </c>
      <c r="AA253" s="41"/>
    </row>
    <row r="254" spans="1:27" ht="24" customHeight="1" x14ac:dyDescent="0.25">
      <c r="A254" s="27"/>
      <c r="B254" s="51" t="str">
        <f>IF(A254="","",IFERROR(INDEX(PERSONAL!$G$6:$G$80,MATCH(A254,PERSONAL!$A$6:$A$80,0)),""))</f>
        <v/>
      </c>
      <c r="C254" s="52" t="str">
        <f>IF(A254="","",IFERROR(INDEX(PERSONAL!$B$6:$B$80,MATCH(A254,PERSONAL!$A$6:$A$80,0)),""))</f>
        <v/>
      </c>
      <c r="D254" s="31" t="str">
        <f>IF(A254="","",IFERROR(INDEX(PERSONAL!$V$6:$V$80,MATCH(A254,PERSONAL!$A$6:$A$80,0)),""))</f>
        <v/>
      </c>
      <c r="E254" s="2"/>
      <c r="F254" s="2"/>
      <c r="G254" s="2"/>
      <c r="H254" s="2"/>
      <c r="I254" s="30"/>
      <c r="J254" s="30"/>
      <c r="K254" s="27"/>
      <c r="L254" s="30"/>
      <c r="M254" s="27"/>
      <c r="N254" s="2"/>
      <c r="O254" s="53">
        <f t="shared" si="24"/>
        <v>0</v>
      </c>
      <c r="P254" s="53">
        <f t="shared" si="25"/>
        <v>0</v>
      </c>
      <c r="Q254" s="53">
        <f t="shared" si="26"/>
        <v>0</v>
      </c>
      <c r="R254" s="53">
        <f>IF(P254=0,0,IF(INSTRUCCIONES!$C$8="",P254,MIN(P254,INSTRUCCIONES!$C$8)))</f>
        <v>0</v>
      </c>
      <c r="S254" s="52" t="str">
        <f>IF(OR(A254="",H254=""),"",IF(COUNTIFS(LISTAS!$C$2:$C$24,C254,LISTAS!$D$2:$D$24,H254)&gt;0,"SI","NO"))</f>
        <v/>
      </c>
      <c r="T254" s="53">
        <f t="shared" si="27"/>
        <v>0</v>
      </c>
      <c r="U254" s="54">
        <f t="shared" si="28"/>
        <v>0</v>
      </c>
      <c r="V254" s="55" t="str">
        <f t="shared" si="29"/>
        <v/>
      </c>
      <c r="W254" s="35" t="str">
        <f t="shared" si="30"/>
        <v/>
      </c>
      <c r="X254" s="37"/>
      <c r="Y254" s="56"/>
      <c r="Z254" s="57" t="str">
        <f t="shared" si="31"/>
        <v/>
      </c>
      <c r="AA254" s="41"/>
    </row>
    <row r="255" spans="1:27" ht="24" customHeight="1" x14ac:dyDescent="0.25">
      <c r="A255" s="27"/>
      <c r="B255" s="51" t="str">
        <f>IF(A255="","",IFERROR(INDEX(PERSONAL!$G$6:$G$80,MATCH(A255,PERSONAL!$A$6:$A$80,0)),""))</f>
        <v/>
      </c>
      <c r="C255" s="52" t="str">
        <f>IF(A255="","",IFERROR(INDEX(PERSONAL!$B$6:$B$80,MATCH(A255,PERSONAL!$A$6:$A$80,0)),""))</f>
        <v/>
      </c>
      <c r="D255" s="31" t="str">
        <f>IF(A255="","",IFERROR(INDEX(PERSONAL!$V$6:$V$80,MATCH(A255,PERSONAL!$A$6:$A$80,0)),""))</f>
        <v/>
      </c>
      <c r="E255" s="2"/>
      <c r="F255" s="2"/>
      <c r="G255" s="2"/>
      <c r="H255" s="2"/>
      <c r="I255" s="30"/>
      <c r="J255" s="30"/>
      <c r="K255" s="27"/>
      <c r="L255" s="30"/>
      <c r="M255" s="27"/>
      <c r="N255" s="2"/>
      <c r="O255" s="53">
        <f t="shared" si="24"/>
        <v>0</v>
      </c>
      <c r="P255" s="53">
        <f t="shared" si="25"/>
        <v>0</v>
      </c>
      <c r="Q255" s="53">
        <f t="shared" si="26"/>
        <v>0</v>
      </c>
      <c r="R255" s="53">
        <f>IF(P255=0,0,IF(INSTRUCCIONES!$C$8="",P255,MIN(P255,INSTRUCCIONES!$C$8)))</f>
        <v>0</v>
      </c>
      <c r="S255" s="52" t="str">
        <f>IF(OR(A255="",H255=""),"",IF(COUNTIFS(LISTAS!$C$2:$C$24,C255,LISTAS!$D$2:$D$24,H255)&gt;0,"SI","NO"))</f>
        <v/>
      </c>
      <c r="T255" s="53">
        <f t="shared" si="27"/>
        <v>0</v>
      </c>
      <c r="U255" s="54">
        <f t="shared" si="28"/>
        <v>0</v>
      </c>
      <c r="V255" s="55" t="str">
        <f t="shared" si="29"/>
        <v/>
      </c>
      <c r="W255" s="35" t="str">
        <f t="shared" si="30"/>
        <v/>
      </c>
      <c r="X255" s="37"/>
      <c r="Y255" s="56"/>
      <c r="Z255" s="57" t="str">
        <f t="shared" si="31"/>
        <v/>
      </c>
      <c r="AA255" s="41"/>
    </row>
    <row r="256" spans="1:27" ht="24" customHeight="1" x14ac:dyDescent="0.25">
      <c r="A256" s="27"/>
      <c r="B256" s="51" t="str">
        <f>IF(A256="","",IFERROR(INDEX(PERSONAL!$G$6:$G$80,MATCH(A256,PERSONAL!$A$6:$A$80,0)),""))</f>
        <v/>
      </c>
      <c r="C256" s="52" t="str">
        <f>IF(A256="","",IFERROR(INDEX(PERSONAL!$B$6:$B$80,MATCH(A256,PERSONAL!$A$6:$A$80,0)),""))</f>
        <v/>
      </c>
      <c r="D256" s="31" t="str">
        <f>IF(A256="","",IFERROR(INDEX(PERSONAL!$V$6:$V$80,MATCH(A256,PERSONAL!$A$6:$A$80,0)),""))</f>
        <v/>
      </c>
      <c r="E256" s="2"/>
      <c r="F256" s="2"/>
      <c r="G256" s="2"/>
      <c r="H256" s="2"/>
      <c r="I256" s="30"/>
      <c r="J256" s="30"/>
      <c r="K256" s="27"/>
      <c r="L256" s="30"/>
      <c r="M256" s="27"/>
      <c r="N256" s="2"/>
      <c r="O256" s="53">
        <f t="shared" si="24"/>
        <v>0</v>
      </c>
      <c r="P256" s="53">
        <f t="shared" si="25"/>
        <v>0</v>
      </c>
      <c r="Q256" s="53">
        <f t="shared" si="26"/>
        <v>0</v>
      </c>
      <c r="R256" s="53">
        <f>IF(P256=0,0,IF(INSTRUCCIONES!$C$8="",P256,MIN(P256,INSTRUCCIONES!$C$8)))</f>
        <v>0</v>
      </c>
      <c r="S256" s="52" t="str">
        <f>IF(OR(A256="",H256=""),"",IF(COUNTIFS(LISTAS!$C$2:$C$24,C256,LISTAS!$D$2:$D$24,H256)&gt;0,"SI","NO"))</f>
        <v/>
      </c>
      <c r="T256" s="53">
        <f t="shared" si="27"/>
        <v>0</v>
      </c>
      <c r="U256" s="54">
        <f t="shared" si="28"/>
        <v>0</v>
      </c>
      <c r="V256" s="55" t="str">
        <f t="shared" si="29"/>
        <v/>
      </c>
      <c r="W256" s="35" t="str">
        <f t="shared" si="30"/>
        <v/>
      </c>
      <c r="X256" s="37"/>
      <c r="Y256" s="56"/>
      <c r="Z256" s="57" t="str">
        <f t="shared" si="31"/>
        <v/>
      </c>
      <c r="AA256" s="41"/>
    </row>
    <row r="257" spans="1:27" ht="24" customHeight="1" x14ac:dyDescent="0.25">
      <c r="A257" s="27"/>
      <c r="B257" s="51" t="str">
        <f>IF(A257="","",IFERROR(INDEX(PERSONAL!$G$6:$G$80,MATCH(A257,PERSONAL!$A$6:$A$80,0)),""))</f>
        <v/>
      </c>
      <c r="C257" s="52" t="str">
        <f>IF(A257="","",IFERROR(INDEX(PERSONAL!$B$6:$B$80,MATCH(A257,PERSONAL!$A$6:$A$80,0)),""))</f>
        <v/>
      </c>
      <c r="D257" s="31" t="str">
        <f>IF(A257="","",IFERROR(INDEX(PERSONAL!$V$6:$V$80,MATCH(A257,PERSONAL!$A$6:$A$80,0)),""))</f>
        <v/>
      </c>
      <c r="E257" s="2"/>
      <c r="F257" s="2"/>
      <c r="G257" s="2"/>
      <c r="H257" s="2"/>
      <c r="I257" s="30"/>
      <c r="J257" s="30"/>
      <c r="K257" s="27"/>
      <c r="L257" s="30"/>
      <c r="M257" s="27"/>
      <c r="N257" s="2"/>
      <c r="O257" s="53">
        <f t="shared" si="24"/>
        <v>0</v>
      </c>
      <c r="P257" s="53">
        <f t="shared" si="25"/>
        <v>0</v>
      </c>
      <c r="Q257" s="53">
        <f t="shared" si="26"/>
        <v>0</v>
      </c>
      <c r="R257" s="53">
        <f>IF(P257=0,0,IF(INSTRUCCIONES!$C$8="",P257,MIN(P257,INSTRUCCIONES!$C$8)))</f>
        <v>0</v>
      </c>
      <c r="S257" s="52" t="str">
        <f>IF(OR(A257="",H257=""),"",IF(COUNTIFS(LISTAS!$C$2:$C$24,C257,LISTAS!$D$2:$D$24,H257)&gt;0,"SI","NO"))</f>
        <v/>
      </c>
      <c r="T257" s="53">
        <f t="shared" si="27"/>
        <v>0</v>
      </c>
      <c r="U257" s="54">
        <f t="shared" si="28"/>
        <v>0</v>
      </c>
      <c r="V257" s="55" t="str">
        <f t="shared" si="29"/>
        <v/>
      </c>
      <c r="W257" s="35" t="str">
        <f t="shared" si="30"/>
        <v/>
      </c>
      <c r="X257" s="37"/>
      <c r="Y257" s="56"/>
      <c r="Z257" s="57" t="str">
        <f t="shared" si="31"/>
        <v/>
      </c>
      <c r="AA257" s="41"/>
    </row>
    <row r="258" spans="1:27" ht="24" customHeight="1" x14ac:dyDescent="0.25">
      <c r="A258" s="27"/>
      <c r="B258" s="51" t="str">
        <f>IF(A258="","",IFERROR(INDEX(PERSONAL!$G$6:$G$80,MATCH(A258,PERSONAL!$A$6:$A$80,0)),""))</f>
        <v/>
      </c>
      <c r="C258" s="52" t="str">
        <f>IF(A258="","",IFERROR(INDEX(PERSONAL!$B$6:$B$80,MATCH(A258,PERSONAL!$A$6:$A$80,0)),""))</f>
        <v/>
      </c>
      <c r="D258" s="31" t="str">
        <f>IF(A258="","",IFERROR(INDEX(PERSONAL!$V$6:$V$80,MATCH(A258,PERSONAL!$A$6:$A$80,0)),""))</f>
        <v/>
      </c>
      <c r="E258" s="2"/>
      <c r="F258" s="2"/>
      <c r="G258" s="2"/>
      <c r="H258" s="2"/>
      <c r="I258" s="30"/>
      <c r="J258" s="30"/>
      <c r="K258" s="27"/>
      <c r="L258" s="30"/>
      <c r="M258" s="27"/>
      <c r="N258" s="2"/>
      <c r="O258" s="53">
        <f t="shared" si="24"/>
        <v>0</v>
      </c>
      <c r="P258" s="53">
        <f t="shared" si="25"/>
        <v>0</v>
      </c>
      <c r="Q258" s="53">
        <f t="shared" si="26"/>
        <v>0</v>
      </c>
      <c r="R258" s="53">
        <f>IF(P258=0,0,IF(INSTRUCCIONES!$C$8="",P258,MIN(P258,INSTRUCCIONES!$C$8)))</f>
        <v>0</v>
      </c>
      <c r="S258" s="52" t="str">
        <f>IF(OR(A258="",H258=""),"",IF(COUNTIFS(LISTAS!$C$2:$C$24,C258,LISTAS!$D$2:$D$24,H258)&gt;0,"SI","NO"))</f>
        <v/>
      </c>
      <c r="T258" s="53">
        <f t="shared" si="27"/>
        <v>0</v>
      </c>
      <c r="U258" s="54">
        <f t="shared" si="28"/>
        <v>0</v>
      </c>
      <c r="V258" s="55" t="str">
        <f t="shared" si="29"/>
        <v/>
      </c>
      <c r="W258" s="35" t="str">
        <f t="shared" si="30"/>
        <v/>
      </c>
      <c r="X258" s="37"/>
      <c r="Y258" s="56"/>
      <c r="Z258" s="57" t="str">
        <f t="shared" si="31"/>
        <v/>
      </c>
      <c r="AA258" s="41"/>
    </row>
    <row r="259" spans="1:27" ht="24" customHeight="1" x14ac:dyDescent="0.25">
      <c r="A259" s="27"/>
      <c r="B259" s="51" t="str">
        <f>IF(A259="","",IFERROR(INDEX(PERSONAL!$G$6:$G$80,MATCH(A259,PERSONAL!$A$6:$A$80,0)),""))</f>
        <v/>
      </c>
      <c r="C259" s="52" t="str">
        <f>IF(A259="","",IFERROR(INDEX(PERSONAL!$B$6:$B$80,MATCH(A259,PERSONAL!$A$6:$A$80,0)),""))</f>
        <v/>
      </c>
      <c r="D259" s="31" t="str">
        <f>IF(A259="","",IFERROR(INDEX(PERSONAL!$V$6:$V$80,MATCH(A259,PERSONAL!$A$6:$A$80,0)),""))</f>
        <v/>
      </c>
      <c r="E259" s="2"/>
      <c r="F259" s="2"/>
      <c r="G259" s="2"/>
      <c r="H259" s="2"/>
      <c r="I259" s="30"/>
      <c r="J259" s="30"/>
      <c r="K259" s="27"/>
      <c r="L259" s="30"/>
      <c r="M259" s="27"/>
      <c r="N259" s="2"/>
      <c r="O259" s="53">
        <f t="shared" si="24"/>
        <v>0</v>
      </c>
      <c r="P259" s="53">
        <f t="shared" si="25"/>
        <v>0</v>
      </c>
      <c r="Q259" s="53">
        <f t="shared" si="26"/>
        <v>0</v>
      </c>
      <c r="R259" s="53">
        <f>IF(P259=0,0,IF(INSTRUCCIONES!$C$8="",P259,MIN(P259,INSTRUCCIONES!$C$8)))</f>
        <v>0</v>
      </c>
      <c r="S259" s="52" t="str">
        <f>IF(OR(A259="",H259=""),"",IF(COUNTIFS(LISTAS!$C$2:$C$24,C259,LISTAS!$D$2:$D$24,H259)&gt;0,"SI","NO"))</f>
        <v/>
      </c>
      <c r="T259" s="53">
        <f t="shared" si="27"/>
        <v>0</v>
      </c>
      <c r="U259" s="54">
        <f t="shared" si="28"/>
        <v>0</v>
      </c>
      <c r="V259" s="55" t="str">
        <f t="shared" si="29"/>
        <v/>
      </c>
      <c r="W259" s="35" t="str">
        <f t="shared" si="30"/>
        <v/>
      </c>
      <c r="X259" s="37"/>
      <c r="Y259" s="56"/>
      <c r="Z259" s="57" t="str">
        <f t="shared" si="31"/>
        <v/>
      </c>
      <c r="AA259" s="41"/>
    </row>
    <row r="260" spans="1:27" ht="24" customHeight="1" x14ac:dyDescent="0.25">
      <c r="A260" s="27"/>
      <c r="B260" s="51" t="str">
        <f>IF(A260="","",IFERROR(INDEX(PERSONAL!$G$6:$G$80,MATCH(A260,PERSONAL!$A$6:$A$80,0)),""))</f>
        <v/>
      </c>
      <c r="C260" s="52" t="str">
        <f>IF(A260="","",IFERROR(INDEX(PERSONAL!$B$6:$B$80,MATCH(A260,PERSONAL!$A$6:$A$80,0)),""))</f>
        <v/>
      </c>
      <c r="D260" s="31" t="str">
        <f>IF(A260="","",IFERROR(INDEX(PERSONAL!$V$6:$V$80,MATCH(A260,PERSONAL!$A$6:$A$80,0)),""))</f>
        <v/>
      </c>
      <c r="E260" s="2"/>
      <c r="F260" s="2"/>
      <c r="G260" s="2"/>
      <c r="H260" s="2"/>
      <c r="I260" s="30"/>
      <c r="J260" s="30"/>
      <c r="K260" s="27"/>
      <c r="L260" s="30"/>
      <c r="M260" s="27"/>
      <c r="N260" s="2"/>
      <c r="O260" s="53">
        <f t="shared" si="24"/>
        <v>0</v>
      </c>
      <c r="P260" s="53">
        <f t="shared" si="25"/>
        <v>0</v>
      </c>
      <c r="Q260" s="53">
        <f t="shared" si="26"/>
        <v>0</v>
      </c>
      <c r="R260" s="53">
        <f>IF(P260=0,0,IF(INSTRUCCIONES!$C$8="",P260,MIN(P260,INSTRUCCIONES!$C$8)))</f>
        <v>0</v>
      </c>
      <c r="S260" s="52" t="str">
        <f>IF(OR(A260="",H260=""),"",IF(COUNTIFS(LISTAS!$C$2:$C$24,C260,LISTAS!$D$2:$D$24,H260)&gt;0,"SI","NO"))</f>
        <v/>
      </c>
      <c r="T260" s="53">
        <f t="shared" si="27"/>
        <v>0</v>
      </c>
      <c r="U260" s="54">
        <f t="shared" si="28"/>
        <v>0</v>
      </c>
      <c r="V260" s="55" t="str">
        <f t="shared" si="29"/>
        <v/>
      </c>
      <c r="W260" s="35" t="str">
        <f t="shared" si="30"/>
        <v/>
      </c>
      <c r="X260" s="37"/>
      <c r="Y260" s="56"/>
      <c r="Z260" s="57" t="str">
        <f t="shared" si="31"/>
        <v/>
      </c>
      <c r="AA260" s="41"/>
    </row>
    <row r="261" spans="1:27" ht="24" customHeight="1" x14ac:dyDescent="0.25">
      <c r="A261" s="27"/>
      <c r="B261" s="51" t="str">
        <f>IF(A261="","",IFERROR(INDEX(PERSONAL!$G$6:$G$80,MATCH(A261,PERSONAL!$A$6:$A$80,0)),""))</f>
        <v/>
      </c>
      <c r="C261" s="52" t="str">
        <f>IF(A261="","",IFERROR(INDEX(PERSONAL!$B$6:$B$80,MATCH(A261,PERSONAL!$A$6:$A$80,0)),""))</f>
        <v/>
      </c>
      <c r="D261" s="31" t="str">
        <f>IF(A261="","",IFERROR(INDEX(PERSONAL!$V$6:$V$80,MATCH(A261,PERSONAL!$A$6:$A$80,0)),""))</f>
        <v/>
      </c>
      <c r="E261" s="2"/>
      <c r="F261" s="2"/>
      <c r="G261" s="2"/>
      <c r="H261" s="2"/>
      <c r="I261" s="30"/>
      <c r="J261" s="30"/>
      <c r="K261" s="27"/>
      <c r="L261" s="30"/>
      <c r="M261" s="27"/>
      <c r="N261" s="2"/>
      <c r="O261" s="53">
        <f t="shared" si="24"/>
        <v>0</v>
      </c>
      <c r="P261" s="53">
        <f t="shared" si="25"/>
        <v>0</v>
      </c>
      <c r="Q261" s="53">
        <f t="shared" si="26"/>
        <v>0</v>
      </c>
      <c r="R261" s="53">
        <f>IF(P261=0,0,IF(INSTRUCCIONES!$C$8="",P261,MIN(P261,INSTRUCCIONES!$C$8)))</f>
        <v>0</v>
      </c>
      <c r="S261" s="52" t="str">
        <f>IF(OR(A261="",H261=""),"",IF(COUNTIFS(LISTAS!$C$2:$C$24,C261,LISTAS!$D$2:$D$24,H261)&gt;0,"SI","NO"))</f>
        <v/>
      </c>
      <c r="T261" s="53">
        <f t="shared" si="27"/>
        <v>0</v>
      </c>
      <c r="U261" s="54">
        <f t="shared" si="28"/>
        <v>0</v>
      </c>
      <c r="V261" s="55" t="str">
        <f t="shared" si="29"/>
        <v/>
      </c>
      <c r="W261" s="35" t="str">
        <f t="shared" si="30"/>
        <v/>
      </c>
      <c r="X261" s="37"/>
      <c r="Y261" s="56"/>
      <c r="Z261" s="57" t="str">
        <f t="shared" si="31"/>
        <v/>
      </c>
      <c r="AA261" s="41"/>
    </row>
    <row r="262" spans="1:27" ht="24" customHeight="1" x14ac:dyDescent="0.25">
      <c r="A262" s="27"/>
      <c r="B262" s="51" t="str">
        <f>IF(A262="","",IFERROR(INDEX(PERSONAL!$G$6:$G$80,MATCH(A262,PERSONAL!$A$6:$A$80,0)),""))</f>
        <v/>
      </c>
      <c r="C262" s="52" t="str">
        <f>IF(A262="","",IFERROR(INDEX(PERSONAL!$B$6:$B$80,MATCH(A262,PERSONAL!$A$6:$A$80,0)),""))</f>
        <v/>
      </c>
      <c r="D262" s="31" t="str">
        <f>IF(A262="","",IFERROR(INDEX(PERSONAL!$V$6:$V$80,MATCH(A262,PERSONAL!$A$6:$A$80,0)),""))</f>
        <v/>
      </c>
      <c r="E262" s="2"/>
      <c r="F262" s="2"/>
      <c r="G262" s="2"/>
      <c r="H262" s="2"/>
      <c r="I262" s="30"/>
      <c r="J262" s="30"/>
      <c r="K262" s="27"/>
      <c r="L262" s="30"/>
      <c r="M262" s="27"/>
      <c r="N262" s="2"/>
      <c r="O262" s="53">
        <f t="shared" ref="O262:O325" si="32">IF(A262="",0,IF(I262&lt;&gt;"",I262,IF(AND(K262="NO",M262&lt;&gt;"SI",L262&lt;&gt;""),DATE(YEAR(L262),MONTH(L262),1),0)))</f>
        <v>0</v>
      </c>
      <c r="P262" s="53">
        <f t="shared" ref="P262:P325" si="33">IF(A262="",0,IF(J262&lt;&gt;"",J262,IF(L262="",0,IF(K262="SI",L262,IF(M262&lt;&gt;"SI",EOMONTH(L262,0),0)))))</f>
        <v>0</v>
      </c>
      <c r="Q262" s="53">
        <f t="shared" ref="Q262:Q325" si="34">IF(OR(O262=0,D262=""),0,MAX(O262,D262))</f>
        <v>0</v>
      </c>
      <c r="R262" s="53">
        <f>IF(P262=0,0,IF(INSTRUCCIONES!$C$8="",P262,MIN(P262,INSTRUCCIONES!$C$8)))</f>
        <v>0</v>
      </c>
      <c r="S262" s="52" t="str">
        <f>IF(OR(A262="",H262=""),"",IF(COUNTIFS(LISTAS!$C$2:$C$24,C262,LISTAS!$D$2:$D$24,H262)&gt;0,"SI","NO"))</f>
        <v/>
      </c>
      <c r="T262" s="53">
        <f t="shared" ref="T262:T325" si="35">IF(OR(Q262=0,S262&lt;&gt;"SI"),0,MAX(Q262,SUMPRODUCT(MAX((A$6:A$1005=A262)*(S$6:S$1005="SI")*(((Q$6:Q$1005&lt;Q262)+(Q$6:Q$1005=Q262)*(ROW(Q$6:Q$1005)&lt;ROW(Q262)))&gt;0)*R$6:R$1005))+1))</f>
        <v>0</v>
      </c>
      <c r="U262" s="54">
        <f t="shared" ref="U262:U325" si="36">IF(OR(T262=0,R262=0),0,MAX(0,R262-T262+1))</f>
        <v>0</v>
      </c>
      <c r="V262" s="55" t="str">
        <f t="shared" ref="V262:V325" si="37">IF(A262="","",IF(B262="","ID no existe en PERSONAL o la fila no tiene nombre",IF(D262="","Falta fecha de acta base en PERSONAL",IF(H262="","Seleccione el tipo de experiencia",IF(O262=0,"Sin fecha de inicio computable (Notas 5 y 6)",IF(P262=0,"Sin fecha de terminación computable (Notas 5 y 6)",IF(S262="NO","Tipo de experiencia no exigido para el perfil: no computa",IF(R262&lt;Q262,"Periodo anterior al acta base o posterior al cierre: no computa",IF(T262&gt;R262,"Periodo totalmente traslapado con otra certificación: no computa",IF(T262&gt;Q262,"OK – traslapo descontado: "&amp;TEXT(T262-Q262,"0")&amp;" días",IF(O262&lt;D262,"OK – computa desde la fecha de acta base","OK")))))))))))</f>
        <v/>
      </c>
      <c r="W262" s="35" t="str">
        <f t="shared" ref="W262:W325" si="38">IF(A262="","",IF(LEFT(V262,2)="OK","OK",IF(OR(LEFT(V262,4)="Tipo",LEFT(V262,7)="Periodo"),"NO COMPUTA","REVISAR")))</f>
        <v/>
      </c>
      <c r="X262" s="37"/>
      <c r="Y262" s="56"/>
      <c r="Z262" s="57" t="str">
        <f t="shared" ref="Z262:Z325" si="39">IF(A262="","",IF(OR(X262="NO",S262&lt;&gt;"SI",Q262=0,R262=0),0,IF(Y262&lt;&gt;"",MIN(Y262,MAX(0,R262-MAX(Q262,SUMPRODUCT(MAX((A$6:A$1005=A262)*(S$6:S$1005="SI")*(X$6:X$1005&lt;&gt;"NO")*(((Q$6:Q$1005&lt;Q262)+(Q$6:Q$1005=Q262)*(ROW(Q$6:Q$1005)&lt;ROW(Q262)))&gt;0)*R$6:R$1005))+1)+1)),MAX(0,R262-MAX(Q262,SUMPRODUCT(MAX((A$6:A$1005=A262)*(S$6:S$1005="SI")*(X$6:X$1005&lt;&gt;"NO")*(((Q$6:Q$1005&lt;Q262)+(Q$6:Q$1005=Q262)*(ROW(Q$6:Q$1005)&lt;ROW(Q262)))&gt;0)*R$6:R$1005))+1)+1))))</f>
        <v/>
      </c>
      <c r="AA262" s="41"/>
    </row>
    <row r="263" spans="1:27" ht="24" customHeight="1" x14ac:dyDescent="0.25">
      <c r="A263" s="27"/>
      <c r="B263" s="51" t="str">
        <f>IF(A263="","",IFERROR(INDEX(PERSONAL!$G$6:$G$80,MATCH(A263,PERSONAL!$A$6:$A$80,0)),""))</f>
        <v/>
      </c>
      <c r="C263" s="52" t="str">
        <f>IF(A263="","",IFERROR(INDEX(PERSONAL!$B$6:$B$80,MATCH(A263,PERSONAL!$A$6:$A$80,0)),""))</f>
        <v/>
      </c>
      <c r="D263" s="31" t="str">
        <f>IF(A263="","",IFERROR(INDEX(PERSONAL!$V$6:$V$80,MATCH(A263,PERSONAL!$A$6:$A$80,0)),""))</f>
        <v/>
      </c>
      <c r="E263" s="2"/>
      <c r="F263" s="2"/>
      <c r="G263" s="2"/>
      <c r="H263" s="2"/>
      <c r="I263" s="30"/>
      <c r="J263" s="30"/>
      <c r="K263" s="27"/>
      <c r="L263" s="30"/>
      <c r="M263" s="27"/>
      <c r="N263" s="2"/>
      <c r="O263" s="53">
        <f t="shared" si="32"/>
        <v>0</v>
      </c>
      <c r="P263" s="53">
        <f t="shared" si="33"/>
        <v>0</v>
      </c>
      <c r="Q263" s="53">
        <f t="shared" si="34"/>
        <v>0</v>
      </c>
      <c r="R263" s="53">
        <f>IF(P263=0,0,IF(INSTRUCCIONES!$C$8="",P263,MIN(P263,INSTRUCCIONES!$C$8)))</f>
        <v>0</v>
      </c>
      <c r="S263" s="52" t="str">
        <f>IF(OR(A263="",H263=""),"",IF(COUNTIFS(LISTAS!$C$2:$C$24,C263,LISTAS!$D$2:$D$24,H263)&gt;0,"SI","NO"))</f>
        <v/>
      </c>
      <c r="T263" s="53">
        <f t="shared" si="35"/>
        <v>0</v>
      </c>
      <c r="U263" s="54">
        <f t="shared" si="36"/>
        <v>0</v>
      </c>
      <c r="V263" s="55" t="str">
        <f t="shared" si="37"/>
        <v/>
      </c>
      <c r="W263" s="35" t="str">
        <f t="shared" si="38"/>
        <v/>
      </c>
      <c r="X263" s="37"/>
      <c r="Y263" s="56"/>
      <c r="Z263" s="57" t="str">
        <f t="shared" si="39"/>
        <v/>
      </c>
      <c r="AA263" s="41"/>
    </row>
    <row r="264" spans="1:27" ht="24" customHeight="1" x14ac:dyDescent="0.25">
      <c r="A264" s="27"/>
      <c r="B264" s="51" t="str">
        <f>IF(A264="","",IFERROR(INDEX(PERSONAL!$G$6:$G$80,MATCH(A264,PERSONAL!$A$6:$A$80,0)),""))</f>
        <v/>
      </c>
      <c r="C264" s="52" t="str">
        <f>IF(A264="","",IFERROR(INDEX(PERSONAL!$B$6:$B$80,MATCH(A264,PERSONAL!$A$6:$A$80,0)),""))</f>
        <v/>
      </c>
      <c r="D264" s="31" t="str">
        <f>IF(A264="","",IFERROR(INDEX(PERSONAL!$V$6:$V$80,MATCH(A264,PERSONAL!$A$6:$A$80,0)),""))</f>
        <v/>
      </c>
      <c r="E264" s="2"/>
      <c r="F264" s="2"/>
      <c r="G264" s="2"/>
      <c r="H264" s="2"/>
      <c r="I264" s="30"/>
      <c r="J264" s="30"/>
      <c r="K264" s="27"/>
      <c r="L264" s="30"/>
      <c r="M264" s="27"/>
      <c r="N264" s="2"/>
      <c r="O264" s="53">
        <f t="shared" si="32"/>
        <v>0</v>
      </c>
      <c r="P264" s="53">
        <f t="shared" si="33"/>
        <v>0</v>
      </c>
      <c r="Q264" s="53">
        <f t="shared" si="34"/>
        <v>0</v>
      </c>
      <c r="R264" s="53">
        <f>IF(P264=0,0,IF(INSTRUCCIONES!$C$8="",P264,MIN(P264,INSTRUCCIONES!$C$8)))</f>
        <v>0</v>
      </c>
      <c r="S264" s="52" t="str">
        <f>IF(OR(A264="",H264=""),"",IF(COUNTIFS(LISTAS!$C$2:$C$24,C264,LISTAS!$D$2:$D$24,H264)&gt;0,"SI","NO"))</f>
        <v/>
      </c>
      <c r="T264" s="53">
        <f t="shared" si="35"/>
        <v>0</v>
      </c>
      <c r="U264" s="54">
        <f t="shared" si="36"/>
        <v>0</v>
      </c>
      <c r="V264" s="55" t="str">
        <f t="shared" si="37"/>
        <v/>
      </c>
      <c r="W264" s="35" t="str">
        <f t="shared" si="38"/>
        <v/>
      </c>
      <c r="X264" s="37"/>
      <c r="Y264" s="56"/>
      <c r="Z264" s="57" t="str">
        <f t="shared" si="39"/>
        <v/>
      </c>
      <c r="AA264" s="41"/>
    </row>
    <row r="265" spans="1:27" ht="24" customHeight="1" x14ac:dyDescent="0.25">
      <c r="A265" s="27"/>
      <c r="B265" s="51" t="str">
        <f>IF(A265="","",IFERROR(INDEX(PERSONAL!$G$6:$G$80,MATCH(A265,PERSONAL!$A$6:$A$80,0)),""))</f>
        <v/>
      </c>
      <c r="C265" s="52" t="str">
        <f>IF(A265="","",IFERROR(INDEX(PERSONAL!$B$6:$B$80,MATCH(A265,PERSONAL!$A$6:$A$80,0)),""))</f>
        <v/>
      </c>
      <c r="D265" s="31" t="str">
        <f>IF(A265="","",IFERROR(INDEX(PERSONAL!$V$6:$V$80,MATCH(A265,PERSONAL!$A$6:$A$80,0)),""))</f>
        <v/>
      </c>
      <c r="E265" s="2"/>
      <c r="F265" s="2"/>
      <c r="G265" s="2"/>
      <c r="H265" s="2"/>
      <c r="I265" s="30"/>
      <c r="J265" s="30"/>
      <c r="K265" s="27"/>
      <c r="L265" s="30"/>
      <c r="M265" s="27"/>
      <c r="N265" s="2"/>
      <c r="O265" s="53">
        <f t="shared" si="32"/>
        <v>0</v>
      </c>
      <c r="P265" s="53">
        <f t="shared" si="33"/>
        <v>0</v>
      </c>
      <c r="Q265" s="53">
        <f t="shared" si="34"/>
        <v>0</v>
      </c>
      <c r="R265" s="53">
        <f>IF(P265=0,0,IF(INSTRUCCIONES!$C$8="",P265,MIN(P265,INSTRUCCIONES!$C$8)))</f>
        <v>0</v>
      </c>
      <c r="S265" s="52" t="str">
        <f>IF(OR(A265="",H265=""),"",IF(COUNTIFS(LISTAS!$C$2:$C$24,C265,LISTAS!$D$2:$D$24,H265)&gt;0,"SI","NO"))</f>
        <v/>
      </c>
      <c r="T265" s="53">
        <f t="shared" si="35"/>
        <v>0</v>
      </c>
      <c r="U265" s="54">
        <f t="shared" si="36"/>
        <v>0</v>
      </c>
      <c r="V265" s="55" t="str">
        <f t="shared" si="37"/>
        <v/>
      </c>
      <c r="W265" s="35" t="str">
        <f t="shared" si="38"/>
        <v/>
      </c>
      <c r="X265" s="37"/>
      <c r="Y265" s="56"/>
      <c r="Z265" s="57" t="str">
        <f t="shared" si="39"/>
        <v/>
      </c>
      <c r="AA265" s="41"/>
    </row>
    <row r="266" spans="1:27" ht="24" customHeight="1" x14ac:dyDescent="0.25">
      <c r="A266" s="27"/>
      <c r="B266" s="51" t="str">
        <f>IF(A266="","",IFERROR(INDEX(PERSONAL!$G$6:$G$80,MATCH(A266,PERSONAL!$A$6:$A$80,0)),""))</f>
        <v/>
      </c>
      <c r="C266" s="52" t="str">
        <f>IF(A266="","",IFERROR(INDEX(PERSONAL!$B$6:$B$80,MATCH(A266,PERSONAL!$A$6:$A$80,0)),""))</f>
        <v/>
      </c>
      <c r="D266" s="31" t="str">
        <f>IF(A266="","",IFERROR(INDEX(PERSONAL!$V$6:$V$80,MATCH(A266,PERSONAL!$A$6:$A$80,0)),""))</f>
        <v/>
      </c>
      <c r="E266" s="2"/>
      <c r="F266" s="2"/>
      <c r="G266" s="2"/>
      <c r="H266" s="2"/>
      <c r="I266" s="30"/>
      <c r="J266" s="30"/>
      <c r="K266" s="27"/>
      <c r="L266" s="30"/>
      <c r="M266" s="27"/>
      <c r="N266" s="2"/>
      <c r="O266" s="53">
        <f t="shared" si="32"/>
        <v>0</v>
      </c>
      <c r="P266" s="53">
        <f t="shared" si="33"/>
        <v>0</v>
      </c>
      <c r="Q266" s="53">
        <f t="shared" si="34"/>
        <v>0</v>
      </c>
      <c r="R266" s="53">
        <f>IF(P266=0,0,IF(INSTRUCCIONES!$C$8="",P266,MIN(P266,INSTRUCCIONES!$C$8)))</f>
        <v>0</v>
      </c>
      <c r="S266" s="52" t="str">
        <f>IF(OR(A266="",H266=""),"",IF(COUNTIFS(LISTAS!$C$2:$C$24,C266,LISTAS!$D$2:$D$24,H266)&gt;0,"SI","NO"))</f>
        <v/>
      </c>
      <c r="T266" s="53">
        <f t="shared" si="35"/>
        <v>0</v>
      </c>
      <c r="U266" s="54">
        <f t="shared" si="36"/>
        <v>0</v>
      </c>
      <c r="V266" s="55" t="str">
        <f t="shared" si="37"/>
        <v/>
      </c>
      <c r="W266" s="35" t="str">
        <f t="shared" si="38"/>
        <v/>
      </c>
      <c r="X266" s="37"/>
      <c r="Y266" s="56"/>
      <c r="Z266" s="57" t="str">
        <f t="shared" si="39"/>
        <v/>
      </c>
      <c r="AA266" s="41"/>
    </row>
    <row r="267" spans="1:27" ht="24" customHeight="1" x14ac:dyDescent="0.25">
      <c r="A267" s="27"/>
      <c r="B267" s="51" t="str">
        <f>IF(A267="","",IFERROR(INDEX(PERSONAL!$G$6:$G$80,MATCH(A267,PERSONAL!$A$6:$A$80,0)),""))</f>
        <v/>
      </c>
      <c r="C267" s="52" t="str">
        <f>IF(A267="","",IFERROR(INDEX(PERSONAL!$B$6:$B$80,MATCH(A267,PERSONAL!$A$6:$A$80,0)),""))</f>
        <v/>
      </c>
      <c r="D267" s="31" t="str">
        <f>IF(A267="","",IFERROR(INDEX(PERSONAL!$V$6:$V$80,MATCH(A267,PERSONAL!$A$6:$A$80,0)),""))</f>
        <v/>
      </c>
      <c r="E267" s="2"/>
      <c r="F267" s="2"/>
      <c r="G267" s="2"/>
      <c r="H267" s="2"/>
      <c r="I267" s="30"/>
      <c r="J267" s="30"/>
      <c r="K267" s="27"/>
      <c r="L267" s="30"/>
      <c r="M267" s="27"/>
      <c r="N267" s="2"/>
      <c r="O267" s="53">
        <f t="shared" si="32"/>
        <v>0</v>
      </c>
      <c r="P267" s="53">
        <f t="shared" si="33"/>
        <v>0</v>
      </c>
      <c r="Q267" s="53">
        <f t="shared" si="34"/>
        <v>0</v>
      </c>
      <c r="R267" s="53">
        <f>IF(P267=0,0,IF(INSTRUCCIONES!$C$8="",P267,MIN(P267,INSTRUCCIONES!$C$8)))</f>
        <v>0</v>
      </c>
      <c r="S267" s="52" t="str">
        <f>IF(OR(A267="",H267=""),"",IF(COUNTIFS(LISTAS!$C$2:$C$24,C267,LISTAS!$D$2:$D$24,H267)&gt;0,"SI","NO"))</f>
        <v/>
      </c>
      <c r="T267" s="53">
        <f t="shared" si="35"/>
        <v>0</v>
      </c>
      <c r="U267" s="54">
        <f t="shared" si="36"/>
        <v>0</v>
      </c>
      <c r="V267" s="55" t="str">
        <f t="shared" si="37"/>
        <v/>
      </c>
      <c r="W267" s="35" t="str">
        <f t="shared" si="38"/>
        <v/>
      </c>
      <c r="X267" s="37"/>
      <c r="Y267" s="56"/>
      <c r="Z267" s="57" t="str">
        <f t="shared" si="39"/>
        <v/>
      </c>
      <c r="AA267" s="41"/>
    </row>
    <row r="268" spans="1:27" ht="24" customHeight="1" x14ac:dyDescent="0.25">
      <c r="A268" s="27"/>
      <c r="B268" s="51" t="str">
        <f>IF(A268="","",IFERROR(INDEX(PERSONAL!$G$6:$G$80,MATCH(A268,PERSONAL!$A$6:$A$80,0)),""))</f>
        <v/>
      </c>
      <c r="C268" s="52" t="str">
        <f>IF(A268="","",IFERROR(INDEX(PERSONAL!$B$6:$B$80,MATCH(A268,PERSONAL!$A$6:$A$80,0)),""))</f>
        <v/>
      </c>
      <c r="D268" s="31" t="str">
        <f>IF(A268="","",IFERROR(INDEX(PERSONAL!$V$6:$V$80,MATCH(A268,PERSONAL!$A$6:$A$80,0)),""))</f>
        <v/>
      </c>
      <c r="E268" s="2"/>
      <c r="F268" s="2"/>
      <c r="G268" s="2"/>
      <c r="H268" s="2"/>
      <c r="I268" s="30"/>
      <c r="J268" s="30"/>
      <c r="K268" s="27"/>
      <c r="L268" s="30"/>
      <c r="M268" s="27"/>
      <c r="N268" s="2"/>
      <c r="O268" s="53">
        <f t="shared" si="32"/>
        <v>0</v>
      </c>
      <c r="P268" s="53">
        <f t="shared" si="33"/>
        <v>0</v>
      </c>
      <c r="Q268" s="53">
        <f t="shared" si="34"/>
        <v>0</v>
      </c>
      <c r="R268" s="53">
        <f>IF(P268=0,0,IF(INSTRUCCIONES!$C$8="",P268,MIN(P268,INSTRUCCIONES!$C$8)))</f>
        <v>0</v>
      </c>
      <c r="S268" s="52" t="str">
        <f>IF(OR(A268="",H268=""),"",IF(COUNTIFS(LISTAS!$C$2:$C$24,C268,LISTAS!$D$2:$D$24,H268)&gt;0,"SI","NO"))</f>
        <v/>
      </c>
      <c r="T268" s="53">
        <f t="shared" si="35"/>
        <v>0</v>
      </c>
      <c r="U268" s="54">
        <f t="shared" si="36"/>
        <v>0</v>
      </c>
      <c r="V268" s="55" t="str">
        <f t="shared" si="37"/>
        <v/>
      </c>
      <c r="W268" s="35" t="str">
        <f t="shared" si="38"/>
        <v/>
      </c>
      <c r="X268" s="37"/>
      <c r="Y268" s="56"/>
      <c r="Z268" s="57" t="str">
        <f t="shared" si="39"/>
        <v/>
      </c>
      <c r="AA268" s="41"/>
    </row>
    <row r="269" spans="1:27" ht="24" customHeight="1" x14ac:dyDescent="0.25">
      <c r="A269" s="27"/>
      <c r="B269" s="51" t="str">
        <f>IF(A269="","",IFERROR(INDEX(PERSONAL!$G$6:$G$80,MATCH(A269,PERSONAL!$A$6:$A$80,0)),""))</f>
        <v/>
      </c>
      <c r="C269" s="52" t="str">
        <f>IF(A269="","",IFERROR(INDEX(PERSONAL!$B$6:$B$80,MATCH(A269,PERSONAL!$A$6:$A$80,0)),""))</f>
        <v/>
      </c>
      <c r="D269" s="31" t="str">
        <f>IF(A269="","",IFERROR(INDEX(PERSONAL!$V$6:$V$80,MATCH(A269,PERSONAL!$A$6:$A$80,0)),""))</f>
        <v/>
      </c>
      <c r="E269" s="2"/>
      <c r="F269" s="2"/>
      <c r="G269" s="2"/>
      <c r="H269" s="2"/>
      <c r="I269" s="30"/>
      <c r="J269" s="30"/>
      <c r="K269" s="27"/>
      <c r="L269" s="30"/>
      <c r="M269" s="27"/>
      <c r="N269" s="2"/>
      <c r="O269" s="53">
        <f t="shared" si="32"/>
        <v>0</v>
      </c>
      <c r="P269" s="53">
        <f t="shared" si="33"/>
        <v>0</v>
      </c>
      <c r="Q269" s="53">
        <f t="shared" si="34"/>
        <v>0</v>
      </c>
      <c r="R269" s="53">
        <f>IF(P269=0,0,IF(INSTRUCCIONES!$C$8="",P269,MIN(P269,INSTRUCCIONES!$C$8)))</f>
        <v>0</v>
      </c>
      <c r="S269" s="52" t="str">
        <f>IF(OR(A269="",H269=""),"",IF(COUNTIFS(LISTAS!$C$2:$C$24,C269,LISTAS!$D$2:$D$24,H269)&gt;0,"SI","NO"))</f>
        <v/>
      </c>
      <c r="T269" s="53">
        <f t="shared" si="35"/>
        <v>0</v>
      </c>
      <c r="U269" s="54">
        <f t="shared" si="36"/>
        <v>0</v>
      </c>
      <c r="V269" s="55" t="str">
        <f t="shared" si="37"/>
        <v/>
      </c>
      <c r="W269" s="35" t="str">
        <f t="shared" si="38"/>
        <v/>
      </c>
      <c r="X269" s="37"/>
      <c r="Y269" s="56"/>
      <c r="Z269" s="57" t="str">
        <f t="shared" si="39"/>
        <v/>
      </c>
      <c r="AA269" s="41"/>
    </row>
    <row r="270" spans="1:27" ht="24" customHeight="1" x14ac:dyDescent="0.25">
      <c r="A270" s="27"/>
      <c r="B270" s="51" t="str">
        <f>IF(A270="","",IFERROR(INDEX(PERSONAL!$G$6:$G$80,MATCH(A270,PERSONAL!$A$6:$A$80,0)),""))</f>
        <v/>
      </c>
      <c r="C270" s="52" t="str">
        <f>IF(A270="","",IFERROR(INDEX(PERSONAL!$B$6:$B$80,MATCH(A270,PERSONAL!$A$6:$A$80,0)),""))</f>
        <v/>
      </c>
      <c r="D270" s="31" t="str">
        <f>IF(A270="","",IFERROR(INDEX(PERSONAL!$V$6:$V$80,MATCH(A270,PERSONAL!$A$6:$A$80,0)),""))</f>
        <v/>
      </c>
      <c r="E270" s="2"/>
      <c r="F270" s="2"/>
      <c r="G270" s="2"/>
      <c r="H270" s="2"/>
      <c r="I270" s="30"/>
      <c r="J270" s="30"/>
      <c r="K270" s="27"/>
      <c r="L270" s="30"/>
      <c r="M270" s="27"/>
      <c r="N270" s="2"/>
      <c r="O270" s="53">
        <f t="shared" si="32"/>
        <v>0</v>
      </c>
      <c r="P270" s="53">
        <f t="shared" si="33"/>
        <v>0</v>
      </c>
      <c r="Q270" s="53">
        <f t="shared" si="34"/>
        <v>0</v>
      </c>
      <c r="R270" s="53">
        <f>IF(P270=0,0,IF(INSTRUCCIONES!$C$8="",P270,MIN(P270,INSTRUCCIONES!$C$8)))</f>
        <v>0</v>
      </c>
      <c r="S270" s="52" t="str">
        <f>IF(OR(A270="",H270=""),"",IF(COUNTIFS(LISTAS!$C$2:$C$24,C270,LISTAS!$D$2:$D$24,H270)&gt;0,"SI","NO"))</f>
        <v/>
      </c>
      <c r="T270" s="53">
        <f t="shared" si="35"/>
        <v>0</v>
      </c>
      <c r="U270" s="54">
        <f t="shared" si="36"/>
        <v>0</v>
      </c>
      <c r="V270" s="55" t="str">
        <f t="shared" si="37"/>
        <v/>
      </c>
      <c r="W270" s="35" t="str">
        <f t="shared" si="38"/>
        <v/>
      </c>
      <c r="X270" s="37"/>
      <c r="Y270" s="56"/>
      <c r="Z270" s="57" t="str">
        <f t="shared" si="39"/>
        <v/>
      </c>
      <c r="AA270" s="41"/>
    </row>
    <row r="271" spans="1:27" ht="24" customHeight="1" x14ac:dyDescent="0.25">
      <c r="A271" s="27"/>
      <c r="B271" s="51" t="str">
        <f>IF(A271="","",IFERROR(INDEX(PERSONAL!$G$6:$G$80,MATCH(A271,PERSONAL!$A$6:$A$80,0)),""))</f>
        <v/>
      </c>
      <c r="C271" s="52" t="str">
        <f>IF(A271="","",IFERROR(INDEX(PERSONAL!$B$6:$B$80,MATCH(A271,PERSONAL!$A$6:$A$80,0)),""))</f>
        <v/>
      </c>
      <c r="D271" s="31" t="str">
        <f>IF(A271="","",IFERROR(INDEX(PERSONAL!$V$6:$V$80,MATCH(A271,PERSONAL!$A$6:$A$80,0)),""))</f>
        <v/>
      </c>
      <c r="E271" s="2"/>
      <c r="F271" s="2"/>
      <c r="G271" s="2"/>
      <c r="H271" s="2"/>
      <c r="I271" s="30"/>
      <c r="J271" s="30"/>
      <c r="K271" s="27"/>
      <c r="L271" s="30"/>
      <c r="M271" s="27"/>
      <c r="N271" s="2"/>
      <c r="O271" s="53">
        <f t="shared" si="32"/>
        <v>0</v>
      </c>
      <c r="P271" s="53">
        <f t="shared" si="33"/>
        <v>0</v>
      </c>
      <c r="Q271" s="53">
        <f t="shared" si="34"/>
        <v>0</v>
      </c>
      <c r="R271" s="53">
        <f>IF(P271=0,0,IF(INSTRUCCIONES!$C$8="",P271,MIN(P271,INSTRUCCIONES!$C$8)))</f>
        <v>0</v>
      </c>
      <c r="S271" s="52" t="str">
        <f>IF(OR(A271="",H271=""),"",IF(COUNTIFS(LISTAS!$C$2:$C$24,C271,LISTAS!$D$2:$D$24,H271)&gt;0,"SI","NO"))</f>
        <v/>
      </c>
      <c r="T271" s="53">
        <f t="shared" si="35"/>
        <v>0</v>
      </c>
      <c r="U271" s="54">
        <f t="shared" si="36"/>
        <v>0</v>
      </c>
      <c r="V271" s="55" t="str">
        <f t="shared" si="37"/>
        <v/>
      </c>
      <c r="W271" s="35" t="str">
        <f t="shared" si="38"/>
        <v/>
      </c>
      <c r="X271" s="37"/>
      <c r="Y271" s="56"/>
      <c r="Z271" s="57" t="str">
        <f t="shared" si="39"/>
        <v/>
      </c>
      <c r="AA271" s="41"/>
    </row>
    <row r="272" spans="1:27" ht="24" customHeight="1" x14ac:dyDescent="0.25">
      <c r="A272" s="27"/>
      <c r="B272" s="51" t="str">
        <f>IF(A272="","",IFERROR(INDEX(PERSONAL!$G$6:$G$80,MATCH(A272,PERSONAL!$A$6:$A$80,0)),""))</f>
        <v/>
      </c>
      <c r="C272" s="52" t="str">
        <f>IF(A272="","",IFERROR(INDEX(PERSONAL!$B$6:$B$80,MATCH(A272,PERSONAL!$A$6:$A$80,0)),""))</f>
        <v/>
      </c>
      <c r="D272" s="31" t="str">
        <f>IF(A272="","",IFERROR(INDEX(PERSONAL!$V$6:$V$80,MATCH(A272,PERSONAL!$A$6:$A$80,0)),""))</f>
        <v/>
      </c>
      <c r="E272" s="2"/>
      <c r="F272" s="2"/>
      <c r="G272" s="2"/>
      <c r="H272" s="2"/>
      <c r="I272" s="30"/>
      <c r="J272" s="30"/>
      <c r="K272" s="27"/>
      <c r="L272" s="30"/>
      <c r="M272" s="27"/>
      <c r="N272" s="2"/>
      <c r="O272" s="53">
        <f t="shared" si="32"/>
        <v>0</v>
      </c>
      <c r="P272" s="53">
        <f t="shared" si="33"/>
        <v>0</v>
      </c>
      <c r="Q272" s="53">
        <f t="shared" si="34"/>
        <v>0</v>
      </c>
      <c r="R272" s="53">
        <f>IF(P272=0,0,IF(INSTRUCCIONES!$C$8="",P272,MIN(P272,INSTRUCCIONES!$C$8)))</f>
        <v>0</v>
      </c>
      <c r="S272" s="52" t="str">
        <f>IF(OR(A272="",H272=""),"",IF(COUNTIFS(LISTAS!$C$2:$C$24,C272,LISTAS!$D$2:$D$24,H272)&gt;0,"SI","NO"))</f>
        <v/>
      </c>
      <c r="T272" s="53">
        <f t="shared" si="35"/>
        <v>0</v>
      </c>
      <c r="U272" s="54">
        <f t="shared" si="36"/>
        <v>0</v>
      </c>
      <c r="V272" s="55" t="str">
        <f t="shared" si="37"/>
        <v/>
      </c>
      <c r="W272" s="35" t="str">
        <f t="shared" si="38"/>
        <v/>
      </c>
      <c r="X272" s="37"/>
      <c r="Y272" s="56"/>
      <c r="Z272" s="57" t="str">
        <f t="shared" si="39"/>
        <v/>
      </c>
      <c r="AA272" s="41"/>
    </row>
    <row r="273" spans="1:27" ht="24" customHeight="1" x14ac:dyDescent="0.25">
      <c r="A273" s="27"/>
      <c r="B273" s="51" t="str">
        <f>IF(A273="","",IFERROR(INDEX(PERSONAL!$G$6:$G$80,MATCH(A273,PERSONAL!$A$6:$A$80,0)),""))</f>
        <v/>
      </c>
      <c r="C273" s="52" t="str">
        <f>IF(A273="","",IFERROR(INDEX(PERSONAL!$B$6:$B$80,MATCH(A273,PERSONAL!$A$6:$A$80,0)),""))</f>
        <v/>
      </c>
      <c r="D273" s="31" t="str">
        <f>IF(A273="","",IFERROR(INDEX(PERSONAL!$V$6:$V$80,MATCH(A273,PERSONAL!$A$6:$A$80,0)),""))</f>
        <v/>
      </c>
      <c r="E273" s="2"/>
      <c r="F273" s="2"/>
      <c r="G273" s="2"/>
      <c r="H273" s="2"/>
      <c r="I273" s="30"/>
      <c r="J273" s="30"/>
      <c r="K273" s="27"/>
      <c r="L273" s="30"/>
      <c r="M273" s="27"/>
      <c r="N273" s="2"/>
      <c r="O273" s="53">
        <f t="shared" si="32"/>
        <v>0</v>
      </c>
      <c r="P273" s="53">
        <f t="shared" si="33"/>
        <v>0</v>
      </c>
      <c r="Q273" s="53">
        <f t="shared" si="34"/>
        <v>0</v>
      </c>
      <c r="R273" s="53">
        <f>IF(P273=0,0,IF(INSTRUCCIONES!$C$8="",P273,MIN(P273,INSTRUCCIONES!$C$8)))</f>
        <v>0</v>
      </c>
      <c r="S273" s="52" t="str">
        <f>IF(OR(A273="",H273=""),"",IF(COUNTIFS(LISTAS!$C$2:$C$24,C273,LISTAS!$D$2:$D$24,H273)&gt;0,"SI","NO"))</f>
        <v/>
      </c>
      <c r="T273" s="53">
        <f t="shared" si="35"/>
        <v>0</v>
      </c>
      <c r="U273" s="54">
        <f t="shared" si="36"/>
        <v>0</v>
      </c>
      <c r="V273" s="55" t="str">
        <f t="shared" si="37"/>
        <v/>
      </c>
      <c r="W273" s="35" t="str">
        <f t="shared" si="38"/>
        <v/>
      </c>
      <c r="X273" s="37"/>
      <c r="Y273" s="56"/>
      <c r="Z273" s="57" t="str">
        <f t="shared" si="39"/>
        <v/>
      </c>
      <c r="AA273" s="41"/>
    </row>
    <row r="274" spans="1:27" ht="24" customHeight="1" x14ac:dyDescent="0.25">
      <c r="A274" s="27"/>
      <c r="B274" s="51" t="str">
        <f>IF(A274="","",IFERROR(INDEX(PERSONAL!$G$6:$G$80,MATCH(A274,PERSONAL!$A$6:$A$80,0)),""))</f>
        <v/>
      </c>
      <c r="C274" s="52" t="str">
        <f>IF(A274="","",IFERROR(INDEX(PERSONAL!$B$6:$B$80,MATCH(A274,PERSONAL!$A$6:$A$80,0)),""))</f>
        <v/>
      </c>
      <c r="D274" s="31" t="str">
        <f>IF(A274="","",IFERROR(INDEX(PERSONAL!$V$6:$V$80,MATCH(A274,PERSONAL!$A$6:$A$80,0)),""))</f>
        <v/>
      </c>
      <c r="E274" s="2"/>
      <c r="F274" s="2"/>
      <c r="G274" s="2"/>
      <c r="H274" s="2"/>
      <c r="I274" s="30"/>
      <c r="J274" s="30"/>
      <c r="K274" s="27"/>
      <c r="L274" s="30"/>
      <c r="M274" s="27"/>
      <c r="N274" s="2"/>
      <c r="O274" s="53">
        <f t="shared" si="32"/>
        <v>0</v>
      </c>
      <c r="P274" s="53">
        <f t="shared" si="33"/>
        <v>0</v>
      </c>
      <c r="Q274" s="53">
        <f t="shared" si="34"/>
        <v>0</v>
      </c>
      <c r="R274" s="53">
        <f>IF(P274=0,0,IF(INSTRUCCIONES!$C$8="",P274,MIN(P274,INSTRUCCIONES!$C$8)))</f>
        <v>0</v>
      </c>
      <c r="S274" s="52" t="str">
        <f>IF(OR(A274="",H274=""),"",IF(COUNTIFS(LISTAS!$C$2:$C$24,C274,LISTAS!$D$2:$D$24,H274)&gt;0,"SI","NO"))</f>
        <v/>
      </c>
      <c r="T274" s="53">
        <f t="shared" si="35"/>
        <v>0</v>
      </c>
      <c r="U274" s="54">
        <f t="shared" si="36"/>
        <v>0</v>
      </c>
      <c r="V274" s="55" t="str">
        <f t="shared" si="37"/>
        <v/>
      </c>
      <c r="W274" s="35" t="str">
        <f t="shared" si="38"/>
        <v/>
      </c>
      <c r="X274" s="37"/>
      <c r="Y274" s="56"/>
      <c r="Z274" s="57" t="str">
        <f t="shared" si="39"/>
        <v/>
      </c>
      <c r="AA274" s="41"/>
    </row>
    <row r="275" spans="1:27" ht="24" customHeight="1" x14ac:dyDescent="0.25">
      <c r="A275" s="27"/>
      <c r="B275" s="51" t="str">
        <f>IF(A275="","",IFERROR(INDEX(PERSONAL!$G$6:$G$80,MATCH(A275,PERSONAL!$A$6:$A$80,0)),""))</f>
        <v/>
      </c>
      <c r="C275" s="52" t="str">
        <f>IF(A275="","",IFERROR(INDEX(PERSONAL!$B$6:$B$80,MATCH(A275,PERSONAL!$A$6:$A$80,0)),""))</f>
        <v/>
      </c>
      <c r="D275" s="31" t="str">
        <f>IF(A275="","",IFERROR(INDEX(PERSONAL!$V$6:$V$80,MATCH(A275,PERSONAL!$A$6:$A$80,0)),""))</f>
        <v/>
      </c>
      <c r="E275" s="2"/>
      <c r="F275" s="2"/>
      <c r="G275" s="2"/>
      <c r="H275" s="2"/>
      <c r="I275" s="30"/>
      <c r="J275" s="30"/>
      <c r="K275" s="27"/>
      <c r="L275" s="30"/>
      <c r="M275" s="27"/>
      <c r="N275" s="2"/>
      <c r="O275" s="53">
        <f t="shared" si="32"/>
        <v>0</v>
      </c>
      <c r="P275" s="53">
        <f t="shared" si="33"/>
        <v>0</v>
      </c>
      <c r="Q275" s="53">
        <f t="shared" si="34"/>
        <v>0</v>
      </c>
      <c r="R275" s="53">
        <f>IF(P275=0,0,IF(INSTRUCCIONES!$C$8="",P275,MIN(P275,INSTRUCCIONES!$C$8)))</f>
        <v>0</v>
      </c>
      <c r="S275" s="52" t="str">
        <f>IF(OR(A275="",H275=""),"",IF(COUNTIFS(LISTAS!$C$2:$C$24,C275,LISTAS!$D$2:$D$24,H275)&gt;0,"SI","NO"))</f>
        <v/>
      </c>
      <c r="T275" s="53">
        <f t="shared" si="35"/>
        <v>0</v>
      </c>
      <c r="U275" s="54">
        <f t="shared" si="36"/>
        <v>0</v>
      </c>
      <c r="V275" s="55" t="str">
        <f t="shared" si="37"/>
        <v/>
      </c>
      <c r="W275" s="35" t="str">
        <f t="shared" si="38"/>
        <v/>
      </c>
      <c r="X275" s="37"/>
      <c r="Y275" s="56"/>
      <c r="Z275" s="57" t="str">
        <f t="shared" si="39"/>
        <v/>
      </c>
      <c r="AA275" s="41"/>
    </row>
    <row r="276" spans="1:27" ht="24" customHeight="1" x14ac:dyDescent="0.25">
      <c r="A276" s="27"/>
      <c r="B276" s="51" t="str">
        <f>IF(A276="","",IFERROR(INDEX(PERSONAL!$G$6:$G$80,MATCH(A276,PERSONAL!$A$6:$A$80,0)),""))</f>
        <v/>
      </c>
      <c r="C276" s="52" t="str">
        <f>IF(A276="","",IFERROR(INDEX(PERSONAL!$B$6:$B$80,MATCH(A276,PERSONAL!$A$6:$A$80,0)),""))</f>
        <v/>
      </c>
      <c r="D276" s="31" t="str">
        <f>IF(A276="","",IFERROR(INDEX(PERSONAL!$V$6:$V$80,MATCH(A276,PERSONAL!$A$6:$A$80,0)),""))</f>
        <v/>
      </c>
      <c r="E276" s="2"/>
      <c r="F276" s="2"/>
      <c r="G276" s="2"/>
      <c r="H276" s="2"/>
      <c r="I276" s="30"/>
      <c r="J276" s="30"/>
      <c r="K276" s="27"/>
      <c r="L276" s="30"/>
      <c r="M276" s="27"/>
      <c r="N276" s="2"/>
      <c r="O276" s="53">
        <f t="shared" si="32"/>
        <v>0</v>
      </c>
      <c r="P276" s="53">
        <f t="shared" si="33"/>
        <v>0</v>
      </c>
      <c r="Q276" s="53">
        <f t="shared" si="34"/>
        <v>0</v>
      </c>
      <c r="R276" s="53">
        <f>IF(P276=0,0,IF(INSTRUCCIONES!$C$8="",P276,MIN(P276,INSTRUCCIONES!$C$8)))</f>
        <v>0</v>
      </c>
      <c r="S276" s="52" t="str">
        <f>IF(OR(A276="",H276=""),"",IF(COUNTIFS(LISTAS!$C$2:$C$24,C276,LISTAS!$D$2:$D$24,H276)&gt;0,"SI","NO"))</f>
        <v/>
      </c>
      <c r="T276" s="53">
        <f t="shared" si="35"/>
        <v>0</v>
      </c>
      <c r="U276" s="54">
        <f t="shared" si="36"/>
        <v>0</v>
      </c>
      <c r="V276" s="55" t="str">
        <f t="shared" si="37"/>
        <v/>
      </c>
      <c r="W276" s="35" t="str">
        <f t="shared" si="38"/>
        <v/>
      </c>
      <c r="X276" s="37"/>
      <c r="Y276" s="56"/>
      <c r="Z276" s="57" t="str">
        <f t="shared" si="39"/>
        <v/>
      </c>
      <c r="AA276" s="41"/>
    </row>
    <row r="277" spans="1:27" ht="24" customHeight="1" x14ac:dyDescent="0.25">
      <c r="A277" s="27"/>
      <c r="B277" s="51" t="str">
        <f>IF(A277="","",IFERROR(INDEX(PERSONAL!$G$6:$G$80,MATCH(A277,PERSONAL!$A$6:$A$80,0)),""))</f>
        <v/>
      </c>
      <c r="C277" s="52" t="str">
        <f>IF(A277="","",IFERROR(INDEX(PERSONAL!$B$6:$B$80,MATCH(A277,PERSONAL!$A$6:$A$80,0)),""))</f>
        <v/>
      </c>
      <c r="D277" s="31" t="str">
        <f>IF(A277="","",IFERROR(INDEX(PERSONAL!$V$6:$V$80,MATCH(A277,PERSONAL!$A$6:$A$80,0)),""))</f>
        <v/>
      </c>
      <c r="E277" s="2"/>
      <c r="F277" s="2"/>
      <c r="G277" s="2"/>
      <c r="H277" s="2"/>
      <c r="I277" s="30"/>
      <c r="J277" s="30"/>
      <c r="K277" s="27"/>
      <c r="L277" s="30"/>
      <c r="M277" s="27"/>
      <c r="N277" s="2"/>
      <c r="O277" s="53">
        <f t="shared" si="32"/>
        <v>0</v>
      </c>
      <c r="P277" s="53">
        <f t="shared" si="33"/>
        <v>0</v>
      </c>
      <c r="Q277" s="53">
        <f t="shared" si="34"/>
        <v>0</v>
      </c>
      <c r="R277" s="53">
        <f>IF(P277=0,0,IF(INSTRUCCIONES!$C$8="",P277,MIN(P277,INSTRUCCIONES!$C$8)))</f>
        <v>0</v>
      </c>
      <c r="S277" s="52" t="str">
        <f>IF(OR(A277="",H277=""),"",IF(COUNTIFS(LISTAS!$C$2:$C$24,C277,LISTAS!$D$2:$D$24,H277)&gt;0,"SI","NO"))</f>
        <v/>
      </c>
      <c r="T277" s="53">
        <f t="shared" si="35"/>
        <v>0</v>
      </c>
      <c r="U277" s="54">
        <f t="shared" si="36"/>
        <v>0</v>
      </c>
      <c r="V277" s="55" t="str">
        <f t="shared" si="37"/>
        <v/>
      </c>
      <c r="W277" s="35" t="str">
        <f t="shared" si="38"/>
        <v/>
      </c>
      <c r="X277" s="37"/>
      <c r="Y277" s="56"/>
      <c r="Z277" s="57" t="str">
        <f t="shared" si="39"/>
        <v/>
      </c>
      <c r="AA277" s="41"/>
    </row>
    <row r="278" spans="1:27" ht="24" customHeight="1" x14ac:dyDescent="0.25">
      <c r="A278" s="27"/>
      <c r="B278" s="51" t="str">
        <f>IF(A278="","",IFERROR(INDEX(PERSONAL!$G$6:$G$80,MATCH(A278,PERSONAL!$A$6:$A$80,0)),""))</f>
        <v/>
      </c>
      <c r="C278" s="52" t="str">
        <f>IF(A278="","",IFERROR(INDEX(PERSONAL!$B$6:$B$80,MATCH(A278,PERSONAL!$A$6:$A$80,0)),""))</f>
        <v/>
      </c>
      <c r="D278" s="31" t="str">
        <f>IF(A278="","",IFERROR(INDEX(PERSONAL!$V$6:$V$80,MATCH(A278,PERSONAL!$A$6:$A$80,0)),""))</f>
        <v/>
      </c>
      <c r="E278" s="2"/>
      <c r="F278" s="2"/>
      <c r="G278" s="2"/>
      <c r="H278" s="2"/>
      <c r="I278" s="30"/>
      <c r="J278" s="30"/>
      <c r="K278" s="27"/>
      <c r="L278" s="30"/>
      <c r="M278" s="27"/>
      <c r="N278" s="2"/>
      <c r="O278" s="53">
        <f t="shared" si="32"/>
        <v>0</v>
      </c>
      <c r="P278" s="53">
        <f t="shared" si="33"/>
        <v>0</v>
      </c>
      <c r="Q278" s="53">
        <f t="shared" si="34"/>
        <v>0</v>
      </c>
      <c r="R278" s="53">
        <f>IF(P278=0,0,IF(INSTRUCCIONES!$C$8="",P278,MIN(P278,INSTRUCCIONES!$C$8)))</f>
        <v>0</v>
      </c>
      <c r="S278" s="52" t="str">
        <f>IF(OR(A278="",H278=""),"",IF(COUNTIFS(LISTAS!$C$2:$C$24,C278,LISTAS!$D$2:$D$24,H278)&gt;0,"SI","NO"))</f>
        <v/>
      </c>
      <c r="T278" s="53">
        <f t="shared" si="35"/>
        <v>0</v>
      </c>
      <c r="U278" s="54">
        <f t="shared" si="36"/>
        <v>0</v>
      </c>
      <c r="V278" s="55" t="str">
        <f t="shared" si="37"/>
        <v/>
      </c>
      <c r="W278" s="35" t="str">
        <f t="shared" si="38"/>
        <v/>
      </c>
      <c r="X278" s="37"/>
      <c r="Y278" s="56"/>
      <c r="Z278" s="57" t="str">
        <f t="shared" si="39"/>
        <v/>
      </c>
      <c r="AA278" s="41"/>
    </row>
    <row r="279" spans="1:27" ht="24" customHeight="1" x14ac:dyDescent="0.25">
      <c r="A279" s="27"/>
      <c r="B279" s="51" t="str">
        <f>IF(A279="","",IFERROR(INDEX(PERSONAL!$G$6:$G$80,MATCH(A279,PERSONAL!$A$6:$A$80,0)),""))</f>
        <v/>
      </c>
      <c r="C279" s="52" t="str">
        <f>IF(A279="","",IFERROR(INDEX(PERSONAL!$B$6:$B$80,MATCH(A279,PERSONAL!$A$6:$A$80,0)),""))</f>
        <v/>
      </c>
      <c r="D279" s="31" t="str">
        <f>IF(A279="","",IFERROR(INDEX(PERSONAL!$V$6:$V$80,MATCH(A279,PERSONAL!$A$6:$A$80,0)),""))</f>
        <v/>
      </c>
      <c r="E279" s="2"/>
      <c r="F279" s="2"/>
      <c r="G279" s="2"/>
      <c r="H279" s="2"/>
      <c r="I279" s="30"/>
      <c r="J279" s="30"/>
      <c r="K279" s="27"/>
      <c r="L279" s="30"/>
      <c r="M279" s="27"/>
      <c r="N279" s="2"/>
      <c r="O279" s="53">
        <f t="shared" si="32"/>
        <v>0</v>
      </c>
      <c r="P279" s="53">
        <f t="shared" si="33"/>
        <v>0</v>
      </c>
      <c r="Q279" s="53">
        <f t="shared" si="34"/>
        <v>0</v>
      </c>
      <c r="R279" s="53">
        <f>IF(P279=0,0,IF(INSTRUCCIONES!$C$8="",P279,MIN(P279,INSTRUCCIONES!$C$8)))</f>
        <v>0</v>
      </c>
      <c r="S279" s="52" t="str">
        <f>IF(OR(A279="",H279=""),"",IF(COUNTIFS(LISTAS!$C$2:$C$24,C279,LISTAS!$D$2:$D$24,H279)&gt;0,"SI","NO"))</f>
        <v/>
      </c>
      <c r="T279" s="53">
        <f t="shared" si="35"/>
        <v>0</v>
      </c>
      <c r="U279" s="54">
        <f t="shared" si="36"/>
        <v>0</v>
      </c>
      <c r="V279" s="55" t="str">
        <f t="shared" si="37"/>
        <v/>
      </c>
      <c r="W279" s="35" t="str">
        <f t="shared" si="38"/>
        <v/>
      </c>
      <c r="X279" s="37"/>
      <c r="Y279" s="56"/>
      <c r="Z279" s="57" t="str">
        <f t="shared" si="39"/>
        <v/>
      </c>
      <c r="AA279" s="41"/>
    </row>
    <row r="280" spans="1:27" ht="24" customHeight="1" x14ac:dyDescent="0.25">
      <c r="A280" s="27"/>
      <c r="B280" s="51" t="str">
        <f>IF(A280="","",IFERROR(INDEX(PERSONAL!$G$6:$G$80,MATCH(A280,PERSONAL!$A$6:$A$80,0)),""))</f>
        <v/>
      </c>
      <c r="C280" s="52" t="str">
        <f>IF(A280="","",IFERROR(INDEX(PERSONAL!$B$6:$B$80,MATCH(A280,PERSONAL!$A$6:$A$80,0)),""))</f>
        <v/>
      </c>
      <c r="D280" s="31" t="str">
        <f>IF(A280="","",IFERROR(INDEX(PERSONAL!$V$6:$V$80,MATCH(A280,PERSONAL!$A$6:$A$80,0)),""))</f>
        <v/>
      </c>
      <c r="E280" s="2"/>
      <c r="F280" s="2"/>
      <c r="G280" s="2"/>
      <c r="H280" s="2"/>
      <c r="I280" s="30"/>
      <c r="J280" s="30"/>
      <c r="K280" s="27"/>
      <c r="L280" s="30"/>
      <c r="M280" s="27"/>
      <c r="N280" s="2"/>
      <c r="O280" s="53">
        <f t="shared" si="32"/>
        <v>0</v>
      </c>
      <c r="P280" s="53">
        <f t="shared" si="33"/>
        <v>0</v>
      </c>
      <c r="Q280" s="53">
        <f t="shared" si="34"/>
        <v>0</v>
      </c>
      <c r="R280" s="53">
        <f>IF(P280=0,0,IF(INSTRUCCIONES!$C$8="",P280,MIN(P280,INSTRUCCIONES!$C$8)))</f>
        <v>0</v>
      </c>
      <c r="S280" s="52" t="str">
        <f>IF(OR(A280="",H280=""),"",IF(COUNTIFS(LISTAS!$C$2:$C$24,C280,LISTAS!$D$2:$D$24,H280)&gt;0,"SI","NO"))</f>
        <v/>
      </c>
      <c r="T280" s="53">
        <f t="shared" si="35"/>
        <v>0</v>
      </c>
      <c r="U280" s="54">
        <f t="shared" si="36"/>
        <v>0</v>
      </c>
      <c r="V280" s="55" t="str">
        <f t="shared" si="37"/>
        <v/>
      </c>
      <c r="W280" s="35" t="str">
        <f t="shared" si="38"/>
        <v/>
      </c>
      <c r="X280" s="37"/>
      <c r="Y280" s="56"/>
      <c r="Z280" s="57" t="str">
        <f t="shared" si="39"/>
        <v/>
      </c>
      <c r="AA280" s="41"/>
    </row>
    <row r="281" spans="1:27" ht="24" customHeight="1" x14ac:dyDescent="0.25">
      <c r="A281" s="27"/>
      <c r="B281" s="51" t="str">
        <f>IF(A281="","",IFERROR(INDEX(PERSONAL!$G$6:$G$80,MATCH(A281,PERSONAL!$A$6:$A$80,0)),""))</f>
        <v/>
      </c>
      <c r="C281" s="52" t="str">
        <f>IF(A281="","",IFERROR(INDEX(PERSONAL!$B$6:$B$80,MATCH(A281,PERSONAL!$A$6:$A$80,0)),""))</f>
        <v/>
      </c>
      <c r="D281" s="31" t="str">
        <f>IF(A281="","",IFERROR(INDEX(PERSONAL!$V$6:$V$80,MATCH(A281,PERSONAL!$A$6:$A$80,0)),""))</f>
        <v/>
      </c>
      <c r="E281" s="2"/>
      <c r="F281" s="2"/>
      <c r="G281" s="2"/>
      <c r="H281" s="2"/>
      <c r="I281" s="30"/>
      <c r="J281" s="30"/>
      <c r="K281" s="27"/>
      <c r="L281" s="30"/>
      <c r="M281" s="27"/>
      <c r="N281" s="2"/>
      <c r="O281" s="53">
        <f t="shared" si="32"/>
        <v>0</v>
      </c>
      <c r="P281" s="53">
        <f t="shared" si="33"/>
        <v>0</v>
      </c>
      <c r="Q281" s="53">
        <f t="shared" si="34"/>
        <v>0</v>
      </c>
      <c r="R281" s="53">
        <f>IF(P281=0,0,IF(INSTRUCCIONES!$C$8="",P281,MIN(P281,INSTRUCCIONES!$C$8)))</f>
        <v>0</v>
      </c>
      <c r="S281" s="52" t="str">
        <f>IF(OR(A281="",H281=""),"",IF(COUNTIFS(LISTAS!$C$2:$C$24,C281,LISTAS!$D$2:$D$24,H281)&gt;0,"SI","NO"))</f>
        <v/>
      </c>
      <c r="T281" s="53">
        <f t="shared" si="35"/>
        <v>0</v>
      </c>
      <c r="U281" s="54">
        <f t="shared" si="36"/>
        <v>0</v>
      </c>
      <c r="V281" s="55" t="str">
        <f t="shared" si="37"/>
        <v/>
      </c>
      <c r="W281" s="35" t="str">
        <f t="shared" si="38"/>
        <v/>
      </c>
      <c r="X281" s="37"/>
      <c r="Y281" s="56"/>
      <c r="Z281" s="57" t="str">
        <f t="shared" si="39"/>
        <v/>
      </c>
      <c r="AA281" s="41"/>
    </row>
    <row r="282" spans="1:27" ht="24" customHeight="1" x14ac:dyDescent="0.25">
      <c r="A282" s="27"/>
      <c r="B282" s="51" t="str">
        <f>IF(A282="","",IFERROR(INDEX(PERSONAL!$G$6:$G$80,MATCH(A282,PERSONAL!$A$6:$A$80,0)),""))</f>
        <v/>
      </c>
      <c r="C282" s="52" t="str">
        <f>IF(A282="","",IFERROR(INDEX(PERSONAL!$B$6:$B$80,MATCH(A282,PERSONAL!$A$6:$A$80,0)),""))</f>
        <v/>
      </c>
      <c r="D282" s="31" t="str">
        <f>IF(A282="","",IFERROR(INDEX(PERSONAL!$V$6:$V$80,MATCH(A282,PERSONAL!$A$6:$A$80,0)),""))</f>
        <v/>
      </c>
      <c r="E282" s="2"/>
      <c r="F282" s="2"/>
      <c r="G282" s="2"/>
      <c r="H282" s="2"/>
      <c r="I282" s="30"/>
      <c r="J282" s="30"/>
      <c r="K282" s="27"/>
      <c r="L282" s="30"/>
      <c r="M282" s="27"/>
      <c r="N282" s="2"/>
      <c r="O282" s="53">
        <f t="shared" si="32"/>
        <v>0</v>
      </c>
      <c r="P282" s="53">
        <f t="shared" si="33"/>
        <v>0</v>
      </c>
      <c r="Q282" s="53">
        <f t="shared" si="34"/>
        <v>0</v>
      </c>
      <c r="R282" s="53">
        <f>IF(P282=0,0,IF(INSTRUCCIONES!$C$8="",P282,MIN(P282,INSTRUCCIONES!$C$8)))</f>
        <v>0</v>
      </c>
      <c r="S282" s="52" t="str">
        <f>IF(OR(A282="",H282=""),"",IF(COUNTIFS(LISTAS!$C$2:$C$24,C282,LISTAS!$D$2:$D$24,H282)&gt;0,"SI","NO"))</f>
        <v/>
      </c>
      <c r="T282" s="53">
        <f t="shared" si="35"/>
        <v>0</v>
      </c>
      <c r="U282" s="54">
        <f t="shared" si="36"/>
        <v>0</v>
      </c>
      <c r="V282" s="55" t="str">
        <f t="shared" si="37"/>
        <v/>
      </c>
      <c r="W282" s="35" t="str">
        <f t="shared" si="38"/>
        <v/>
      </c>
      <c r="X282" s="37"/>
      <c r="Y282" s="56"/>
      <c r="Z282" s="57" t="str">
        <f t="shared" si="39"/>
        <v/>
      </c>
      <c r="AA282" s="41"/>
    </row>
    <row r="283" spans="1:27" ht="24" customHeight="1" x14ac:dyDescent="0.25">
      <c r="A283" s="27"/>
      <c r="B283" s="51" t="str">
        <f>IF(A283="","",IFERROR(INDEX(PERSONAL!$G$6:$G$80,MATCH(A283,PERSONAL!$A$6:$A$80,0)),""))</f>
        <v/>
      </c>
      <c r="C283" s="52" t="str">
        <f>IF(A283="","",IFERROR(INDEX(PERSONAL!$B$6:$B$80,MATCH(A283,PERSONAL!$A$6:$A$80,0)),""))</f>
        <v/>
      </c>
      <c r="D283" s="31" t="str">
        <f>IF(A283="","",IFERROR(INDEX(PERSONAL!$V$6:$V$80,MATCH(A283,PERSONAL!$A$6:$A$80,0)),""))</f>
        <v/>
      </c>
      <c r="E283" s="2"/>
      <c r="F283" s="2"/>
      <c r="G283" s="2"/>
      <c r="H283" s="2"/>
      <c r="I283" s="30"/>
      <c r="J283" s="30"/>
      <c r="K283" s="27"/>
      <c r="L283" s="30"/>
      <c r="M283" s="27"/>
      <c r="N283" s="2"/>
      <c r="O283" s="53">
        <f t="shared" si="32"/>
        <v>0</v>
      </c>
      <c r="P283" s="53">
        <f t="shared" si="33"/>
        <v>0</v>
      </c>
      <c r="Q283" s="53">
        <f t="shared" si="34"/>
        <v>0</v>
      </c>
      <c r="R283" s="53">
        <f>IF(P283=0,0,IF(INSTRUCCIONES!$C$8="",P283,MIN(P283,INSTRUCCIONES!$C$8)))</f>
        <v>0</v>
      </c>
      <c r="S283" s="52" t="str">
        <f>IF(OR(A283="",H283=""),"",IF(COUNTIFS(LISTAS!$C$2:$C$24,C283,LISTAS!$D$2:$D$24,H283)&gt;0,"SI","NO"))</f>
        <v/>
      </c>
      <c r="T283" s="53">
        <f t="shared" si="35"/>
        <v>0</v>
      </c>
      <c r="U283" s="54">
        <f t="shared" si="36"/>
        <v>0</v>
      </c>
      <c r="V283" s="55" t="str">
        <f t="shared" si="37"/>
        <v/>
      </c>
      <c r="W283" s="35" t="str">
        <f t="shared" si="38"/>
        <v/>
      </c>
      <c r="X283" s="37"/>
      <c r="Y283" s="56"/>
      <c r="Z283" s="57" t="str">
        <f t="shared" si="39"/>
        <v/>
      </c>
      <c r="AA283" s="41"/>
    </row>
    <row r="284" spans="1:27" ht="24" customHeight="1" x14ac:dyDescent="0.25">
      <c r="A284" s="27"/>
      <c r="B284" s="51" t="str">
        <f>IF(A284="","",IFERROR(INDEX(PERSONAL!$G$6:$G$80,MATCH(A284,PERSONAL!$A$6:$A$80,0)),""))</f>
        <v/>
      </c>
      <c r="C284" s="52" t="str">
        <f>IF(A284="","",IFERROR(INDEX(PERSONAL!$B$6:$B$80,MATCH(A284,PERSONAL!$A$6:$A$80,0)),""))</f>
        <v/>
      </c>
      <c r="D284" s="31" t="str">
        <f>IF(A284="","",IFERROR(INDEX(PERSONAL!$V$6:$V$80,MATCH(A284,PERSONAL!$A$6:$A$80,0)),""))</f>
        <v/>
      </c>
      <c r="E284" s="2"/>
      <c r="F284" s="2"/>
      <c r="G284" s="2"/>
      <c r="H284" s="2"/>
      <c r="I284" s="30"/>
      <c r="J284" s="30"/>
      <c r="K284" s="27"/>
      <c r="L284" s="30"/>
      <c r="M284" s="27"/>
      <c r="N284" s="2"/>
      <c r="O284" s="53">
        <f t="shared" si="32"/>
        <v>0</v>
      </c>
      <c r="P284" s="53">
        <f t="shared" si="33"/>
        <v>0</v>
      </c>
      <c r="Q284" s="53">
        <f t="shared" si="34"/>
        <v>0</v>
      </c>
      <c r="R284" s="53">
        <f>IF(P284=0,0,IF(INSTRUCCIONES!$C$8="",P284,MIN(P284,INSTRUCCIONES!$C$8)))</f>
        <v>0</v>
      </c>
      <c r="S284" s="52" t="str">
        <f>IF(OR(A284="",H284=""),"",IF(COUNTIFS(LISTAS!$C$2:$C$24,C284,LISTAS!$D$2:$D$24,H284)&gt;0,"SI","NO"))</f>
        <v/>
      </c>
      <c r="T284" s="53">
        <f t="shared" si="35"/>
        <v>0</v>
      </c>
      <c r="U284" s="54">
        <f t="shared" si="36"/>
        <v>0</v>
      </c>
      <c r="V284" s="55" t="str">
        <f t="shared" si="37"/>
        <v/>
      </c>
      <c r="W284" s="35" t="str">
        <f t="shared" si="38"/>
        <v/>
      </c>
      <c r="X284" s="37"/>
      <c r="Y284" s="56"/>
      <c r="Z284" s="57" t="str">
        <f t="shared" si="39"/>
        <v/>
      </c>
      <c r="AA284" s="41"/>
    </row>
    <row r="285" spans="1:27" ht="24" customHeight="1" x14ac:dyDescent="0.25">
      <c r="A285" s="27"/>
      <c r="B285" s="51" t="str">
        <f>IF(A285="","",IFERROR(INDEX(PERSONAL!$G$6:$G$80,MATCH(A285,PERSONAL!$A$6:$A$80,0)),""))</f>
        <v/>
      </c>
      <c r="C285" s="52" t="str">
        <f>IF(A285="","",IFERROR(INDEX(PERSONAL!$B$6:$B$80,MATCH(A285,PERSONAL!$A$6:$A$80,0)),""))</f>
        <v/>
      </c>
      <c r="D285" s="31" t="str">
        <f>IF(A285="","",IFERROR(INDEX(PERSONAL!$V$6:$V$80,MATCH(A285,PERSONAL!$A$6:$A$80,0)),""))</f>
        <v/>
      </c>
      <c r="E285" s="2"/>
      <c r="F285" s="2"/>
      <c r="G285" s="2"/>
      <c r="H285" s="2"/>
      <c r="I285" s="30"/>
      <c r="J285" s="30"/>
      <c r="K285" s="27"/>
      <c r="L285" s="30"/>
      <c r="M285" s="27"/>
      <c r="N285" s="2"/>
      <c r="O285" s="53">
        <f t="shared" si="32"/>
        <v>0</v>
      </c>
      <c r="P285" s="53">
        <f t="shared" si="33"/>
        <v>0</v>
      </c>
      <c r="Q285" s="53">
        <f t="shared" si="34"/>
        <v>0</v>
      </c>
      <c r="R285" s="53">
        <f>IF(P285=0,0,IF(INSTRUCCIONES!$C$8="",P285,MIN(P285,INSTRUCCIONES!$C$8)))</f>
        <v>0</v>
      </c>
      <c r="S285" s="52" t="str">
        <f>IF(OR(A285="",H285=""),"",IF(COUNTIFS(LISTAS!$C$2:$C$24,C285,LISTAS!$D$2:$D$24,H285)&gt;0,"SI","NO"))</f>
        <v/>
      </c>
      <c r="T285" s="53">
        <f t="shared" si="35"/>
        <v>0</v>
      </c>
      <c r="U285" s="54">
        <f t="shared" si="36"/>
        <v>0</v>
      </c>
      <c r="V285" s="55" t="str">
        <f t="shared" si="37"/>
        <v/>
      </c>
      <c r="W285" s="35" t="str">
        <f t="shared" si="38"/>
        <v/>
      </c>
      <c r="X285" s="37"/>
      <c r="Y285" s="56"/>
      <c r="Z285" s="57" t="str">
        <f t="shared" si="39"/>
        <v/>
      </c>
      <c r="AA285" s="41"/>
    </row>
    <row r="286" spans="1:27" ht="24" customHeight="1" x14ac:dyDescent="0.25">
      <c r="A286" s="27"/>
      <c r="B286" s="51" t="str">
        <f>IF(A286="","",IFERROR(INDEX(PERSONAL!$G$6:$G$80,MATCH(A286,PERSONAL!$A$6:$A$80,0)),""))</f>
        <v/>
      </c>
      <c r="C286" s="52" t="str">
        <f>IF(A286="","",IFERROR(INDEX(PERSONAL!$B$6:$B$80,MATCH(A286,PERSONAL!$A$6:$A$80,0)),""))</f>
        <v/>
      </c>
      <c r="D286" s="31" t="str">
        <f>IF(A286="","",IFERROR(INDEX(PERSONAL!$V$6:$V$80,MATCH(A286,PERSONAL!$A$6:$A$80,0)),""))</f>
        <v/>
      </c>
      <c r="E286" s="2"/>
      <c r="F286" s="2"/>
      <c r="G286" s="2"/>
      <c r="H286" s="2"/>
      <c r="I286" s="30"/>
      <c r="J286" s="30"/>
      <c r="K286" s="27"/>
      <c r="L286" s="30"/>
      <c r="M286" s="27"/>
      <c r="N286" s="2"/>
      <c r="O286" s="53">
        <f t="shared" si="32"/>
        <v>0</v>
      </c>
      <c r="P286" s="53">
        <f t="shared" si="33"/>
        <v>0</v>
      </c>
      <c r="Q286" s="53">
        <f t="shared" si="34"/>
        <v>0</v>
      </c>
      <c r="R286" s="53">
        <f>IF(P286=0,0,IF(INSTRUCCIONES!$C$8="",P286,MIN(P286,INSTRUCCIONES!$C$8)))</f>
        <v>0</v>
      </c>
      <c r="S286" s="52" t="str">
        <f>IF(OR(A286="",H286=""),"",IF(COUNTIFS(LISTAS!$C$2:$C$24,C286,LISTAS!$D$2:$D$24,H286)&gt;0,"SI","NO"))</f>
        <v/>
      </c>
      <c r="T286" s="53">
        <f t="shared" si="35"/>
        <v>0</v>
      </c>
      <c r="U286" s="54">
        <f t="shared" si="36"/>
        <v>0</v>
      </c>
      <c r="V286" s="55" t="str">
        <f t="shared" si="37"/>
        <v/>
      </c>
      <c r="W286" s="35" t="str">
        <f t="shared" si="38"/>
        <v/>
      </c>
      <c r="X286" s="37"/>
      <c r="Y286" s="56"/>
      <c r="Z286" s="57" t="str">
        <f t="shared" si="39"/>
        <v/>
      </c>
      <c r="AA286" s="41"/>
    </row>
    <row r="287" spans="1:27" ht="24" customHeight="1" x14ac:dyDescent="0.25">
      <c r="A287" s="27"/>
      <c r="B287" s="51" t="str">
        <f>IF(A287="","",IFERROR(INDEX(PERSONAL!$G$6:$G$80,MATCH(A287,PERSONAL!$A$6:$A$80,0)),""))</f>
        <v/>
      </c>
      <c r="C287" s="52" t="str">
        <f>IF(A287="","",IFERROR(INDEX(PERSONAL!$B$6:$B$80,MATCH(A287,PERSONAL!$A$6:$A$80,0)),""))</f>
        <v/>
      </c>
      <c r="D287" s="31" t="str">
        <f>IF(A287="","",IFERROR(INDEX(PERSONAL!$V$6:$V$80,MATCH(A287,PERSONAL!$A$6:$A$80,0)),""))</f>
        <v/>
      </c>
      <c r="E287" s="2"/>
      <c r="F287" s="2"/>
      <c r="G287" s="2"/>
      <c r="H287" s="2"/>
      <c r="I287" s="30"/>
      <c r="J287" s="30"/>
      <c r="K287" s="27"/>
      <c r="L287" s="30"/>
      <c r="M287" s="27"/>
      <c r="N287" s="2"/>
      <c r="O287" s="53">
        <f t="shared" si="32"/>
        <v>0</v>
      </c>
      <c r="P287" s="53">
        <f t="shared" si="33"/>
        <v>0</v>
      </c>
      <c r="Q287" s="53">
        <f t="shared" si="34"/>
        <v>0</v>
      </c>
      <c r="R287" s="53">
        <f>IF(P287=0,0,IF(INSTRUCCIONES!$C$8="",P287,MIN(P287,INSTRUCCIONES!$C$8)))</f>
        <v>0</v>
      </c>
      <c r="S287" s="52" t="str">
        <f>IF(OR(A287="",H287=""),"",IF(COUNTIFS(LISTAS!$C$2:$C$24,C287,LISTAS!$D$2:$D$24,H287)&gt;0,"SI","NO"))</f>
        <v/>
      </c>
      <c r="T287" s="53">
        <f t="shared" si="35"/>
        <v>0</v>
      </c>
      <c r="U287" s="54">
        <f t="shared" si="36"/>
        <v>0</v>
      </c>
      <c r="V287" s="55" t="str">
        <f t="shared" si="37"/>
        <v/>
      </c>
      <c r="W287" s="35" t="str">
        <f t="shared" si="38"/>
        <v/>
      </c>
      <c r="X287" s="37"/>
      <c r="Y287" s="56"/>
      <c r="Z287" s="57" t="str">
        <f t="shared" si="39"/>
        <v/>
      </c>
      <c r="AA287" s="41"/>
    </row>
    <row r="288" spans="1:27" ht="24" customHeight="1" x14ac:dyDescent="0.25">
      <c r="A288" s="27"/>
      <c r="B288" s="51" t="str">
        <f>IF(A288="","",IFERROR(INDEX(PERSONAL!$G$6:$G$80,MATCH(A288,PERSONAL!$A$6:$A$80,0)),""))</f>
        <v/>
      </c>
      <c r="C288" s="52" t="str">
        <f>IF(A288="","",IFERROR(INDEX(PERSONAL!$B$6:$B$80,MATCH(A288,PERSONAL!$A$6:$A$80,0)),""))</f>
        <v/>
      </c>
      <c r="D288" s="31" t="str">
        <f>IF(A288="","",IFERROR(INDEX(PERSONAL!$V$6:$V$80,MATCH(A288,PERSONAL!$A$6:$A$80,0)),""))</f>
        <v/>
      </c>
      <c r="E288" s="2"/>
      <c r="F288" s="2"/>
      <c r="G288" s="2"/>
      <c r="H288" s="2"/>
      <c r="I288" s="30"/>
      <c r="J288" s="30"/>
      <c r="K288" s="27"/>
      <c r="L288" s="30"/>
      <c r="M288" s="27"/>
      <c r="N288" s="2"/>
      <c r="O288" s="53">
        <f t="shared" si="32"/>
        <v>0</v>
      </c>
      <c r="P288" s="53">
        <f t="shared" si="33"/>
        <v>0</v>
      </c>
      <c r="Q288" s="53">
        <f t="shared" si="34"/>
        <v>0</v>
      </c>
      <c r="R288" s="53">
        <f>IF(P288=0,0,IF(INSTRUCCIONES!$C$8="",P288,MIN(P288,INSTRUCCIONES!$C$8)))</f>
        <v>0</v>
      </c>
      <c r="S288" s="52" t="str">
        <f>IF(OR(A288="",H288=""),"",IF(COUNTIFS(LISTAS!$C$2:$C$24,C288,LISTAS!$D$2:$D$24,H288)&gt;0,"SI","NO"))</f>
        <v/>
      </c>
      <c r="T288" s="53">
        <f t="shared" si="35"/>
        <v>0</v>
      </c>
      <c r="U288" s="54">
        <f t="shared" si="36"/>
        <v>0</v>
      </c>
      <c r="V288" s="55" t="str">
        <f t="shared" si="37"/>
        <v/>
      </c>
      <c r="W288" s="35" t="str">
        <f t="shared" si="38"/>
        <v/>
      </c>
      <c r="X288" s="37"/>
      <c r="Y288" s="56"/>
      <c r="Z288" s="57" t="str">
        <f t="shared" si="39"/>
        <v/>
      </c>
      <c r="AA288" s="41"/>
    </row>
    <row r="289" spans="1:27" ht="24" customHeight="1" x14ac:dyDescent="0.25">
      <c r="A289" s="27"/>
      <c r="B289" s="51" t="str">
        <f>IF(A289="","",IFERROR(INDEX(PERSONAL!$G$6:$G$80,MATCH(A289,PERSONAL!$A$6:$A$80,0)),""))</f>
        <v/>
      </c>
      <c r="C289" s="52" t="str">
        <f>IF(A289="","",IFERROR(INDEX(PERSONAL!$B$6:$B$80,MATCH(A289,PERSONAL!$A$6:$A$80,0)),""))</f>
        <v/>
      </c>
      <c r="D289" s="31" t="str">
        <f>IF(A289="","",IFERROR(INDEX(PERSONAL!$V$6:$V$80,MATCH(A289,PERSONAL!$A$6:$A$80,0)),""))</f>
        <v/>
      </c>
      <c r="E289" s="2"/>
      <c r="F289" s="2"/>
      <c r="G289" s="2"/>
      <c r="H289" s="2"/>
      <c r="I289" s="30"/>
      <c r="J289" s="30"/>
      <c r="K289" s="27"/>
      <c r="L289" s="30"/>
      <c r="M289" s="27"/>
      <c r="N289" s="2"/>
      <c r="O289" s="53">
        <f t="shared" si="32"/>
        <v>0</v>
      </c>
      <c r="P289" s="53">
        <f t="shared" si="33"/>
        <v>0</v>
      </c>
      <c r="Q289" s="53">
        <f t="shared" si="34"/>
        <v>0</v>
      </c>
      <c r="R289" s="53">
        <f>IF(P289=0,0,IF(INSTRUCCIONES!$C$8="",P289,MIN(P289,INSTRUCCIONES!$C$8)))</f>
        <v>0</v>
      </c>
      <c r="S289" s="52" t="str">
        <f>IF(OR(A289="",H289=""),"",IF(COUNTIFS(LISTAS!$C$2:$C$24,C289,LISTAS!$D$2:$D$24,H289)&gt;0,"SI","NO"))</f>
        <v/>
      </c>
      <c r="T289" s="53">
        <f t="shared" si="35"/>
        <v>0</v>
      </c>
      <c r="U289" s="54">
        <f t="shared" si="36"/>
        <v>0</v>
      </c>
      <c r="V289" s="55" t="str">
        <f t="shared" si="37"/>
        <v/>
      </c>
      <c r="W289" s="35" t="str">
        <f t="shared" si="38"/>
        <v/>
      </c>
      <c r="X289" s="37"/>
      <c r="Y289" s="56"/>
      <c r="Z289" s="57" t="str">
        <f t="shared" si="39"/>
        <v/>
      </c>
      <c r="AA289" s="41"/>
    </row>
    <row r="290" spans="1:27" ht="24" customHeight="1" x14ac:dyDescent="0.25">
      <c r="A290" s="27"/>
      <c r="B290" s="51" t="str">
        <f>IF(A290="","",IFERROR(INDEX(PERSONAL!$G$6:$G$80,MATCH(A290,PERSONAL!$A$6:$A$80,0)),""))</f>
        <v/>
      </c>
      <c r="C290" s="52" t="str">
        <f>IF(A290="","",IFERROR(INDEX(PERSONAL!$B$6:$B$80,MATCH(A290,PERSONAL!$A$6:$A$80,0)),""))</f>
        <v/>
      </c>
      <c r="D290" s="31" t="str">
        <f>IF(A290="","",IFERROR(INDEX(PERSONAL!$V$6:$V$80,MATCH(A290,PERSONAL!$A$6:$A$80,0)),""))</f>
        <v/>
      </c>
      <c r="E290" s="2"/>
      <c r="F290" s="2"/>
      <c r="G290" s="2"/>
      <c r="H290" s="2"/>
      <c r="I290" s="30"/>
      <c r="J290" s="30"/>
      <c r="K290" s="27"/>
      <c r="L290" s="30"/>
      <c r="M290" s="27"/>
      <c r="N290" s="2"/>
      <c r="O290" s="53">
        <f t="shared" si="32"/>
        <v>0</v>
      </c>
      <c r="P290" s="53">
        <f t="shared" si="33"/>
        <v>0</v>
      </c>
      <c r="Q290" s="53">
        <f t="shared" si="34"/>
        <v>0</v>
      </c>
      <c r="R290" s="53">
        <f>IF(P290=0,0,IF(INSTRUCCIONES!$C$8="",P290,MIN(P290,INSTRUCCIONES!$C$8)))</f>
        <v>0</v>
      </c>
      <c r="S290" s="52" t="str">
        <f>IF(OR(A290="",H290=""),"",IF(COUNTIFS(LISTAS!$C$2:$C$24,C290,LISTAS!$D$2:$D$24,H290)&gt;0,"SI","NO"))</f>
        <v/>
      </c>
      <c r="T290" s="53">
        <f t="shared" si="35"/>
        <v>0</v>
      </c>
      <c r="U290" s="54">
        <f t="shared" si="36"/>
        <v>0</v>
      </c>
      <c r="V290" s="55" t="str">
        <f t="shared" si="37"/>
        <v/>
      </c>
      <c r="W290" s="35" t="str">
        <f t="shared" si="38"/>
        <v/>
      </c>
      <c r="X290" s="37"/>
      <c r="Y290" s="56"/>
      <c r="Z290" s="57" t="str">
        <f t="shared" si="39"/>
        <v/>
      </c>
      <c r="AA290" s="41"/>
    </row>
    <row r="291" spans="1:27" ht="24" customHeight="1" x14ac:dyDescent="0.25">
      <c r="A291" s="27"/>
      <c r="B291" s="51" t="str">
        <f>IF(A291="","",IFERROR(INDEX(PERSONAL!$G$6:$G$80,MATCH(A291,PERSONAL!$A$6:$A$80,0)),""))</f>
        <v/>
      </c>
      <c r="C291" s="52" t="str">
        <f>IF(A291="","",IFERROR(INDEX(PERSONAL!$B$6:$B$80,MATCH(A291,PERSONAL!$A$6:$A$80,0)),""))</f>
        <v/>
      </c>
      <c r="D291" s="31" t="str">
        <f>IF(A291="","",IFERROR(INDEX(PERSONAL!$V$6:$V$80,MATCH(A291,PERSONAL!$A$6:$A$80,0)),""))</f>
        <v/>
      </c>
      <c r="E291" s="2"/>
      <c r="F291" s="2"/>
      <c r="G291" s="2"/>
      <c r="H291" s="2"/>
      <c r="I291" s="30"/>
      <c r="J291" s="30"/>
      <c r="K291" s="27"/>
      <c r="L291" s="30"/>
      <c r="M291" s="27"/>
      <c r="N291" s="2"/>
      <c r="O291" s="53">
        <f t="shared" si="32"/>
        <v>0</v>
      </c>
      <c r="P291" s="53">
        <f t="shared" si="33"/>
        <v>0</v>
      </c>
      <c r="Q291" s="53">
        <f t="shared" si="34"/>
        <v>0</v>
      </c>
      <c r="R291" s="53">
        <f>IF(P291=0,0,IF(INSTRUCCIONES!$C$8="",P291,MIN(P291,INSTRUCCIONES!$C$8)))</f>
        <v>0</v>
      </c>
      <c r="S291" s="52" t="str">
        <f>IF(OR(A291="",H291=""),"",IF(COUNTIFS(LISTAS!$C$2:$C$24,C291,LISTAS!$D$2:$D$24,H291)&gt;0,"SI","NO"))</f>
        <v/>
      </c>
      <c r="T291" s="53">
        <f t="shared" si="35"/>
        <v>0</v>
      </c>
      <c r="U291" s="54">
        <f t="shared" si="36"/>
        <v>0</v>
      </c>
      <c r="V291" s="55" t="str">
        <f t="shared" si="37"/>
        <v/>
      </c>
      <c r="W291" s="35" t="str">
        <f t="shared" si="38"/>
        <v/>
      </c>
      <c r="X291" s="37"/>
      <c r="Y291" s="56"/>
      <c r="Z291" s="57" t="str">
        <f t="shared" si="39"/>
        <v/>
      </c>
      <c r="AA291" s="41"/>
    </row>
    <row r="292" spans="1:27" ht="24" customHeight="1" x14ac:dyDescent="0.25">
      <c r="A292" s="27"/>
      <c r="B292" s="51" t="str">
        <f>IF(A292="","",IFERROR(INDEX(PERSONAL!$G$6:$G$80,MATCH(A292,PERSONAL!$A$6:$A$80,0)),""))</f>
        <v/>
      </c>
      <c r="C292" s="52" t="str">
        <f>IF(A292="","",IFERROR(INDEX(PERSONAL!$B$6:$B$80,MATCH(A292,PERSONAL!$A$6:$A$80,0)),""))</f>
        <v/>
      </c>
      <c r="D292" s="31" t="str">
        <f>IF(A292="","",IFERROR(INDEX(PERSONAL!$V$6:$V$80,MATCH(A292,PERSONAL!$A$6:$A$80,0)),""))</f>
        <v/>
      </c>
      <c r="E292" s="2"/>
      <c r="F292" s="2"/>
      <c r="G292" s="2"/>
      <c r="H292" s="2"/>
      <c r="I292" s="30"/>
      <c r="J292" s="30"/>
      <c r="K292" s="27"/>
      <c r="L292" s="30"/>
      <c r="M292" s="27"/>
      <c r="N292" s="2"/>
      <c r="O292" s="53">
        <f t="shared" si="32"/>
        <v>0</v>
      </c>
      <c r="P292" s="53">
        <f t="shared" si="33"/>
        <v>0</v>
      </c>
      <c r="Q292" s="53">
        <f t="shared" si="34"/>
        <v>0</v>
      </c>
      <c r="R292" s="53">
        <f>IF(P292=0,0,IF(INSTRUCCIONES!$C$8="",P292,MIN(P292,INSTRUCCIONES!$C$8)))</f>
        <v>0</v>
      </c>
      <c r="S292" s="52" t="str">
        <f>IF(OR(A292="",H292=""),"",IF(COUNTIFS(LISTAS!$C$2:$C$24,C292,LISTAS!$D$2:$D$24,H292)&gt;0,"SI","NO"))</f>
        <v/>
      </c>
      <c r="T292" s="53">
        <f t="shared" si="35"/>
        <v>0</v>
      </c>
      <c r="U292" s="54">
        <f t="shared" si="36"/>
        <v>0</v>
      </c>
      <c r="V292" s="55" t="str">
        <f t="shared" si="37"/>
        <v/>
      </c>
      <c r="W292" s="35" t="str">
        <f t="shared" si="38"/>
        <v/>
      </c>
      <c r="X292" s="37"/>
      <c r="Y292" s="56"/>
      <c r="Z292" s="57" t="str">
        <f t="shared" si="39"/>
        <v/>
      </c>
      <c r="AA292" s="41"/>
    </row>
    <row r="293" spans="1:27" ht="24" customHeight="1" x14ac:dyDescent="0.25">
      <c r="A293" s="27"/>
      <c r="B293" s="51" t="str">
        <f>IF(A293="","",IFERROR(INDEX(PERSONAL!$G$6:$G$80,MATCH(A293,PERSONAL!$A$6:$A$80,0)),""))</f>
        <v/>
      </c>
      <c r="C293" s="52" t="str">
        <f>IF(A293="","",IFERROR(INDEX(PERSONAL!$B$6:$B$80,MATCH(A293,PERSONAL!$A$6:$A$80,0)),""))</f>
        <v/>
      </c>
      <c r="D293" s="31" t="str">
        <f>IF(A293="","",IFERROR(INDEX(PERSONAL!$V$6:$V$80,MATCH(A293,PERSONAL!$A$6:$A$80,0)),""))</f>
        <v/>
      </c>
      <c r="E293" s="2"/>
      <c r="F293" s="2"/>
      <c r="G293" s="2"/>
      <c r="H293" s="2"/>
      <c r="I293" s="30"/>
      <c r="J293" s="30"/>
      <c r="K293" s="27"/>
      <c r="L293" s="30"/>
      <c r="M293" s="27"/>
      <c r="N293" s="2"/>
      <c r="O293" s="53">
        <f t="shared" si="32"/>
        <v>0</v>
      </c>
      <c r="P293" s="53">
        <f t="shared" si="33"/>
        <v>0</v>
      </c>
      <c r="Q293" s="53">
        <f t="shared" si="34"/>
        <v>0</v>
      </c>
      <c r="R293" s="53">
        <f>IF(P293=0,0,IF(INSTRUCCIONES!$C$8="",P293,MIN(P293,INSTRUCCIONES!$C$8)))</f>
        <v>0</v>
      </c>
      <c r="S293" s="52" t="str">
        <f>IF(OR(A293="",H293=""),"",IF(COUNTIFS(LISTAS!$C$2:$C$24,C293,LISTAS!$D$2:$D$24,H293)&gt;0,"SI","NO"))</f>
        <v/>
      </c>
      <c r="T293" s="53">
        <f t="shared" si="35"/>
        <v>0</v>
      </c>
      <c r="U293" s="54">
        <f t="shared" si="36"/>
        <v>0</v>
      </c>
      <c r="V293" s="55" t="str">
        <f t="shared" si="37"/>
        <v/>
      </c>
      <c r="W293" s="35" t="str">
        <f t="shared" si="38"/>
        <v/>
      </c>
      <c r="X293" s="37"/>
      <c r="Y293" s="56"/>
      <c r="Z293" s="57" t="str">
        <f t="shared" si="39"/>
        <v/>
      </c>
      <c r="AA293" s="41"/>
    </row>
    <row r="294" spans="1:27" ht="24" customHeight="1" x14ac:dyDescent="0.25">
      <c r="A294" s="27"/>
      <c r="B294" s="51" t="str">
        <f>IF(A294="","",IFERROR(INDEX(PERSONAL!$G$6:$G$80,MATCH(A294,PERSONAL!$A$6:$A$80,0)),""))</f>
        <v/>
      </c>
      <c r="C294" s="52" t="str">
        <f>IF(A294="","",IFERROR(INDEX(PERSONAL!$B$6:$B$80,MATCH(A294,PERSONAL!$A$6:$A$80,0)),""))</f>
        <v/>
      </c>
      <c r="D294" s="31" t="str">
        <f>IF(A294="","",IFERROR(INDEX(PERSONAL!$V$6:$V$80,MATCH(A294,PERSONAL!$A$6:$A$80,0)),""))</f>
        <v/>
      </c>
      <c r="E294" s="2"/>
      <c r="F294" s="2"/>
      <c r="G294" s="2"/>
      <c r="H294" s="2"/>
      <c r="I294" s="30"/>
      <c r="J294" s="30"/>
      <c r="K294" s="27"/>
      <c r="L294" s="30"/>
      <c r="M294" s="27"/>
      <c r="N294" s="2"/>
      <c r="O294" s="53">
        <f t="shared" si="32"/>
        <v>0</v>
      </c>
      <c r="P294" s="53">
        <f t="shared" si="33"/>
        <v>0</v>
      </c>
      <c r="Q294" s="53">
        <f t="shared" si="34"/>
        <v>0</v>
      </c>
      <c r="R294" s="53">
        <f>IF(P294=0,0,IF(INSTRUCCIONES!$C$8="",P294,MIN(P294,INSTRUCCIONES!$C$8)))</f>
        <v>0</v>
      </c>
      <c r="S294" s="52" t="str">
        <f>IF(OR(A294="",H294=""),"",IF(COUNTIFS(LISTAS!$C$2:$C$24,C294,LISTAS!$D$2:$D$24,H294)&gt;0,"SI","NO"))</f>
        <v/>
      </c>
      <c r="T294" s="53">
        <f t="shared" si="35"/>
        <v>0</v>
      </c>
      <c r="U294" s="54">
        <f t="shared" si="36"/>
        <v>0</v>
      </c>
      <c r="V294" s="55" t="str">
        <f t="shared" si="37"/>
        <v/>
      </c>
      <c r="W294" s="35" t="str">
        <f t="shared" si="38"/>
        <v/>
      </c>
      <c r="X294" s="37"/>
      <c r="Y294" s="56"/>
      <c r="Z294" s="57" t="str">
        <f t="shared" si="39"/>
        <v/>
      </c>
      <c r="AA294" s="41"/>
    </row>
    <row r="295" spans="1:27" ht="24" customHeight="1" x14ac:dyDescent="0.25">
      <c r="A295" s="27"/>
      <c r="B295" s="51" t="str">
        <f>IF(A295="","",IFERROR(INDEX(PERSONAL!$G$6:$G$80,MATCH(A295,PERSONAL!$A$6:$A$80,0)),""))</f>
        <v/>
      </c>
      <c r="C295" s="52" t="str">
        <f>IF(A295="","",IFERROR(INDEX(PERSONAL!$B$6:$B$80,MATCH(A295,PERSONAL!$A$6:$A$80,0)),""))</f>
        <v/>
      </c>
      <c r="D295" s="31" t="str">
        <f>IF(A295="","",IFERROR(INDEX(PERSONAL!$V$6:$V$80,MATCH(A295,PERSONAL!$A$6:$A$80,0)),""))</f>
        <v/>
      </c>
      <c r="E295" s="2"/>
      <c r="F295" s="2"/>
      <c r="G295" s="2"/>
      <c r="H295" s="2"/>
      <c r="I295" s="30"/>
      <c r="J295" s="30"/>
      <c r="K295" s="27"/>
      <c r="L295" s="30"/>
      <c r="M295" s="27"/>
      <c r="N295" s="2"/>
      <c r="O295" s="53">
        <f t="shared" si="32"/>
        <v>0</v>
      </c>
      <c r="P295" s="53">
        <f t="shared" si="33"/>
        <v>0</v>
      </c>
      <c r="Q295" s="53">
        <f t="shared" si="34"/>
        <v>0</v>
      </c>
      <c r="R295" s="53">
        <f>IF(P295=0,0,IF(INSTRUCCIONES!$C$8="",P295,MIN(P295,INSTRUCCIONES!$C$8)))</f>
        <v>0</v>
      </c>
      <c r="S295" s="52" t="str">
        <f>IF(OR(A295="",H295=""),"",IF(COUNTIFS(LISTAS!$C$2:$C$24,C295,LISTAS!$D$2:$D$24,H295)&gt;0,"SI","NO"))</f>
        <v/>
      </c>
      <c r="T295" s="53">
        <f t="shared" si="35"/>
        <v>0</v>
      </c>
      <c r="U295" s="54">
        <f t="shared" si="36"/>
        <v>0</v>
      </c>
      <c r="V295" s="55" t="str">
        <f t="shared" si="37"/>
        <v/>
      </c>
      <c r="W295" s="35" t="str">
        <f t="shared" si="38"/>
        <v/>
      </c>
      <c r="X295" s="37"/>
      <c r="Y295" s="56"/>
      <c r="Z295" s="57" t="str">
        <f t="shared" si="39"/>
        <v/>
      </c>
      <c r="AA295" s="41"/>
    </row>
    <row r="296" spans="1:27" ht="24" customHeight="1" x14ac:dyDescent="0.25">
      <c r="A296" s="27"/>
      <c r="B296" s="51" t="str">
        <f>IF(A296="","",IFERROR(INDEX(PERSONAL!$G$6:$G$80,MATCH(A296,PERSONAL!$A$6:$A$80,0)),""))</f>
        <v/>
      </c>
      <c r="C296" s="52" t="str">
        <f>IF(A296="","",IFERROR(INDEX(PERSONAL!$B$6:$B$80,MATCH(A296,PERSONAL!$A$6:$A$80,0)),""))</f>
        <v/>
      </c>
      <c r="D296" s="31" t="str">
        <f>IF(A296="","",IFERROR(INDEX(PERSONAL!$V$6:$V$80,MATCH(A296,PERSONAL!$A$6:$A$80,0)),""))</f>
        <v/>
      </c>
      <c r="E296" s="2"/>
      <c r="F296" s="2"/>
      <c r="G296" s="2"/>
      <c r="H296" s="2"/>
      <c r="I296" s="30"/>
      <c r="J296" s="30"/>
      <c r="K296" s="27"/>
      <c r="L296" s="30"/>
      <c r="M296" s="27"/>
      <c r="N296" s="2"/>
      <c r="O296" s="53">
        <f t="shared" si="32"/>
        <v>0</v>
      </c>
      <c r="P296" s="53">
        <f t="shared" si="33"/>
        <v>0</v>
      </c>
      <c r="Q296" s="53">
        <f t="shared" si="34"/>
        <v>0</v>
      </c>
      <c r="R296" s="53">
        <f>IF(P296=0,0,IF(INSTRUCCIONES!$C$8="",P296,MIN(P296,INSTRUCCIONES!$C$8)))</f>
        <v>0</v>
      </c>
      <c r="S296" s="52" t="str">
        <f>IF(OR(A296="",H296=""),"",IF(COUNTIFS(LISTAS!$C$2:$C$24,C296,LISTAS!$D$2:$D$24,H296)&gt;0,"SI","NO"))</f>
        <v/>
      </c>
      <c r="T296" s="53">
        <f t="shared" si="35"/>
        <v>0</v>
      </c>
      <c r="U296" s="54">
        <f t="shared" si="36"/>
        <v>0</v>
      </c>
      <c r="V296" s="55" t="str">
        <f t="shared" si="37"/>
        <v/>
      </c>
      <c r="W296" s="35" t="str">
        <f t="shared" si="38"/>
        <v/>
      </c>
      <c r="X296" s="37"/>
      <c r="Y296" s="56"/>
      <c r="Z296" s="57" t="str">
        <f t="shared" si="39"/>
        <v/>
      </c>
      <c r="AA296" s="41"/>
    </row>
    <row r="297" spans="1:27" ht="24" customHeight="1" x14ac:dyDescent="0.25">
      <c r="A297" s="27"/>
      <c r="B297" s="51" t="str">
        <f>IF(A297="","",IFERROR(INDEX(PERSONAL!$G$6:$G$80,MATCH(A297,PERSONAL!$A$6:$A$80,0)),""))</f>
        <v/>
      </c>
      <c r="C297" s="52" t="str">
        <f>IF(A297="","",IFERROR(INDEX(PERSONAL!$B$6:$B$80,MATCH(A297,PERSONAL!$A$6:$A$80,0)),""))</f>
        <v/>
      </c>
      <c r="D297" s="31" t="str">
        <f>IF(A297="","",IFERROR(INDEX(PERSONAL!$V$6:$V$80,MATCH(A297,PERSONAL!$A$6:$A$80,0)),""))</f>
        <v/>
      </c>
      <c r="E297" s="2"/>
      <c r="F297" s="2"/>
      <c r="G297" s="2"/>
      <c r="H297" s="2"/>
      <c r="I297" s="30"/>
      <c r="J297" s="30"/>
      <c r="K297" s="27"/>
      <c r="L297" s="30"/>
      <c r="M297" s="27"/>
      <c r="N297" s="2"/>
      <c r="O297" s="53">
        <f t="shared" si="32"/>
        <v>0</v>
      </c>
      <c r="P297" s="53">
        <f t="shared" si="33"/>
        <v>0</v>
      </c>
      <c r="Q297" s="53">
        <f t="shared" si="34"/>
        <v>0</v>
      </c>
      <c r="R297" s="53">
        <f>IF(P297=0,0,IF(INSTRUCCIONES!$C$8="",P297,MIN(P297,INSTRUCCIONES!$C$8)))</f>
        <v>0</v>
      </c>
      <c r="S297" s="52" t="str">
        <f>IF(OR(A297="",H297=""),"",IF(COUNTIFS(LISTAS!$C$2:$C$24,C297,LISTAS!$D$2:$D$24,H297)&gt;0,"SI","NO"))</f>
        <v/>
      </c>
      <c r="T297" s="53">
        <f t="shared" si="35"/>
        <v>0</v>
      </c>
      <c r="U297" s="54">
        <f t="shared" si="36"/>
        <v>0</v>
      </c>
      <c r="V297" s="55" t="str">
        <f t="shared" si="37"/>
        <v/>
      </c>
      <c r="W297" s="35" t="str">
        <f t="shared" si="38"/>
        <v/>
      </c>
      <c r="X297" s="37"/>
      <c r="Y297" s="56"/>
      <c r="Z297" s="57" t="str">
        <f t="shared" si="39"/>
        <v/>
      </c>
      <c r="AA297" s="41"/>
    </row>
    <row r="298" spans="1:27" ht="24" customHeight="1" x14ac:dyDescent="0.25">
      <c r="A298" s="27"/>
      <c r="B298" s="51" t="str">
        <f>IF(A298="","",IFERROR(INDEX(PERSONAL!$G$6:$G$80,MATCH(A298,PERSONAL!$A$6:$A$80,0)),""))</f>
        <v/>
      </c>
      <c r="C298" s="52" t="str">
        <f>IF(A298="","",IFERROR(INDEX(PERSONAL!$B$6:$B$80,MATCH(A298,PERSONAL!$A$6:$A$80,0)),""))</f>
        <v/>
      </c>
      <c r="D298" s="31" t="str">
        <f>IF(A298="","",IFERROR(INDEX(PERSONAL!$V$6:$V$80,MATCH(A298,PERSONAL!$A$6:$A$80,0)),""))</f>
        <v/>
      </c>
      <c r="E298" s="2"/>
      <c r="F298" s="2"/>
      <c r="G298" s="2"/>
      <c r="H298" s="2"/>
      <c r="I298" s="30"/>
      <c r="J298" s="30"/>
      <c r="K298" s="27"/>
      <c r="L298" s="30"/>
      <c r="M298" s="27"/>
      <c r="N298" s="2"/>
      <c r="O298" s="53">
        <f t="shared" si="32"/>
        <v>0</v>
      </c>
      <c r="P298" s="53">
        <f t="shared" si="33"/>
        <v>0</v>
      </c>
      <c r="Q298" s="53">
        <f t="shared" si="34"/>
        <v>0</v>
      </c>
      <c r="R298" s="53">
        <f>IF(P298=0,0,IF(INSTRUCCIONES!$C$8="",P298,MIN(P298,INSTRUCCIONES!$C$8)))</f>
        <v>0</v>
      </c>
      <c r="S298" s="52" t="str">
        <f>IF(OR(A298="",H298=""),"",IF(COUNTIFS(LISTAS!$C$2:$C$24,C298,LISTAS!$D$2:$D$24,H298)&gt;0,"SI","NO"))</f>
        <v/>
      </c>
      <c r="T298" s="53">
        <f t="shared" si="35"/>
        <v>0</v>
      </c>
      <c r="U298" s="54">
        <f t="shared" si="36"/>
        <v>0</v>
      </c>
      <c r="V298" s="55" t="str">
        <f t="shared" si="37"/>
        <v/>
      </c>
      <c r="W298" s="35" t="str">
        <f t="shared" si="38"/>
        <v/>
      </c>
      <c r="X298" s="37"/>
      <c r="Y298" s="56"/>
      <c r="Z298" s="57" t="str">
        <f t="shared" si="39"/>
        <v/>
      </c>
      <c r="AA298" s="41"/>
    </row>
    <row r="299" spans="1:27" ht="24" customHeight="1" x14ac:dyDescent="0.25">
      <c r="A299" s="27"/>
      <c r="B299" s="51" t="str">
        <f>IF(A299="","",IFERROR(INDEX(PERSONAL!$G$6:$G$80,MATCH(A299,PERSONAL!$A$6:$A$80,0)),""))</f>
        <v/>
      </c>
      <c r="C299" s="52" t="str">
        <f>IF(A299="","",IFERROR(INDEX(PERSONAL!$B$6:$B$80,MATCH(A299,PERSONAL!$A$6:$A$80,0)),""))</f>
        <v/>
      </c>
      <c r="D299" s="31" t="str">
        <f>IF(A299="","",IFERROR(INDEX(PERSONAL!$V$6:$V$80,MATCH(A299,PERSONAL!$A$6:$A$80,0)),""))</f>
        <v/>
      </c>
      <c r="E299" s="2"/>
      <c r="F299" s="2"/>
      <c r="G299" s="2"/>
      <c r="H299" s="2"/>
      <c r="I299" s="30"/>
      <c r="J299" s="30"/>
      <c r="K299" s="27"/>
      <c r="L299" s="30"/>
      <c r="M299" s="27"/>
      <c r="N299" s="2"/>
      <c r="O299" s="53">
        <f t="shared" si="32"/>
        <v>0</v>
      </c>
      <c r="P299" s="53">
        <f t="shared" si="33"/>
        <v>0</v>
      </c>
      <c r="Q299" s="53">
        <f t="shared" si="34"/>
        <v>0</v>
      </c>
      <c r="R299" s="53">
        <f>IF(P299=0,0,IF(INSTRUCCIONES!$C$8="",P299,MIN(P299,INSTRUCCIONES!$C$8)))</f>
        <v>0</v>
      </c>
      <c r="S299" s="52" t="str">
        <f>IF(OR(A299="",H299=""),"",IF(COUNTIFS(LISTAS!$C$2:$C$24,C299,LISTAS!$D$2:$D$24,H299)&gt;0,"SI","NO"))</f>
        <v/>
      </c>
      <c r="T299" s="53">
        <f t="shared" si="35"/>
        <v>0</v>
      </c>
      <c r="U299" s="54">
        <f t="shared" si="36"/>
        <v>0</v>
      </c>
      <c r="V299" s="55" t="str">
        <f t="shared" si="37"/>
        <v/>
      </c>
      <c r="W299" s="35" t="str">
        <f t="shared" si="38"/>
        <v/>
      </c>
      <c r="X299" s="37"/>
      <c r="Y299" s="56"/>
      <c r="Z299" s="57" t="str">
        <f t="shared" si="39"/>
        <v/>
      </c>
      <c r="AA299" s="41"/>
    </row>
    <row r="300" spans="1:27" ht="24" customHeight="1" x14ac:dyDescent="0.25">
      <c r="A300" s="27"/>
      <c r="B300" s="51" t="str">
        <f>IF(A300="","",IFERROR(INDEX(PERSONAL!$G$6:$G$80,MATCH(A300,PERSONAL!$A$6:$A$80,0)),""))</f>
        <v/>
      </c>
      <c r="C300" s="52" t="str">
        <f>IF(A300="","",IFERROR(INDEX(PERSONAL!$B$6:$B$80,MATCH(A300,PERSONAL!$A$6:$A$80,0)),""))</f>
        <v/>
      </c>
      <c r="D300" s="31" t="str">
        <f>IF(A300="","",IFERROR(INDEX(PERSONAL!$V$6:$V$80,MATCH(A300,PERSONAL!$A$6:$A$80,0)),""))</f>
        <v/>
      </c>
      <c r="E300" s="2"/>
      <c r="F300" s="2"/>
      <c r="G300" s="2"/>
      <c r="H300" s="2"/>
      <c r="I300" s="30"/>
      <c r="J300" s="30"/>
      <c r="K300" s="27"/>
      <c r="L300" s="30"/>
      <c r="M300" s="27"/>
      <c r="N300" s="2"/>
      <c r="O300" s="53">
        <f t="shared" si="32"/>
        <v>0</v>
      </c>
      <c r="P300" s="53">
        <f t="shared" si="33"/>
        <v>0</v>
      </c>
      <c r="Q300" s="53">
        <f t="shared" si="34"/>
        <v>0</v>
      </c>
      <c r="R300" s="53">
        <f>IF(P300=0,0,IF(INSTRUCCIONES!$C$8="",P300,MIN(P300,INSTRUCCIONES!$C$8)))</f>
        <v>0</v>
      </c>
      <c r="S300" s="52" t="str">
        <f>IF(OR(A300="",H300=""),"",IF(COUNTIFS(LISTAS!$C$2:$C$24,C300,LISTAS!$D$2:$D$24,H300)&gt;0,"SI","NO"))</f>
        <v/>
      </c>
      <c r="T300" s="53">
        <f t="shared" si="35"/>
        <v>0</v>
      </c>
      <c r="U300" s="54">
        <f t="shared" si="36"/>
        <v>0</v>
      </c>
      <c r="V300" s="55" t="str">
        <f t="shared" si="37"/>
        <v/>
      </c>
      <c r="W300" s="35" t="str">
        <f t="shared" si="38"/>
        <v/>
      </c>
      <c r="X300" s="37"/>
      <c r="Y300" s="56"/>
      <c r="Z300" s="57" t="str">
        <f t="shared" si="39"/>
        <v/>
      </c>
      <c r="AA300" s="41"/>
    </row>
    <row r="301" spans="1:27" ht="24" customHeight="1" x14ac:dyDescent="0.25">
      <c r="A301" s="27"/>
      <c r="B301" s="51" t="str">
        <f>IF(A301="","",IFERROR(INDEX(PERSONAL!$G$6:$G$80,MATCH(A301,PERSONAL!$A$6:$A$80,0)),""))</f>
        <v/>
      </c>
      <c r="C301" s="52" t="str">
        <f>IF(A301="","",IFERROR(INDEX(PERSONAL!$B$6:$B$80,MATCH(A301,PERSONAL!$A$6:$A$80,0)),""))</f>
        <v/>
      </c>
      <c r="D301" s="31" t="str">
        <f>IF(A301="","",IFERROR(INDEX(PERSONAL!$V$6:$V$80,MATCH(A301,PERSONAL!$A$6:$A$80,0)),""))</f>
        <v/>
      </c>
      <c r="E301" s="2"/>
      <c r="F301" s="2"/>
      <c r="G301" s="2"/>
      <c r="H301" s="2"/>
      <c r="I301" s="30"/>
      <c r="J301" s="30"/>
      <c r="K301" s="27"/>
      <c r="L301" s="30"/>
      <c r="M301" s="27"/>
      <c r="N301" s="2"/>
      <c r="O301" s="53">
        <f t="shared" si="32"/>
        <v>0</v>
      </c>
      <c r="P301" s="53">
        <f t="shared" si="33"/>
        <v>0</v>
      </c>
      <c r="Q301" s="53">
        <f t="shared" si="34"/>
        <v>0</v>
      </c>
      <c r="R301" s="53">
        <f>IF(P301=0,0,IF(INSTRUCCIONES!$C$8="",P301,MIN(P301,INSTRUCCIONES!$C$8)))</f>
        <v>0</v>
      </c>
      <c r="S301" s="52" t="str">
        <f>IF(OR(A301="",H301=""),"",IF(COUNTIFS(LISTAS!$C$2:$C$24,C301,LISTAS!$D$2:$D$24,H301)&gt;0,"SI","NO"))</f>
        <v/>
      </c>
      <c r="T301" s="53">
        <f t="shared" si="35"/>
        <v>0</v>
      </c>
      <c r="U301" s="54">
        <f t="shared" si="36"/>
        <v>0</v>
      </c>
      <c r="V301" s="55" t="str">
        <f t="shared" si="37"/>
        <v/>
      </c>
      <c r="W301" s="35" t="str">
        <f t="shared" si="38"/>
        <v/>
      </c>
      <c r="X301" s="37"/>
      <c r="Y301" s="56"/>
      <c r="Z301" s="57" t="str">
        <f t="shared" si="39"/>
        <v/>
      </c>
      <c r="AA301" s="41"/>
    </row>
    <row r="302" spans="1:27" ht="24" customHeight="1" x14ac:dyDescent="0.25">
      <c r="A302" s="27"/>
      <c r="B302" s="51" t="str">
        <f>IF(A302="","",IFERROR(INDEX(PERSONAL!$G$6:$G$80,MATCH(A302,PERSONAL!$A$6:$A$80,0)),""))</f>
        <v/>
      </c>
      <c r="C302" s="52" t="str">
        <f>IF(A302="","",IFERROR(INDEX(PERSONAL!$B$6:$B$80,MATCH(A302,PERSONAL!$A$6:$A$80,0)),""))</f>
        <v/>
      </c>
      <c r="D302" s="31" t="str">
        <f>IF(A302="","",IFERROR(INDEX(PERSONAL!$V$6:$V$80,MATCH(A302,PERSONAL!$A$6:$A$80,0)),""))</f>
        <v/>
      </c>
      <c r="E302" s="2"/>
      <c r="F302" s="2"/>
      <c r="G302" s="2"/>
      <c r="H302" s="2"/>
      <c r="I302" s="30"/>
      <c r="J302" s="30"/>
      <c r="K302" s="27"/>
      <c r="L302" s="30"/>
      <c r="M302" s="27"/>
      <c r="N302" s="2"/>
      <c r="O302" s="53">
        <f t="shared" si="32"/>
        <v>0</v>
      </c>
      <c r="P302" s="53">
        <f t="shared" si="33"/>
        <v>0</v>
      </c>
      <c r="Q302" s="53">
        <f t="shared" si="34"/>
        <v>0</v>
      </c>
      <c r="R302" s="53">
        <f>IF(P302=0,0,IF(INSTRUCCIONES!$C$8="",P302,MIN(P302,INSTRUCCIONES!$C$8)))</f>
        <v>0</v>
      </c>
      <c r="S302" s="52" t="str">
        <f>IF(OR(A302="",H302=""),"",IF(COUNTIFS(LISTAS!$C$2:$C$24,C302,LISTAS!$D$2:$D$24,H302)&gt;0,"SI","NO"))</f>
        <v/>
      </c>
      <c r="T302" s="53">
        <f t="shared" si="35"/>
        <v>0</v>
      </c>
      <c r="U302" s="54">
        <f t="shared" si="36"/>
        <v>0</v>
      </c>
      <c r="V302" s="55" t="str">
        <f t="shared" si="37"/>
        <v/>
      </c>
      <c r="W302" s="35" t="str">
        <f t="shared" si="38"/>
        <v/>
      </c>
      <c r="X302" s="37"/>
      <c r="Y302" s="56"/>
      <c r="Z302" s="57" t="str">
        <f t="shared" si="39"/>
        <v/>
      </c>
      <c r="AA302" s="41"/>
    </row>
    <row r="303" spans="1:27" ht="24" customHeight="1" x14ac:dyDescent="0.25">
      <c r="A303" s="27"/>
      <c r="B303" s="51" t="str">
        <f>IF(A303="","",IFERROR(INDEX(PERSONAL!$G$6:$G$80,MATCH(A303,PERSONAL!$A$6:$A$80,0)),""))</f>
        <v/>
      </c>
      <c r="C303" s="52" t="str">
        <f>IF(A303="","",IFERROR(INDEX(PERSONAL!$B$6:$B$80,MATCH(A303,PERSONAL!$A$6:$A$80,0)),""))</f>
        <v/>
      </c>
      <c r="D303" s="31" t="str">
        <f>IF(A303="","",IFERROR(INDEX(PERSONAL!$V$6:$V$80,MATCH(A303,PERSONAL!$A$6:$A$80,0)),""))</f>
        <v/>
      </c>
      <c r="E303" s="2"/>
      <c r="F303" s="2"/>
      <c r="G303" s="2"/>
      <c r="H303" s="2"/>
      <c r="I303" s="30"/>
      <c r="J303" s="30"/>
      <c r="K303" s="27"/>
      <c r="L303" s="30"/>
      <c r="M303" s="27"/>
      <c r="N303" s="2"/>
      <c r="O303" s="53">
        <f t="shared" si="32"/>
        <v>0</v>
      </c>
      <c r="P303" s="53">
        <f t="shared" si="33"/>
        <v>0</v>
      </c>
      <c r="Q303" s="53">
        <f t="shared" si="34"/>
        <v>0</v>
      </c>
      <c r="R303" s="53">
        <f>IF(P303=0,0,IF(INSTRUCCIONES!$C$8="",P303,MIN(P303,INSTRUCCIONES!$C$8)))</f>
        <v>0</v>
      </c>
      <c r="S303" s="52" t="str">
        <f>IF(OR(A303="",H303=""),"",IF(COUNTIFS(LISTAS!$C$2:$C$24,C303,LISTAS!$D$2:$D$24,H303)&gt;0,"SI","NO"))</f>
        <v/>
      </c>
      <c r="T303" s="53">
        <f t="shared" si="35"/>
        <v>0</v>
      </c>
      <c r="U303" s="54">
        <f t="shared" si="36"/>
        <v>0</v>
      </c>
      <c r="V303" s="55" t="str">
        <f t="shared" si="37"/>
        <v/>
      </c>
      <c r="W303" s="35" t="str">
        <f t="shared" si="38"/>
        <v/>
      </c>
      <c r="X303" s="37"/>
      <c r="Y303" s="56"/>
      <c r="Z303" s="57" t="str">
        <f t="shared" si="39"/>
        <v/>
      </c>
      <c r="AA303" s="41"/>
    </row>
    <row r="304" spans="1:27" ht="24" customHeight="1" x14ac:dyDescent="0.25">
      <c r="A304" s="27"/>
      <c r="B304" s="51" t="str">
        <f>IF(A304="","",IFERROR(INDEX(PERSONAL!$G$6:$G$80,MATCH(A304,PERSONAL!$A$6:$A$80,0)),""))</f>
        <v/>
      </c>
      <c r="C304" s="52" t="str">
        <f>IF(A304="","",IFERROR(INDEX(PERSONAL!$B$6:$B$80,MATCH(A304,PERSONAL!$A$6:$A$80,0)),""))</f>
        <v/>
      </c>
      <c r="D304" s="31" t="str">
        <f>IF(A304="","",IFERROR(INDEX(PERSONAL!$V$6:$V$80,MATCH(A304,PERSONAL!$A$6:$A$80,0)),""))</f>
        <v/>
      </c>
      <c r="E304" s="2"/>
      <c r="F304" s="2"/>
      <c r="G304" s="2"/>
      <c r="H304" s="2"/>
      <c r="I304" s="30"/>
      <c r="J304" s="30"/>
      <c r="K304" s="27"/>
      <c r="L304" s="30"/>
      <c r="M304" s="27"/>
      <c r="N304" s="2"/>
      <c r="O304" s="53">
        <f t="shared" si="32"/>
        <v>0</v>
      </c>
      <c r="P304" s="53">
        <f t="shared" si="33"/>
        <v>0</v>
      </c>
      <c r="Q304" s="53">
        <f t="shared" si="34"/>
        <v>0</v>
      </c>
      <c r="R304" s="53">
        <f>IF(P304=0,0,IF(INSTRUCCIONES!$C$8="",P304,MIN(P304,INSTRUCCIONES!$C$8)))</f>
        <v>0</v>
      </c>
      <c r="S304" s="52" t="str">
        <f>IF(OR(A304="",H304=""),"",IF(COUNTIFS(LISTAS!$C$2:$C$24,C304,LISTAS!$D$2:$D$24,H304)&gt;0,"SI","NO"))</f>
        <v/>
      </c>
      <c r="T304" s="53">
        <f t="shared" si="35"/>
        <v>0</v>
      </c>
      <c r="U304" s="54">
        <f t="shared" si="36"/>
        <v>0</v>
      </c>
      <c r="V304" s="55" t="str">
        <f t="shared" si="37"/>
        <v/>
      </c>
      <c r="W304" s="35" t="str">
        <f t="shared" si="38"/>
        <v/>
      </c>
      <c r="X304" s="37"/>
      <c r="Y304" s="56"/>
      <c r="Z304" s="57" t="str">
        <f t="shared" si="39"/>
        <v/>
      </c>
      <c r="AA304" s="41"/>
    </row>
    <row r="305" spans="1:27" ht="24" customHeight="1" x14ac:dyDescent="0.25">
      <c r="A305" s="27"/>
      <c r="B305" s="51" t="str">
        <f>IF(A305="","",IFERROR(INDEX(PERSONAL!$G$6:$G$80,MATCH(A305,PERSONAL!$A$6:$A$80,0)),""))</f>
        <v/>
      </c>
      <c r="C305" s="52" t="str">
        <f>IF(A305="","",IFERROR(INDEX(PERSONAL!$B$6:$B$80,MATCH(A305,PERSONAL!$A$6:$A$80,0)),""))</f>
        <v/>
      </c>
      <c r="D305" s="31" t="str">
        <f>IF(A305="","",IFERROR(INDEX(PERSONAL!$V$6:$V$80,MATCH(A305,PERSONAL!$A$6:$A$80,0)),""))</f>
        <v/>
      </c>
      <c r="E305" s="2"/>
      <c r="F305" s="2"/>
      <c r="G305" s="2"/>
      <c r="H305" s="2"/>
      <c r="I305" s="30"/>
      <c r="J305" s="30"/>
      <c r="K305" s="27"/>
      <c r="L305" s="30"/>
      <c r="M305" s="27"/>
      <c r="N305" s="2"/>
      <c r="O305" s="53">
        <f t="shared" si="32"/>
        <v>0</v>
      </c>
      <c r="P305" s="53">
        <f t="shared" si="33"/>
        <v>0</v>
      </c>
      <c r="Q305" s="53">
        <f t="shared" si="34"/>
        <v>0</v>
      </c>
      <c r="R305" s="53">
        <f>IF(P305=0,0,IF(INSTRUCCIONES!$C$8="",P305,MIN(P305,INSTRUCCIONES!$C$8)))</f>
        <v>0</v>
      </c>
      <c r="S305" s="52" t="str">
        <f>IF(OR(A305="",H305=""),"",IF(COUNTIFS(LISTAS!$C$2:$C$24,C305,LISTAS!$D$2:$D$24,H305)&gt;0,"SI","NO"))</f>
        <v/>
      </c>
      <c r="T305" s="53">
        <f t="shared" si="35"/>
        <v>0</v>
      </c>
      <c r="U305" s="54">
        <f t="shared" si="36"/>
        <v>0</v>
      </c>
      <c r="V305" s="55" t="str">
        <f t="shared" si="37"/>
        <v/>
      </c>
      <c r="W305" s="35" t="str">
        <f t="shared" si="38"/>
        <v/>
      </c>
      <c r="X305" s="37"/>
      <c r="Y305" s="56"/>
      <c r="Z305" s="57" t="str">
        <f t="shared" si="39"/>
        <v/>
      </c>
      <c r="AA305" s="41"/>
    </row>
    <row r="306" spans="1:27" ht="24" customHeight="1" x14ac:dyDescent="0.25">
      <c r="A306" s="27"/>
      <c r="B306" s="51" t="str">
        <f>IF(A306="","",IFERROR(INDEX(PERSONAL!$G$6:$G$80,MATCH(A306,PERSONAL!$A$6:$A$80,0)),""))</f>
        <v/>
      </c>
      <c r="C306" s="52" t="str">
        <f>IF(A306="","",IFERROR(INDEX(PERSONAL!$B$6:$B$80,MATCH(A306,PERSONAL!$A$6:$A$80,0)),""))</f>
        <v/>
      </c>
      <c r="D306" s="31" t="str">
        <f>IF(A306="","",IFERROR(INDEX(PERSONAL!$V$6:$V$80,MATCH(A306,PERSONAL!$A$6:$A$80,0)),""))</f>
        <v/>
      </c>
      <c r="E306" s="2"/>
      <c r="F306" s="2"/>
      <c r="G306" s="2"/>
      <c r="H306" s="2"/>
      <c r="I306" s="30"/>
      <c r="J306" s="30"/>
      <c r="K306" s="27"/>
      <c r="L306" s="30"/>
      <c r="M306" s="27"/>
      <c r="N306" s="2"/>
      <c r="O306" s="53">
        <f t="shared" si="32"/>
        <v>0</v>
      </c>
      <c r="P306" s="53">
        <f t="shared" si="33"/>
        <v>0</v>
      </c>
      <c r="Q306" s="53">
        <f t="shared" si="34"/>
        <v>0</v>
      </c>
      <c r="R306" s="53">
        <f>IF(P306=0,0,IF(INSTRUCCIONES!$C$8="",P306,MIN(P306,INSTRUCCIONES!$C$8)))</f>
        <v>0</v>
      </c>
      <c r="S306" s="52" t="str">
        <f>IF(OR(A306="",H306=""),"",IF(COUNTIFS(LISTAS!$C$2:$C$24,C306,LISTAS!$D$2:$D$24,H306)&gt;0,"SI","NO"))</f>
        <v/>
      </c>
      <c r="T306" s="53">
        <f t="shared" si="35"/>
        <v>0</v>
      </c>
      <c r="U306" s="54">
        <f t="shared" si="36"/>
        <v>0</v>
      </c>
      <c r="V306" s="55" t="str">
        <f t="shared" si="37"/>
        <v/>
      </c>
      <c r="W306" s="35" t="str">
        <f t="shared" si="38"/>
        <v/>
      </c>
      <c r="X306" s="37"/>
      <c r="Y306" s="56"/>
      <c r="Z306" s="57" t="str">
        <f t="shared" si="39"/>
        <v/>
      </c>
      <c r="AA306" s="41"/>
    </row>
    <row r="307" spans="1:27" ht="24" customHeight="1" x14ac:dyDescent="0.25">
      <c r="A307" s="27"/>
      <c r="B307" s="51" t="str">
        <f>IF(A307="","",IFERROR(INDEX(PERSONAL!$G$6:$G$80,MATCH(A307,PERSONAL!$A$6:$A$80,0)),""))</f>
        <v/>
      </c>
      <c r="C307" s="52" t="str">
        <f>IF(A307="","",IFERROR(INDEX(PERSONAL!$B$6:$B$80,MATCH(A307,PERSONAL!$A$6:$A$80,0)),""))</f>
        <v/>
      </c>
      <c r="D307" s="31" t="str">
        <f>IF(A307="","",IFERROR(INDEX(PERSONAL!$V$6:$V$80,MATCH(A307,PERSONAL!$A$6:$A$80,0)),""))</f>
        <v/>
      </c>
      <c r="E307" s="2"/>
      <c r="F307" s="2"/>
      <c r="G307" s="2"/>
      <c r="H307" s="2"/>
      <c r="I307" s="30"/>
      <c r="J307" s="30"/>
      <c r="K307" s="27"/>
      <c r="L307" s="30"/>
      <c r="M307" s="27"/>
      <c r="N307" s="2"/>
      <c r="O307" s="53">
        <f t="shared" si="32"/>
        <v>0</v>
      </c>
      <c r="P307" s="53">
        <f t="shared" si="33"/>
        <v>0</v>
      </c>
      <c r="Q307" s="53">
        <f t="shared" si="34"/>
        <v>0</v>
      </c>
      <c r="R307" s="53">
        <f>IF(P307=0,0,IF(INSTRUCCIONES!$C$8="",P307,MIN(P307,INSTRUCCIONES!$C$8)))</f>
        <v>0</v>
      </c>
      <c r="S307" s="52" t="str">
        <f>IF(OR(A307="",H307=""),"",IF(COUNTIFS(LISTAS!$C$2:$C$24,C307,LISTAS!$D$2:$D$24,H307)&gt;0,"SI","NO"))</f>
        <v/>
      </c>
      <c r="T307" s="53">
        <f t="shared" si="35"/>
        <v>0</v>
      </c>
      <c r="U307" s="54">
        <f t="shared" si="36"/>
        <v>0</v>
      </c>
      <c r="V307" s="55" t="str">
        <f t="shared" si="37"/>
        <v/>
      </c>
      <c r="W307" s="35" t="str">
        <f t="shared" si="38"/>
        <v/>
      </c>
      <c r="X307" s="37"/>
      <c r="Y307" s="56"/>
      <c r="Z307" s="57" t="str">
        <f t="shared" si="39"/>
        <v/>
      </c>
      <c r="AA307" s="41"/>
    </row>
    <row r="308" spans="1:27" ht="24" customHeight="1" x14ac:dyDescent="0.25">
      <c r="A308" s="27"/>
      <c r="B308" s="51" t="str">
        <f>IF(A308="","",IFERROR(INDEX(PERSONAL!$G$6:$G$80,MATCH(A308,PERSONAL!$A$6:$A$80,0)),""))</f>
        <v/>
      </c>
      <c r="C308" s="52" t="str">
        <f>IF(A308="","",IFERROR(INDEX(PERSONAL!$B$6:$B$80,MATCH(A308,PERSONAL!$A$6:$A$80,0)),""))</f>
        <v/>
      </c>
      <c r="D308" s="31" t="str">
        <f>IF(A308="","",IFERROR(INDEX(PERSONAL!$V$6:$V$80,MATCH(A308,PERSONAL!$A$6:$A$80,0)),""))</f>
        <v/>
      </c>
      <c r="E308" s="2"/>
      <c r="F308" s="2"/>
      <c r="G308" s="2"/>
      <c r="H308" s="2"/>
      <c r="I308" s="30"/>
      <c r="J308" s="30"/>
      <c r="K308" s="27"/>
      <c r="L308" s="30"/>
      <c r="M308" s="27"/>
      <c r="N308" s="2"/>
      <c r="O308" s="53">
        <f t="shared" si="32"/>
        <v>0</v>
      </c>
      <c r="P308" s="53">
        <f t="shared" si="33"/>
        <v>0</v>
      </c>
      <c r="Q308" s="53">
        <f t="shared" si="34"/>
        <v>0</v>
      </c>
      <c r="R308" s="53">
        <f>IF(P308=0,0,IF(INSTRUCCIONES!$C$8="",P308,MIN(P308,INSTRUCCIONES!$C$8)))</f>
        <v>0</v>
      </c>
      <c r="S308" s="52" t="str">
        <f>IF(OR(A308="",H308=""),"",IF(COUNTIFS(LISTAS!$C$2:$C$24,C308,LISTAS!$D$2:$D$24,H308)&gt;0,"SI","NO"))</f>
        <v/>
      </c>
      <c r="T308" s="53">
        <f t="shared" si="35"/>
        <v>0</v>
      </c>
      <c r="U308" s="54">
        <f t="shared" si="36"/>
        <v>0</v>
      </c>
      <c r="V308" s="55" t="str">
        <f t="shared" si="37"/>
        <v/>
      </c>
      <c r="W308" s="35" t="str">
        <f t="shared" si="38"/>
        <v/>
      </c>
      <c r="X308" s="37"/>
      <c r="Y308" s="56"/>
      <c r="Z308" s="57" t="str">
        <f t="shared" si="39"/>
        <v/>
      </c>
      <c r="AA308" s="41"/>
    </row>
    <row r="309" spans="1:27" ht="24" customHeight="1" x14ac:dyDescent="0.25">
      <c r="A309" s="27"/>
      <c r="B309" s="51" t="str">
        <f>IF(A309="","",IFERROR(INDEX(PERSONAL!$G$6:$G$80,MATCH(A309,PERSONAL!$A$6:$A$80,0)),""))</f>
        <v/>
      </c>
      <c r="C309" s="52" t="str">
        <f>IF(A309="","",IFERROR(INDEX(PERSONAL!$B$6:$B$80,MATCH(A309,PERSONAL!$A$6:$A$80,0)),""))</f>
        <v/>
      </c>
      <c r="D309" s="31" t="str">
        <f>IF(A309="","",IFERROR(INDEX(PERSONAL!$V$6:$V$80,MATCH(A309,PERSONAL!$A$6:$A$80,0)),""))</f>
        <v/>
      </c>
      <c r="E309" s="2"/>
      <c r="F309" s="2"/>
      <c r="G309" s="2"/>
      <c r="H309" s="2"/>
      <c r="I309" s="30"/>
      <c r="J309" s="30"/>
      <c r="K309" s="27"/>
      <c r="L309" s="30"/>
      <c r="M309" s="27"/>
      <c r="N309" s="2"/>
      <c r="O309" s="53">
        <f t="shared" si="32"/>
        <v>0</v>
      </c>
      <c r="P309" s="53">
        <f t="shared" si="33"/>
        <v>0</v>
      </c>
      <c r="Q309" s="53">
        <f t="shared" si="34"/>
        <v>0</v>
      </c>
      <c r="R309" s="53">
        <f>IF(P309=0,0,IF(INSTRUCCIONES!$C$8="",P309,MIN(P309,INSTRUCCIONES!$C$8)))</f>
        <v>0</v>
      </c>
      <c r="S309" s="52" t="str">
        <f>IF(OR(A309="",H309=""),"",IF(COUNTIFS(LISTAS!$C$2:$C$24,C309,LISTAS!$D$2:$D$24,H309)&gt;0,"SI","NO"))</f>
        <v/>
      </c>
      <c r="T309" s="53">
        <f t="shared" si="35"/>
        <v>0</v>
      </c>
      <c r="U309" s="54">
        <f t="shared" si="36"/>
        <v>0</v>
      </c>
      <c r="V309" s="55" t="str">
        <f t="shared" si="37"/>
        <v/>
      </c>
      <c r="W309" s="35" t="str">
        <f t="shared" si="38"/>
        <v/>
      </c>
      <c r="X309" s="37"/>
      <c r="Y309" s="56"/>
      <c r="Z309" s="57" t="str">
        <f t="shared" si="39"/>
        <v/>
      </c>
      <c r="AA309" s="41"/>
    </row>
    <row r="310" spans="1:27" ht="24" customHeight="1" x14ac:dyDescent="0.25">
      <c r="A310" s="27"/>
      <c r="B310" s="51" t="str">
        <f>IF(A310="","",IFERROR(INDEX(PERSONAL!$G$6:$G$80,MATCH(A310,PERSONAL!$A$6:$A$80,0)),""))</f>
        <v/>
      </c>
      <c r="C310" s="52" t="str">
        <f>IF(A310="","",IFERROR(INDEX(PERSONAL!$B$6:$B$80,MATCH(A310,PERSONAL!$A$6:$A$80,0)),""))</f>
        <v/>
      </c>
      <c r="D310" s="31" t="str">
        <f>IF(A310="","",IFERROR(INDEX(PERSONAL!$V$6:$V$80,MATCH(A310,PERSONAL!$A$6:$A$80,0)),""))</f>
        <v/>
      </c>
      <c r="E310" s="2"/>
      <c r="F310" s="2"/>
      <c r="G310" s="2"/>
      <c r="H310" s="2"/>
      <c r="I310" s="30"/>
      <c r="J310" s="30"/>
      <c r="K310" s="27"/>
      <c r="L310" s="30"/>
      <c r="M310" s="27"/>
      <c r="N310" s="2"/>
      <c r="O310" s="53">
        <f t="shared" si="32"/>
        <v>0</v>
      </c>
      <c r="P310" s="53">
        <f t="shared" si="33"/>
        <v>0</v>
      </c>
      <c r="Q310" s="53">
        <f t="shared" si="34"/>
        <v>0</v>
      </c>
      <c r="R310" s="53">
        <f>IF(P310=0,0,IF(INSTRUCCIONES!$C$8="",P310,MIN(P310,INSTRUCCIONES!$C$8)))</f>
        <v>0</v>
      </c>
      <c r="S310" s="52" t="str">
        <f>IF(OR(A310="",H310=""),"",IF(COUNTIFS(LISTAS!$C$2:$C$24,C310,LISTAS!$D$2:$D$24,H310)&gt;0,"SI","NO"))</f>
        <v/>
      </c>
      <c r="T310" s="53">
        <f t="shared" si="35"/>
        <v>0</v>
      </c>
      <c r="U310" s="54">
        <f t="shared" si="36"/>
        <v>0</v>
      </c>
      <c r="V310" s="55" t="str">
        <f t="shared" si="37"/>
        <v/>
      </c>
      <c r="W310" s="35" t="str">
        <f t="shared" si="38"/>
        <v/>
      </c>
      <c r="X310" s="37"/>
      <c r="Y310" s="56"/>
      <c r="Z310" s="57" t="str">
        <f t="shared" si="39"/>
        <v/>
      </c>
      <c r="AA310" s="41"/>
    </row>
    <row r="311" spans="1:27" ht="24" customHeight="1" x14ac:dyDescent="0.25">
      <c r="A311" s="27"/>
      <c r="B311" s="51" t="str">
        <f>IF(A311="","",IFERROR(INDEX(PERSONAL!$G$6:$G$80,MATCH(A311,PERSONAL!$A$6:$A$80,0)),""))</f>
        <v/>
      </c>
      <c r="C311" s="52" t="str">
        <f>IF(A311="","",IFERROR(INDEX(PERSONAL!$B$6:$B$80,MATCH(A311,PERSONAL!$A$6:$A$80,0)),""))</f>
        <v/>
      </c>
      <c r="D311" s="31" t="str">
        <f>IF(A311="","",IFERROR(INDEX(PERSONAL!$V$6:$V$80,MATCH(A311,PERSONAL!$A$6:$A$80,0)),""))</f>
        <v/>
      </c>
      <c r="E311" s="2"/>
      <c r="F311" s="2"/>
      <c r="G311" s="2"/>
      <c r="H311" s="2"/>
      <c r="I311" s="30"/>
      <c r="J311" s="30"/>
      <c r="K311" s="27"/>
      <c r="L311" s="30"/>
      <c r="M311" s="27"/>
      <c r="N311" s="2"/>
      <c r="O311" s="53">
        <f t="shared" si="32"/>
        <v>0</v>
      </c>
      <c r="P311" s="53">
        <f t="shared" si="33"/>
        <v>0</v>
      </c>
      <c r="Q311" s="53">
        <f t="shared" si="34"/>
        <v>0</v>
      </c>
      <c r="R311" s="53">
        <f>IF(P311=0,0,IF(INSTRUCCIONES!$C$8="",P311,MIN(P311,INSTRUCCIONES!$C$8)))</f>
        <v>0</v>
      </c>
      <c r="S311" s="52" t="str">
        <f>IF(OR(A311="",H311=""),"",IF(COUNTIFS(LISTAS!$C$2:$C$24,C311,LISTAS!$D$2:$D$24,H311)&gt;0,"SI","NO"))</f>
        <v/>
      </c>
      <c r="T311" s="53">
        <f t="shared" si="35"/>
        <v>0</v>
      </c>
      <c r="U311" s="54">
        <f t="shared" si="36"/>
        <v>0</v>
      </c>
      <c r="V311" s="55" t="str">
        <f t="shared" si="37"/>
        <v/>
      </c>
      <c r="W311" s="35" t="str">
        <f t="shared" si="38"/>
        <v/>
      </c>
      <c r="X311" s="37"/>
      <c r="Y311" s="56"/>
      <c r="Z311" s="57" t="str">
        <f t="shared" si="39"/>
        <v/>
      </c>
      <c r="AA311" s="41"/>
    </row>
    <row r="312" spans="1:27" ht="24" customHeight="1" x14ac:dyDescent="0.25">
      <c r="A312" s="27"/>
      <c r="B312" s="51" t="str">
        <f>IF(A312="","",IFERROR(INDEX(PERSONAL!$G$6:$G$80,MATCH(A312,PERSONAL!$A$6:$A$80,0)),""))</f>
        <v/>
      </c>
      <c r="C312" s="52" t="str">
        <f>IF(A312="","",IFERROR(INDEX(PERSONAL!$B$6:$B$80,MATCH(A312,PERSONAL!$A$6:$A$80,0)),""))</f>
        <v/>
      </c>
      <c r="D312" s="31" t="str">
        <f>IF(A312="","",IFERROR(INDEX(PERSONAL!$V$6:$V$80,MATCH(A312,PERSONAL!$A$6:$A$80,0)),""))</f>
        <v/>
      </c>
      <c r="E312" s="2"/>
      <c r="F312" s="2"/>
      <c r="G312" s="2"/>
      <c r="H312" s="2"/>
      <c r="I312" s="30"/>
      <c r="J312" s="30"/>
      <c r="K312" s="27"/>
      <c r="L312" s="30"/>
      <c r="M312" s="27"/>
      <c r="N312" s="2"/>
      <c r="O312" s="53">
        <f t="shared" si="32"/>
        <v>0</v>
      </c>
      <c r="P312" s="53">
        <f t="shared" si="33"/>
        <v>0</v>
      </c>
      <c r="Q312" s="53">
        <f t="shared" si="34"/>
        <v>0</v>
      </c>
      <c r="R312" s="53">
        <f>IF(P312=0,0,IF(INSTRUCCIONES!$C$8="",P312,MIN(P312,INSTRUCCIONES!$C$8)))</f>
        <v>0</v>
      </c>
      <c r="S312" s="52" t="str">
        <f>IF(OR(A312="",H312=""),"",IF(COUNTIFS(LISTAS!$C$2:$C$24,C312,LISTAS!$D$2:$D$24,H312)&gt;0,"SI","NO"))</f>
        <v/>
      </c>
      <c r="T312" s="53">
        <f t="shared" si="35"/>
        <v>0</v>
      </c>
      <c r="U312" s="54">
        <f t="shared" si="36"/>
        <v>0</v>
      </c>
      <c r="V312" s="55" t="str">
        <f t="shared" si="37"/>
        <v/>
      </c>
      <c r="W312" s="35" t="str">
        <f t="shared" si="38"/>
        <v/>
      </c>
      <c r="X312" s="37"/>
      <c r="Y312" s="56"/>
      <c r="Z312" s="57" t="str">
        <f t="shared" si="39"/>
        <v/>
      </c>
      <c r="AA312" s="41"/>
    </row>
    <row r="313" spans="1:27" ht="24" customHeight="1" x14ac:dyDescent="0.25">
      <c r="A313" s="27"/>
      <c r="B313" s="51" t="str">
        <f>IF(A313="","",IFERROR(INDEX(PERSONAL!$G$6:$G$80,MATCH(A313,PERSONAL!$A$6:$A$80,0)),""))</f>
        <v/>
      </c>
      <c r="C313" s="52" t="str">
        <f>IF(A313="","",IFERROR(INDEX(PERSONAL!$B$6:$B$80,MATCH(A313,PERSONAL!$A$6:$A$80,0)),""))</f>
        <v/>
      </c>
      <c r="D313" s="31" t="str">
        <f>IF(A313="","",IFERROR(INDEX(PERSONAL!$V$6:$V$80,MATCH(A313,PERSONAL!$A$6:$A$80,0)),""))</f>
        <v/>
      </c>
      <c r="E313" s="2"/>
      <c r="F313" s="2"/>
      <c r="G313" s="2"/>
      <c r="H313" s="2"/>
      <c r="I313" s="30"/>
      <c r="J313" s="30"/>
      <c r="K313" s="27"/>
      <c r="L313" s="30"/>
      <c r="M313" s="27"/>
      <c r="N313" s="2"/>
      <c r="O313" s="53">
        <f t="shared" si="32"/>
        <v>0</v>
      </c>
      <c r="P313" s="53">
        <f t="shared" si="33"/>
        <v>0</v>
      </c>
      <c r="Q313" s="53">
        <f t="shared" si="34"/>
        <v>0</v>
      </c>
      <c r="R313" s="53">
        <f>IF(P313=0,0,IF(INSTRUCCIONES!$C$8="",P313,MIN(P313,INSTRUCCIONES!$C$8)))</f>
        <v>0</v>
      </c>
      <c r="S313" s="52" t="str">
        <f>IF(OR(A313="",H313=""),"",IF(COUNTIFS(LISTAS!$C$2:$C$24,C313,LISTAS!$D$2:$D$24,H313)&gt;0,"SI","NO"))</f>
        <v/>
      </c>
      <c r="T313" s="53">
        <f t="shared" si="35"/>
        <v>0</v>
      </c>
      <c r="U313" s="54">
        <f t="shared" si="36"/>
        <v>0</v>
      </c>
      <c r="V313" s="55" t="str">
        <f t="shared" si="37"/>
        <v/>
      </c>
      <c r="W313" s="35" t="str">
        <f t="shared" si="38"/>
        <v/>
      </c>
      <c r="X313" s="37"/>
      <c r="Y313" s="56"/>
      <c r="Z313" s="57" t="str">
        <f t="shared" si="39"/>
        <v/>
      </c>
      <c r="AA313" s="41"/>
    </row>
    <row r="314" spans="1:27" ht="24" customHeight="1" x14ac:dyDescent="0.25">
      <c r="A314" s="27"/>
      <c r="B314" s="51" t="str">
        <f>IF(A314="","",IFERROR(INDEX(PERSONAL!$G$6:$G$80,MATCH(A314,PERSONAL!$A$6:$A$80,0)),""))</f>
        <v/>
      </c>
      <c r="C314" s="52" t="str">
        <f>IF(A314="","",IFERROR(INDEX(PERSONAL!$B$6:$B$80,MATCH(A314,PERSONAL!$A$6:$A$80,0)),""))</f>
        <v/>
      </c>
      <c r="D314" s="31" t="str">
        <f>IF(A314="","",IFERROR(INDEX(PERSONAL!$V$6:$V$80,MATCH(A314,PERSONAL!$A$6:$A$80,0)),""))</f>
        <v/>
      </c>
      <c r="E314" s="2"/>
      <c r="F314" s="2"/>
      <c r="G314" s="2"/>
      <c r="H314" s="2"/>
      <c r="I314" s="30"/>
      <c r="J314" s="30"/>
      <c r="K314" s="27"/>
      <c r="L314" s="30"/>
      <c r="M314" s="27"/>
      <c r="N314" s="2"/>
      <c r="O314" s="53">
        <f t="shared" si="32"/>
        <v>0</v>
      </c>
      <c r="P314" s="53">
        <f t="shared" si="33"/>
        <v>0</v>
      </c>
      <c r="Q314" s="53">
        <f t="shared" si="34"/>
        <v>0</v>
      </c>
      <c r="R314" s="53">
        <f>IF(P314=0,0,IF(INSTRUCCIONES!$C$8="",P314,MIN(P314,INSTRUCCIONES!$C$8)))</f>
        <v>0</v>
      </c>
      <c r="S314" s="52" t="str">
        <f>IF(OR(A314="",H314=""),"",IF(COUNTIFS(LISTAS!$C$2:$C$24,C314,LISTAS!$D$2:$D$24,H314)&gt;0,"SI","NO"))</f>
        <v/>
      </c>
      <c r="T314" s="53">
        <f t="shared" si="35"/>
        <v>0</v>
      </c>
      <c r="U314" s="54">
        <f t="shared" si="36"/>
        <v>0</v>
      </c>
      <c r="V314" s="55" t="str">
        <f t="shared" si="37"/>
        <v/>
      </c>
      <c r="W314" s="35" t="str">
        <f t="shared" si="38"/>
        <v/>
      </c>
      <c r="X314" s="37"/>
      <c r="Y314" s="56"/>
      <c r="Z314" s="57" t="str">
        <f t="shared" si="39"/>
        <v/>
      </c>
      <c r="AA314" s="41"/>
    </row>
    <row r="315" spans="1:27" ht="24" customHeight="1" x14ac:dyDescent="0.25">
      <c r="A315" s="27"/>
      <c r="B315" s="51" t="str">
        <f>IF(A315="","",IFERROR(INDEX(PERSONAL!$G$6:$G$80,MATCH(A315,PERSONAL!$A$6:$A$80,0)),""))</f>
        <v/>
      </c>
      <c r="C315" s="52" t="str">
        <f>IF(A315="","",IFERROR(INDEX(PERSONAL!$B$6:$B$80,MATCH(A315,PERSONAL!$A$6:$A$80,0)),""))</f>
        <v/>
      </c>
      <c r="D315" s="31" t="str">
        <f>IF(A315="","",IFERROR(INDEX(PERSONAL!$V$6:$V$80,MATCH(A315,PERSONAL!$A$6:$A$80,0)),""))</f>
        <v/>
      </c>
      <c r="E315" s="2"/>
      <c r="F315" s="2"/>
      <c r="G315" s="2"/>
      <c r="H315" s="2"/>
      <c r="I315" s="30"/>
      <c r="J315" s="30"/>
      <c r="K315" s="27"/>
      <c r="L315" s="30"/>
      <c r="M315" s="27"/>
      <c r="N315" s="2"/>
      <c r="O315" s="53">
        <f t="shared" si="32"/>
        <v>0</v>
      </c>
      <c r="P315" s="53">
        <f t="shared" si="33"/>
        <v>0</v>
      </c>
      <c r="Q315" s="53">
        <f t="shared" si="34"/>
        <v>0</v>
      </c>
      <c r="R315" s="53">
        <f>IF(P315=0,0,IF(INSTRUCCIONES!$C$8="",P315,MIN(P315,INSTRUCCIONES!$C$8)))</f>
        <v>0</v>
      </c>
      <c r="S315" s="52" t="str">
        <f>IF(OR(A315="",H315=""),"",IF(COUNTIFS(LISTAS!$C$2:$C$24,C315,LISTAS!$D$2:$D$24,H315)&gt;0,"SI","NO"))</f>
        <v/>
      </c>
      <c r="T315" s="53">
        <f t="shared" si="35"/>
        <v>0</v>
      </c>
      <c r="U315" s="54">
        <f t="shared" si="36"/>
        <v>0</v>
      </c>
      <c r="V315" s="55" t="str">
        <f t="shared" si="37"/>
        <v/>
      </c>
      <c r="W315" s="35" t="str">
        <f t="shared" si="38"/>
        <v/>
      </c>
      <c r="X315" s="37"/>
      <c r="Y315" s="56"/>
      <c r="Z315" s="57" t="str">
        <f t="shared" si="39"/>
        <v/>
      </c>
      <c r="AA315" s="41"/>
    </row>
    <row r="316" spans="1:27" ht="24" customHeight="1" x14ac:dyDescent="0.25">
      <c r="A316" s="27"/>
      <c r="B316" s="51" t="str">
        <f>IF(A316="","",IFERROR(INDEX(PERSONAL!$G$6:$G$80,MATCH(A316,PERSONAL!$A$6:$A$80,0)),""))</f>
        <v/>
      </c>
      <c r="C316" s="52" t="str">
        <f>IF(A316="","",IFERROR(INDEX(PERSONAL!$B$6:$B$80,MATCH(A316,PERSONAL!$A$6:$A$80,0)),""))</f>
        <v/>
      </c>
      <c r="D316" s="31" t="str">
        <f>IF(A316="","",IFERROR(INDEX(PERSONAL!$V$6:$V$80,MATCH(A316,PERSONAL!$A$6:$A$80,0)),""))</f>
        <v/>
      </c>
      <c r="E316" s="2"/>
      <c r="F316" s="2"/>
      <c r="G316" s="2"/>
      <c r="H316" s="2"/>
      <c r="I316" s="30"/>
      <c r="J316" s="30"/>
      <c r="K316" s="27"/>
      <c r="L316" s="30"/>
      <c r="M316" s="27"/>
      <c r="N316" s="2"/>
      <c r="O316" s="53">
        <f t="shared" si="32"/>
        <v>0</v>
      </c>
      <c r="P316" s="53">
        <f t="shared" si="33"/>
        <v>0</v>
      </c>
      <c r="Q316" s="53">
        <f t="shared" si="34"/>
        <v>0</v>
      </c>
      <c r="R316" s="53">
        <f>IF(P316=0,0,IF(INSTRUCCIONES!$C$8="",P316,MIN(P316,INSTRUCCIONES!$C$8)))</f>
        <v>0</v>
      </c>
      <c r="S316" s="52" t="str">
        <f>IF(OR(A316="",H316=""),"",IF(COUNTIFS(LISTAS!$C$2:$C$24,C316,LISTAS!$D$2:$D$24,H316)&gt;0,"SI","NO"))</f>
        <v/>
      </c>
      <c r="T316" s="53">
        <f t="shared" si="35"/>
        <v>0</v>
      </c>
      <c r="U316" s="54">
        <f t="shared" si="36"/>
        <v>0</v>
      </c>
      <c r="V316" s="55" t="str">
        <f t="shared" si="37"/>
        <v/>
      </c>
      <c r="W316" s="35" t="str">
        <f t="shared" si="38"/>
        <v/>
      </c>
      <c r="X316" s="37"/>
      <c r="Y316" s="56"/>
      <c r="Z316" s="57" t="str">
        <f t="shared" si="39"/>
        <v/>
      </c>
      <c r="AA316" s="41"/>
    </row>
    <row r="317" spans="1:27" ht="24" customHeight="1" x14ac:dyDescent="0.25">
      <c r="A317" s="27"/>
      <c r="B317" s="51" t="str">
        <f>IF(A317="","",IFERROR(INDEX(PERSONAL!$G$6:$G$80,MATCH(A317,PERSONAL!$A$6:$A$80,0)),""))</f>
        <v/>
      </c>
      <c r="C317" s="52" t="str">
        <f>IF(A317="","",IFERROR(INDEX(PERSONAL!$B$6:$B$80,MATCH(A317,PERSONAL!$A$6:$A$80,0)),""))</f>
        <v/>
      </c>
      <c r="D317" s="31" t="str">
        <f>IF(A317="","",IFERROR(INDEX(PERSONAL!$V$6:$V$80,MATCH(A317,PERSONAL!$A$6:$A$80,0)),""))</f>
        <v/>
      </c>
      <c r="E317" s="2"/>
      <c r="F317" s="2"/>
      <c r="G317" s="2"/>
      <c r="H317" s="2"/>
      <c r="I317" s="30"/>
      <c r="J317" s="30"/>
      <c r="K317" s="27"/>
      <c r="L317" s="30"/>
      <c r="M317" s="27"/>
      <c r="N317" s="2"/>
      <c r="O317" s="53">
        <f t="shared" si="32"/>
        <v>0</v>
      </c>
      <c r="P317" s="53">
        <f t="shared" si="33"/>
        <v>0</v>
      </c>
      <c r="Q317" s="53">
        <f t="shared" si="34"/>
        <v>0</v>
      </c>
      <c r="R317" s="53">
        <f>IF(P317=0,0,IF(INSTRUCCIONES!$C$8="",P317,MIN(P317,INSTRUCCIONES!$C$8)))</f>
        <v>0</v>
      </c>
      <c r="S317" s="52" t="str">
        <f>IF(OR(A317="",H317=""),"",IF(COUNTIFS(LISTAS!$C$2:$C$24,C317,LISTAS!$D$2:$D$24,H317)&gt;0,"SI","NO"))</f>
        <v/>
      </c>
      <c r="T317" s="53">
        <f t="shared" si="35"/>
        <v>0</v>
      </c>
      <c r="U317" s="54">
        <f t="shared" si="36"/>
        <v>0</v>
      </c>
      <c r="V317" s="55" t="str">
        <f t="shared" si="37"/>
        <v/>
      </c>
      <c r="W317" s="35" t="str">
        <f t="shared" si="38"/>
        <v/>
      </c>
      <c r="X317" s="37"/>
      <c r="Y317" s="56"/>
      <c r="Z317" s="57" t="str">
        <f t="shared" si="39"/>
        <v/>
      </c>
      <c r="AA317" s="41"/>
    </row>
    <row r="318" spans="1:27" ht="24" customHeight="1" x14ac:dyDescent="0.25">
      <c r="A318" s="27"/>
      <c r="B318" s="51" t="str">
        <f>IF(A318="","",IFERROR(INDEX(PERSONAL!$G$6:$G$80,MATCH(A318,PERSONAL!$A$6:$A$80,0)),""))</f>
        <v/>
      </c>
      <c r="C318" s="52" t="str">
        <f>IF(A318="","",IFERROR(INDEX(PERSONAL!$B$6:$B$80,MATCH(A318,PERSONAL!$A$6:$A$80,0)),""))</f>
        <v/>
      </c>
      <c r="D318" s="31" t="str">
        <f>IF(A318="","",IFERROR(INDEX(PERSONAL!$V$6:$V$80,MATCH(A318,PERSONAL!$A$6:$A$80,0)),""))</f>
        <v/>
      </c>
      <c r="E318" s="2"/>
      <c r="F318" s="2"/>
      <c r="G318" s="2"/>
      <c r="H318" s="2"/>
      <c r="I318" s="30"/>
      <c r="J318" s="30"/>
      <c r="K318" s="27"/>
      <c r="L318" s="30"/>
      <c r="M318" s="27"/>
      <c r="N318" s="2"/>
      <c r="O318" s="53">
        <f t="shared" si="32"/>
        <v>0</v>
      </c>
      <c r="P318" s="53">
        <f t="shared" si="33"/>
        <v>0</v>
      </c>
      <c r="Q318" s="53">
        <f t="shared" si="34"/>
        <v>0</v>
      </c>
      <c r="R318" s="53">
        <f>IF(P318=0,0,IF(INSTRUCCIONES!$C$8="",P318,MIN(P318,INSTRUCCIONES!$C$8)))</f>
        <v>0</v>
      </c>
      <c r="S318" s="52" t="str">
        <f>IF(OR(A318="",H318=""),"",IF(COUNTIFS(LISTAS!$C$2:$C$24,C318,LISTAS!$D$2:$D$24,H318)&gt;0,"SI","NO"))</f>
        <v/>
      </c>
      <c r="T318" s="53">
        <f t="shared" si="35"/>
        <v>0</v>
      </c>
      <c r="U318" s="54">
        <f t="shared" si="36"/>
        <v>0</v>
      </c>
      <c r="V318" s="55" t="str">
        <f t="shared" si="37"/>
        <v/>
      </c>
      <c r="W318" s="35" t="str">
        <f t="shared" si="38"/>
        <v/>
      </c>
      <c r="X318" s="37"/>
      <c r="Y318" s="56"/>
      <c r="Z318" s="57" t="str">
        <f t="shared" si="39"/>
        <v/>
      </c>
      <c r="AA318" s="41"/>
    </row>
    <row r="319" spans="1:27" ht="24" customHeight="1" x14ac:dyDescent="0.25">
      <c r="A319" s="27"/>
      <c r="B319" s="51" t="str">
        <f>IF(A319="","",IFERROR(INDEX(PERSONAL!$G$6:$G$80,MATCH(A319,PERSONAL!$A$6:$A$80,0)),""))</f>
        <v/>
      </c>
      <c r="C319" s="52" t="str">
        <f>IF(A319="","",IFERROR(INDEX(PERSONAL!$B$6:$B$80,MATCH(A319,PERSONAL!$A$6:$A$80,0)),""))</f>
        <v/>
      </c>
      <c r="D319" s="31" t="str">
        <f>IF(A319="","",IFERROR(INDEX(PERSONAL!$V$6:$V$80,MATCH(A319,PERSONAL!$A$6:$A$80,0)),""))</f>
        <v/>
      </c>
      <c r="E319" s="2"/>
      <c r="F319" s="2"/>
      <c r="G319" s="2"/>
      <c r="H319" s="2"/>
      <c r="I319" s="30"/>
      <c r="J319" s="30"/>
      <c r="K319" s="27"/>
      <c r="L319" s="30"/>
      <c r="M319" s="27"/>
      <c r="N319" s="2"/>
      <c r="O319" s="53">
        <f t="shared" si="32"/>
        <v>0</v>
      </c>
      <c r="P319" s="53">
        <f t="shared" si="33"/>
        <v>0</v>
      </c>
      <c r="Q319" s="53">
        <f t="shared" si="34"/>
        <v>0</v>
      </c>
      <c r="R319" s="53">
        <f>IF(P319=0,0,IF(INSTRUCCIONES!$C$8="",P319,MIN(P319,INSTRUCCIONES!$C$8)))</f>
        <v>0</v>
      </c>
      <c r="S319" s="52" t="str">
        <f>IF(OR(A319="",H319=""),"",IF(COUNTIFS(LISTAS!$C$2:$C$24,C319,LISTAS!$D$2:$D$24,H319)&gt;0,"SI","NO"))</f>
        <v/>
      </c>
      <c r="T319" s="53">
        <f t="shared" si="35"/>
        <v>0</v>
      </c>
      <c r="U319" s="54">
        <f t="shared" si="36"/>
        <v>0</v>
      </c>
      <c r="V319" s="55" t="str">
        <f t="shared" si="37"/>
        <v/>
      </c>
      <c r="W319" s="35" t="str">
        <f t="shared" si="38"/>
        <v/>
      </c>
      <c r="X319" s="37"/>
      <c r="Y319" s="56"/>
      <c r="Z319" s="57" t="str">
        <f t="shared" si="39"/>
        <v/>
      </c>
      <c r="AA319" s="41"/>
    </row>
    <row r="320" spans="1:27" ht="24" customHeight="1" x14ac:dyDescent="0.25">
      <c r="A320" s="27"/>
      <c r="B320" s="51" t="str">
        <f>IF(A320="","",IFERROR(INDEX(PERSONAL!$G$6:$G$80,MATCH(A320,PERSONAL!$A$6:$A$80,0)),""))</f>
        <v/>
      </c>
      <c r="C320" s="52" t="str">
        <f>IF(A320="","",IFERROR(INDEX(PERSONAL!$B$6:$B$80,MATCH(A320,PERSONAL!$A$6:$A$80,0)),""))</f>
        <v/>
      </c>
      <c r="D320" s="31" t="str">
        <f>IF(A320="","",IFERROR(INDEX(PERSONAL!$V$6:$V$80,MATCH(A320,PERSONAL!$A$6:$A$80,0)),""))</f>
        <v/>
      </c>
      <c r="E320" s="2"/>
      <c r="F320" s="2"/>
      <c r="G320" s="2"/>
      <c r="H320" s="2"/>
      <c r="I320" s="30"/>
      <c r="J320" s="30"/>
      <c r="K320" s="27"/>
      <c r="L320" s="30"/>
      <c r="M320" s="27"/>
      <c r="N320" s="2"/>
      <c r="O320" s="53">
        <f t="shared" si="32"/>
        <v>0</v>
      </c>
      <c r="P320" s="53">
        <f t="shared" si="33"/>
        <v>0</v>
      </c>
      <c r="Q320" s="53">
        <f t="shared" si="34"/>
        <v>0</v>
      </c>
      <c r="R320" s="53">
        <f>IF(P320=0,0,IF(INSTRUCCIONES!$C$8="",P320,MIN(P320,INSTRUCCIONES!$C$8)))</f>
        <v>0</v>
      </c>
      <c r="S320" s="52" t="str">
        <f>IF(OR(A320="",H320=""),"",IF(COUNTIFS(LISTAS!$C$2:$C$24,C320,LISTAS!$D$2:$D$24,H320)&gt;0,"SI","NO"))</f>
        <v/>
      </c>
      <c r="T320" s="53">
        <f t="shared" si="35"/>
        <v>0</v>
      </c>
      <c r="U320" s="54">
        <f t="shared" si="36"/>
        <v>0</v>
      </c>
      <c r="V320" s="55" t="str">
        <f t="shared" si="37"/>
        <v/>
      </c>
      <c r="W320" s="35" t="str">
        <f t="shared" si="38"/>
        <v/>
      </c>
      <c r="X320" s="37"/>
      <c r="Y320" s="56"/>
      <c r="Z320" s="57" t="str">
        <f t="shared" si="39"/>
        <v/>
      </c>
      <c r="AA320" s="41"/>
    </row>
    <row r="321" spans="1:27" ht="24" customHeight="1" x14ac:dyDescent="0.25">
      <c r="A321" s="27"/>
      <c r="B321" s="51" t="str">
        <f>IF(A321="","",IFERROR(INDEX(PERSONAL!$G$6:$G$80,MATCH(A321,PERSONAL!$A$6:$A$80,0)),""))</f>
        <v/>
      </c>
      <c r="C321" s="52" t="str">
        <f>IF(A321="","",IFERROR(INDEX(PERSONAL!$B$6:$B$80,MATCH(A321,PERSONAL!$A$6:$A$80,0)),""))</f>
        <v/>
      </c>
      <c r="D321" s="31" t="str">
        <f>IF(A321="","",IFERROR(INDEX(PERSONAL!$V$6:$V$80,MATCH(A321,PERSONAL!$A$6:$A$80,0)),""))</f>
        <v/>
      </c>
      <c r="E321" s="2"/>
      <c r="F321" s="2"/>
      <c r="G321" s="2"/>
      <c r="H321" s="2"/>
      <c r="I321" s="30"/>
      <c r="J321" s="30"/>
      <c r="K321" s="27"/>
      <c r="L321" s="30"/>
      <c r="M321" s="27"/>
      <c r="N321" s="2"/>
      <c r="O321" s="53">
        <f t="shared" si="32"/>
        <v>0</v>
      </c>
      <c r="P321" s="53">
        <f t="shared" si="33"/>
        <v>0</v>
      </c>
      <c r="Q321" s="53">
        <f t="shared" si="34"/>
        <v>0</v>
      </c>
      <c r="R321" s="53">
        <f>IF(P321=0,0,IF(INSTRUCCIONES!$C$8="",P321,MIN(P321,INSTRUCCIONES!$C$8)))</f>
        <v>0</v>
      </c>
      <c r="S321" s="52" t="str">
        <f>IF(OR(A321="",H321=""),"",IF(COUNTIFS(LISTAS!$C$2:$C$24,C321,LISTAS!$D$2:$D$24,H321)&gt;0,"SI","NO"))</f>
        <v/>
      </c>
      <c r="T321" s="53">
        <f t="shared" si="35"/>
        <v>0</v>
      </c>
      <c r="U321" s="54">
        <f t="shared" si="36"/>
        <v>0</v>
      </c>
      <c r="V321" s="55" t="str">
        <f t="shared" si="37"/>
        <v/>
      </c>
      <c r="W321" s="35" t="str">
        <f t="shared" si="38"/>
        <v/>
      </c>
      <c r="X321" s="37"/>
      <c r="Y321" s="56"/>
      <c r="Z321" s="57" t="str">
        <f t="shared" si="39"/>
        <v/>
      </c>
      <c r="AA321" s="41"/>
    </row>
    <row r="322" spans="1:27" ht="24" customHeight="1" x14ac:dyDescent="0.25">
      <c r="A322" s="27"/>
      <c r="B322" s="51" t="str">
        <f>IF(A322="","",IFERROR(INDEX(PERSONAL!$G$6:$G$80,MATCH(A322,PERSONAL!$A$6:$A$80,0)),""))</f>
        <v/>
      </c>
      <c r="C322" s="52" t="str">
        <f>IF(A322="","",IFERROR(INDEX(PERSONAL!$B$6:$B$80,MATCH(A322,PERSONAL!$A$6:$A$80,0)),""))</f>
        <v/>
      </c>
      <c r="D322" s="31" t="str">
        <f>IF(A322="","",IFERROR(INDEX(PERSONAL!$V$6:$V$80,MATCH(A322,PERSONAL!$A$6:$A$80,0)),""))</f>
        <v/>
      </c>
      <c r="E322" s="2"/>
      <c r="F322" s="2"/>
      <c r="G322" s="2"/>
      <c r="H322" s="2"/>
      <c r="I322" s="30"/>
      <c r="J322" s="30"/>
      <c r="K322" s="27"/>
      <c r="L322" s="30"/>
      <c r="M322" s="27"/>
      <c r="N322" s="2"/>
      <c r="O322" s="53">
        <f t="shared" si="32"/>
        <v>0</v>
      </c>
      <c r="P322" s="53">
        <f t="shared" si="33"/>
        <v>0</v>
      </c>
      <c r="Q322" s="53">
        <f t="shared" si="34"/>
        <v>0</v>
      </c>
      <c r="R322" s="53">
        <f>IF(P322=0,0,IF(INSTRUCCIONES!$C$8="",P322,MIN(P322,INSTRUCCIONES!$C$8)))</f>
        <v>0</v>
      </c>
      <c r="S322" s="52" t="str">
        <f>IF(OR(A322="",H322=""),"",IF(COUNTIFS(LISTAS!$C$2:$C$24,C322,LISTAS!$D$2:$D$24,H322)&gt;0,"SI","NO"))</f>
        <v/>
      </c>
      <c r="T322" s="53">
        <f t="shared" si="35"/>
        <v>0</v>
      </c>
      <c r="U322" s="54">
        <f t="shared" si="36"/>
        <v>0</v>
      </c>
      <c r="V322" s="55" t="str">
        <f t="shared" si="37"/>
        <v/>
      </c>
      <c r="W322" s="35" t="str">
        <f t="shared" si="38"/>
        <v/>
      </c>
      <c r="X322" s="37"/>
      <c r="Y322" s="56"/>
      <c r="Z322" s="57" t="str">
        <f t="shared" si="39"/>
        <v/>
      </c>
      <c r="AA322" s="41"/>
    </row>
    <row r="323" spans="1:27" ht="24" customHeight="1" x14ac:dyDescent="0.25">
      <c r="A323" s="27"/>
      <c r="B323" s="51" t="str">
        <f>IF(A323="","",IFERROR(INDEX(PERSONAL!$G$6:$G$80,MATCH(A323,PERSONAL!$A$6:$A$80,0)),""))</f>
        <v/>
      </c>
      <c r="C323" s="52" t="str">
        <f>IF(A323="","",IFERROR(INDEX(PERSONAL!$B$6:$B$80,MATCH(A323,PERSONAL!$A$6:$A$80,0)),""))</f>
        <v/>
      </c>
      <c r="D323" s="31" t="str">
        <f>IF(A323="","",IFERROR(INDEX(PERSONAL!$V$6:$V$80,MATCH(A323,PERSONAL!$A$6:$A$80,0)),""))</f>
        <v/>
      </c>
      <c r="E323" s="2"/>
      <c r="F323" s="2"/>
      <c r="G323" s="2"/>
      <c r="H323" s="2"/>
      <c r="I323" s="30"/>
      <c r="J323" s="30"/>
      <c r="K323" s="27"/>
      <c r="L323" s="30"/>
      <c r="M323" s="27"/>
      <c r="N323" s="2"/>
      <c r="O323" s="53">
        <f t="shared" si="32"/>
        <v>0</v>
      </c>
      <c r="P323" s="53">
        <f t="shared" si="33"/>
        <v>0</v>
      </c>
      <c r="Q323" s="53">
        <f t="shared" si="34"/>
        <v>0</v>
      </c>
      <c r="R323" s="53">
        <f>IF(P323=0,0,IF(INSTRUCCIONES!$C$8="",P323,MIN(P323,INSTRUCCIONES!$C$8)))</f>
        <v>0</v>
      </c>
      <c r="S323" s="52" t="str">
        <f>IF(OR(A323="",H323=""),"",IF(COUNTIFS(LISTAS!$C$2:$C$24,C323,LISTAS!$D$2:$D$24,H323)&gt;0,"SI","NO"))</f>
        <v/>
      </c>
      <c r="T323" s="53">
        <f t="shared" si="35"/>
        <v>0</v>
      </c>
      <c r="U323" s="54">
        <f t="shared" si="36"/>
        <v>0</v>
      </c>
      <c r="V323" s="55" t="str">
        <f t="shared" si="37"/>
        <v/>
      </c>
      <c r="W323" s="35" t="str">
        <f t="shared" si="38"/>
        <v/>
      </c>
      <c r="X323" s="37"/>
      <c r="Y323" s="56"/>
      <c r="Z323" s="57" t="str">
        <f t="shared" si="39"/>
        <v/>
      </c>
      <c r="AA323" s="41"/>
    </row>
    <row r="324" spans="1:27" ht="24" customHeight="1" x14ac:dyDescent="0.25">
      <c r="A324" s="27"/>
      <c r="B324" s="51" t="str">
        <f>IF(A324="","",IFERROR(INDEX(PERSONAL!$G$6:$G$80,MATCH(A324,PERSONAL!$A$6:$A$80,0)),""))</f>
        <v/>
      </c>
      <c r="C324" s="52" t="str">
        <f>IF(A324="","",IFERROR(INDEX(PERSONAL!$B$6:$B$80,MATCH(A324,PERSONAL!$A$6:$A$80,0)),""))</f>
        <v/>
      </c>
      <c r="D324" s="31" t="str">
        <f>IF(A324="","",IFERROR(INDEX(PERSONAL!$V$6:$V$80,MATCH(A324,PERSONAL!$A$6:$A$80,0)),""))</f>
        <v/>
      </c>
      <c r="E324" s="2"/>
      <c r="F324" s="2"/>
      <c r="G324" s="2"/>
      <c r="H324" s="2"/>
      <c r="I324" s="30"/>
      <c r="J324" s="30"/>
      <c r="K324" s="27"/>
      <c r="L324" s="30"/>
      <c r="M324" s="27"/>
      <c r="N324" s="2"/>
      <c r="O324" s="53">
        <f t="shared" si="32"/>
        <v>0</v>
      </c>
      <c r="P324" s="53">
        <f t="shared" si="33"/>
        <v>0</v>
      </c>
      <c r="Q324" s="53">
        <f t="shared" si="34"/>
        <v>0</v>
      </c>
      <c r="R324" s="53">
        <f>IF(P324=0,0,IF(INSTRUCCIONES!$C$8="",P324,MIN(P324,INSTRUCCIONES!$C$8)))</f>
        <v>0</v>
      </c>
      <c r="S324" s="52" t="str">
        <f>IF(OR(A324="",H324=""),"",IF(COUNTIFS(LISTAS!$C$2:$C$24,C324,LISTAS!$D$2:$D$24,H324)&gt;0,"SI","NO"))</f>
        <v/>
      </c>
      <c r="T324" s="53">
        <f t="shared" si="35"/>
        <v>0</v>
      </c>
      <c r="U324" s="54">
        <f t="shared" si="36"/>
        <v>0</v>
      </c>
      <c r="V324" s="55" t="str">
        <f t="shared" si="37"/>
        <v/>
      </c>
      <c r="W324" s="35" t="str">
        <f t="shared" si="38"/>
        <v/>
      </c>
      <c r="X324" s="37"/>
      <c r="Y324" s="56"/>
      <c r="Z324" s="57" t="str">
        <f t="shared" si="39"/>
        <v/>
      </c>
      <c r="AA324" s="41"/>
    </row>
    <row r="325" spans="1:27" ht="24" customHeight="1" x14ac:dyDescent="0.25">
      <c r="A325" s="27"/>
      <c r="B325" s="51" t="str">
        <f>IF(A325="","",IFERROR(INDEX(PERSONAL!$G$6:$G$80,MATCH(A325,PERSONAL!$A$6:$A$80,0)),""))</f>
        <v/>
      </c>
      <c r="C325" s="52" t="str">
        <f>IF(A325="","",IFERROR(INDEX(PERSONAL!$B$6:$B$80,MATCH(A325,PERSONAL!$A$6:$A$80,0)),""))</f>
        <v/>
      </c>
      <c r="D325" s="31" t="str">
        <f>IF(A325="","",IFERROR(INDEX(PERSONAL!$V$6:$V$80,MATCH(A325,PERSONAL!$A$6:$A$80,0)),""))</f>
        <v/>
      </c>
      <c r="E325" s="2"/>
      <c r="F325" s="2"/>
      <c r="G325" s="2"/>
      <c r="H325" s="2"/>
      <c r="I325" s="30"/>
      <c r="J325" s="30"/>
      <c r="K325" s="27"/>
      <c r="L325" s="30"/>
      <c r="M325" s="27"/>
      <c r="N325" s="2"/>
      <c r="O325" s="53">
        <f t="shared" si="32"/>
        <v>0</v>
      </c>
      <c r="P325" s="53">
        <f t="shared" si="33"/>
        <v>0</v>
      </c>
      <c r="Q325" s="53">
        <f t="shared" si="34"/>
        <v>0</v>
      </c>
      <c r="R325" s="53">
        <f>IF(P325=0,0,IF(INSTRUCCIONES!$C$8="",P325,MIN(P325,INSTRUCCIONES!$C$8)))</f>
        <v>0</v>
      </c>
      <c r="S325" s="52" t="str">
        <f>IF(OR(A325="",H325=""),"",IF(COUNTIFS(LISTAS!$C$2:$C$24,C325,LISTAS!$D$2:$D$24,H325)&gt;0,"SI","NO"))</f>
        <v/>
      </c>
      <c r="T325" s="53">
        <f t="shared" si="35"/>
        <v>0</v>
      </c>
      <c r="U325" s="54">
        <f t="shared" si="36"/>
        <v>0</v>
      </c>
      <c r="V325" s="55" t="str">
        <f t="shared" si="37"/>
        <v/>
      </c>
      <c r="W325" s="35" t="str">
        <f t="shared" si="38"/>
        <v/>
      </c>
      <c r="X325" s="37"/>
      <c r="Y325" s="56"/>
      <c r="Z325" s="57" t="str">
        <f t="shared" si="39"/>
        <v/>
      </c>
      <c r="AA325" s="41"/>
    </row>
    <row r="326" spans="1:27" ht="24" customHeight="1" x14ac:dyDescent="0.25">
      <c r="A326" s="27"/>
      <c r="B326" s="51" t="str">
        <f>IF(A326="","",IFERROR(INDEX(PERSONAL!$G$6:$G$80,MATCH(A326,PERSONAL!$A$6:$A$80,0)),""))</f>
        <v/>
      </c>
      <c r="C326" s="52" t="str">
        <f>IF(A326="","",IFERROR(INDEX(PERSONAL!$B$6:$B$80,MATCH(A326,PERSONAL!$A$6:$A$80,0)),""))</f>
        <v/>
      </c>
      <c r="D326" s="31" t="str">
        <f>IF(A326="","",IFERROR(INDEX(PERSONAL!$V$6:$V$80,MATCH(A326,PERSONAL!$A$6:$A$80,0)),""))</f>
        <v/>
      </c>
      <c r="E326" s="2"/>
      <c r="F326" s="2"/>
      <c r="G326" s="2"/>
      <c r="H326" s="2"/>
      <c r="I326" s="30"/>
      <c r="J326" s="30"/>
      <c r="K326" s="27"/>
      <c r="L326" s="30"/>
      <c r="M326" s="27"/>
      <c r="N326" s="2"/>
      <c r="O326" s="53">
        <f t="shared" ref="O326:O389" si="40">IF(A326="",0,IF(I326&lt;&gt;"",I326,IF(AND(K326="NO",M326&lt;&gt;"SI",L326&lt;&gt;""),DATE(YEAR(L326),MONTH(L326),1),0)))</f>
        <v>0</v>
      </c>
      <c r="P326" s="53">
        <f t="shared" ref="P326:P389" si="41">IF(A326="",0,IF(J326&lt;&gt;"",J326,IF(L326="",0,IF(K326="SI",L326,IF(M326&lt;&gt;"SI",EOMONTH(L326,0),0)))))</f>
        <v>0</v>
      </c>
      <c r="Q326" s="53">
        <f t="shared" ref="Q326:Q389" si="42">IF(OR(O326=0,D326=""),0,MAX(O326,D326))</f>
        <v>0</v>
      </c>
      <c r="R326" s="53">
        <f>IF(P326=0,0,IF(INSTRUCCIONES!$C$8="",P326,MIN(P326,INSTRUCCIONES!$C$8)))</f>
        <v>0</v>
      </c>
      <c r="S326" s="52" t="str">
        <f>IF(OR(A326="",H326=""),"",IF(COUNTIFS(LISTAS!$C$2:$C$24,C326,LISTAS!$D$2:$D$24,H326)&gt;0,"SI","NO"))</f>
        <v/>
      </c>
      <c r="T326" s="53">
        <f t="shared" ref="T326:T389" si="43">IF(OR(Q326=0,S326&lt;&gt;"SI"),0,MAX(Q326,SUMPRODUCT(MAX((A$6:A$1005=A326)*(S$6:S$1005="SI")*(((Q$6:Q$1005&lt;Q326)+(Q$6:Q$1005=Q326)*(ROW(Q$6:Q$1005)&lt;ROW(Q326)))&gt;0)*R$6:R$1005))+1))</f>
        <v>0</v>
      </c>
      <c r="U326" s="54">
        <f t="shared" ref="U326:U389" si="44">IF(OR(T326=0,R326=0),0,MAX(0,R326-T326+1))</f>
        <v>0</v>
      </c>
      <c r="V326" s="55" t="str">
        <f t="shared" ref="V326:V389" si="45">IF(A326="","",IF(B326="","ID no existe en PERSONAL o la fila no tiene nombre",IF(D326="","Falta fecha de acta base en PERSONAL",IF(H326="","Seleccione el tipo de experiencia",IF(O326=0,"Sin fecha de inicio computable (Notas 5 y 6)",IF(P326=0,"Sin fecha de terminación computable (Notas 5 y 6)",IF(S326="NO","Tipo de experiencia no exigido para el perfil: no computa",IF(R326&lt;Q326,"Periodo anterior al acta base o posterior al cierre: no computa",IF(T326&gt;R326,"Periodo totalmente traslapado con otra certificación: no computa",IF(T326&gt;Q326,"OK – traslapo descontado: "&amp;TEXT(T326-Q326,"0")&amp;" días",IF(O326&lt;D326,"OK – computa desde la fecha de acta base","OK")))))))))))</f>
        <v/>
      </c>
      <c r="W326" s="35" t="str">
        <f t="shared" ref="W326:W389" si="46">IF(A326="","",IF(LEFT(V326,2)="OK","OK",IF(OR(LEFT(V326,4)="Tipo",LEFT(V326,7)="Periodo"),"NO COMPUTA","REVISAR")))</f>
        <v/>
      </c>
      <c r="X326" s="37"/>
      <c r="Y326" s="56"/>
      <c r="Z326" s="57" t="str">
        <f t="shared" ref="Z326:Z389" si="47">IF(A326="","",IF(OR(X326="NO",S326&lt;&gt;"SI",Q326=0,R326=0),0,IF(Y326&lt;&gt;"",MIN(Y326,MAX(0,R326-MAX(Q326,SUMPRODUCT(MAX((A$6:A$1005=A326)*(S$6:S$1005="SI")*(X$6:X$1005&lt;&gt;"NO")*(((Q$6:Q$1005&lt;Q326)+(Q$6:Q$1005=Q326)*(ROW(Q$6:Q$1005)&lt;ROW(Q326)))&gt;0)*R$6:R$1005))+1)+1)),MAX(0,R326-MAX(Q326,SUMPRODUCT(MAX((A$6:A$1005=A326)*(S$6:S$1005="SI")*(X$6:X$1005&lt;&gt;"NO")*(((Q$6:Q$1005&lt;Q326)+(Q$6:Q$1005=Q326)*(ROW(Q$6:Q$1005)&lt;ROW(Q326)))&gt;0)*R$6:R$1005))+1)+1))))</f>
        <v/>
      </c>
      <c r="AA326" s="41"/>
    </row>
    <row r="327" spans="1:27" ht="24" customHeight="1" x14ac:dyDescent="0.25">
      <c r="A327" s="27"/>
      <c r="B327" s="51" t="str">
        <f>IF(A327="","",IFERROR(INDEX(PERSONAL!$G$6:$G$80,MATCH(A327,PERSONAL!$A$6:$A$80,0)),""))</f>
        <v/>
      </c>
      <c r="C327" s="52" t="str">
        <f>IF(A327="","",IFERROR(INDEX(PERSONAL!$B$6:$B$80,MATCH(A327,PERSONAL!$A$6:$A$80,0)),""))</f>
        <v/>
      </c>
      <c r="D327" s="31" t="str">
        <f>IF(A327="","",IFERROR(INDEX(PERSONAL!$V$6:$V$80,MATCH(A327,PERSONAL!$A$6:$A$80,0)),""))</f>
        <v/>
      </c>
      <c r="E327" s="2"/>
      <c r="F327" s="2"/>
      <c r="G327" s="2"/>
      <c r="H327" s="2"/>
      <c r="I327" s="30"/>
      <c r="J327" s="30"/>
      <c r="K327" s="27"/>
      <c r="L327" s="30"/>
      <c r="M327" s="27"/>
      <c r="N327" s="2"/>
      <c r="O327" s="53">
        <f t="shared" si="40"/>
        <v>0</v>
      </c>
      <c r="P327" s="53">
        <f t="shared" si="41"/>
        <v>0</v>
      </c>
      <c r="Q327" s="53">
        <f t="shared" si="42"/>
        <v>0</v>
      </c>
      <c r="R327" s="53">
        <f>IF(P327=0,0,IF(INSTRUCCIONES!$C$8="",P327,MIN(P327,INSTRUCCIONES!$C$8)))</f>
        <v>0</v>
      </c>
      <c r="S327" s="52" t="str">
        <f>IF(OR(A327="",H327=""),"",IF(COUNTIFS(LISTAS!$C$2:$C$24,C327,LISTAS!$D$2:$D$24,H327)&gt;0,"SI","NO"))</f>
        <v/>
      </c>
      <c r="T327" s="53">
        <f t="shared" si="43"/>
        <v>0</v>
      </c>
      <c r="U327" s="54">
        <f t="shared" si="44"/>
        <v>0</v>
      </c>
      <c r="V327" s="55" t="str">
        <f t="shared" si="45"/>
        <v/>
      </c>
      <c r="W327" s="35" t="str">
        <f t="shared" si="46"/>
        <v/>
      </c>
      <c r="X327" s="37"/>
      <c r="Y327" s="56"/>
      <c r="Z327" s="57" t="str">
        <f t="shared" si="47"/>
        <v/>
      </c>
      <c r="AA327" s="41"/>
    </row>
    <row r="328" spans="1:27" ht="24" customHeight="1" x14ac:dyDescent="0.25">
      <c r="A328" s="27"/>
      <c r="B328" s="51" t="str">
        <f>IF(A328="","",IFERROR(INDEX(PERSONAL!$G$6:$G$80,MATCH(A328,PERSONAL!$A$6:$A$80,0)),""))</f>
        <v/>
      </c>
      <c r="C328" s="52" t="str">
        <f>IF(A328="","",IFERROR(INDEX(PERSONAL!$B$6:$B$80,MATCH(A328,PERSONAL!$A$6:$A$80,0)),""))</f>
        <v/>
      </c>
      <c r="D328" s="31" t="str">
        <f>IF(A328="","",IFERROR(INDEX(PERSONAL!$V$6:$V$80,MATCH(A328,PERSONAL!$A$6:$A$80,0)),""))</f>
        <v/>
      </c>
      <c r="E328" s="2"/>
      <c r="F328" s="2"/>
      <c r="G328" s="2"/>
      <c r="H328" s="2"/>
      <c r="I328" s="30"/>
      <c r="J328" s="30"/>
      <c r="K328" s="27"/>
      <c r="L328" s="30"/>
      <c r="M328" s="27"/>
      <c r="N328" s="2"/>
      <c r="O328" s="53">
        <f t="shared" si="40"/>
        <v>0</v>
      </c>
      <c r="P328" s="53">
        <f t="shared" si="41"/>
        <v>0</v>
      </c>
      <c r="Q328" s="53">
        <f t="shared" si="42"/>
        <v>0</v>
      </c>
      <c r="R328" s="53">
        <f>IF(P328=0,0,IF(INSTRUCCIONES!$C$8="",P328,MIN(P328,INSTRUCCIONES!$C$8)))</f>
        <v>0</v>
      </c>
      <c r="S328" s="52" t="str">
        <f>IF(OR(A328="",H328=""),"",IF(COUNTIFS(LISTAS!$C$2:$C$24,C328,LISTAS!$D$2:$D$24,H328)&gt;0,"SI","NO"))</f>
        <v/>
      </c>
      <c r="T328" s="53">
        <f t="shared" si="43"/>
        <v>0</v>
      </c>
      <c r="U328" s="54">
        <f t="shared" si="44"/>
        <v>0</v>
      </c>
      <c r="V328" s="55" t="str">
        <f t="shared" si="45"/>
        <v/>
      </c>
      <c r="W328" s="35" t="str">
        <f t="shared" si="46"/>
        <v/>
      </c>
      <c r="X328" s="37"/>
      <c r="Y328" s="56"/>
      <c r="Z328" s="57" t="str">
        <f t="shared" si="47"/>
        <v/>
      </c>
      <c r="AA328" s="41"/>
    </row>
    <row r="329" spans="1:27" ht="24" customHeight="1" x14ac:dyDescent="0.25">
      <c r="A329" s="27"/>
      <c r="B329" s="51" t="str">
        <f>IF(A329="","",IFERROR(INDEX(PERSONAL!$G$6:$G$80,MATCH(A329,PERSONAL!$A$6:$A$80,0)),""))</f>
        <v/>
      </c>
      <c r="C329" s="52" t="str">
        <f>IF(A329="","",IFERROR(INDEX(PERSONAL!$B$6:$B$80,MATCH(A329,PERSONAL!$A$6:$A$80,0)),""))</f>
        <v/>
      </c>
      <c r="D329" s="31" t="str">
        <f>IF(A329="","",IFERROR(INDEX(PERSONAL!$V$6:$V$80,MATCH(A329,PERSONAL!$A$6:$A$80,0)),""))</f>
        <v/>
      </c>
      <c r="E329" s="2"/>
      <c r="F329" s="2"/>
      <c r="G329" s="2"/>
      <c r="H329" s="2"/>
      <c r="I329" s="30"/>
      <c r="J329" s="30"/>
      <c r="K329" s="27"/>
      <c r="L329" s="30"/>
      <c r="M329" s="27"/>
      <c r="N329" s="2"/>
      <c r="O329" s="53">
        <f t="shared" si="40"/>
        <v>0</v>
      </c>
      <c r="P329" s="53">
        <f t="shared" si="41"/>
        <v>0</v>
      </c>
      <c r="Q329" s="53">
        <f t="shared" si="42"/>
        <v>0</v>
      </c>
      <c r="R329" s="53">
        <f>IF(P329=0,0,IF(INSTRUCCIONES!$C$8="",P329,MIN(P329,INSTRUCCIONES!$C$8)))</f>
        <v>0</v>
      </c>
      <c r="S329" s="52" t="str">
        <f>IF(OR(A329="",H329=""),"",IF(COUNTIFS(LISTAS!$C$2:$C$24,C329,LISTAS!$D$2:$D$24,H329)&gt;0,"SI","NO"))</f>
        <v/>
      </c>
      <c r="T329" s="53">
        <f t="shared" si="43"/>
        <v>0</v>
      </c>
      <c r="U329" s="54">
        <f t="shared" si="44"/>
        <v>0</v>
      </c>
      <c r="V329" s="55" t="str">
        <f t="shared" si="45"/>
        <v/>
      </c>
      <c r="W329" s="35" t="str">
        <f t="shared" si="46"/>
        <v/>
      </c>
      <c r="X329" s="37"/>
      <c r="Y329" s="56"/>
      <c r="Z329" s="57" t="str">
        <f t="shared" si="47"/>
        <v/>
      </c>
      <c r="AA329" s="41"/>
    </row>
    <row r="330" spans="1:27" ht="24" customHeight="1" x14ac:dyDescent="0.25">
      <c r="A330" s="27"/>
      <c r="B330" s="51" t="str">
        <f>IF(A330="","",IFERROR(INDEX(PERSONAL!$G$6:$G$80,MATCH(A330,PERSONAL!$A$6:$A$80,0)),""))</f>
        <v/>
      </c>
      <c r="C330" s="52" t="str">
        <f>IF(A330="","",IFERROR(INDEX(PERSONAL!$B$6:$B$80,MATCH(A330,PERSONAL!$A$6:$A$80,0)),""))</f>
        <v/>
      </c>
      <c r="D330" s="31" t="str">
        <f>IF(A330="","",IFERROR(INDEX(PERSONAL!$V$6:$V$80,MATCH(A330,PERSONAL!$A$6:$A$80,0)),""))</f>
        <v/>
      </c>
      <c r="E330" s="2"/>
      <c r="F330" s="2"/>
      <c r="G330" s="2"/>
      <c r="H330" s="2"/>
      <c r="I330" s="30"/>
      <c r="J330" s="30"/>
      <c r="K330" s="27"/>
      <c r="L330" s="30"/>
      <c r="M330" s="27"/>
      <c r="N330" s="2"/>
      <c r="O330" s="53">
        <f t="shared" si="40"/>
        <v>0</v>
      </c>
      <c r="P330" s="53">
        <f t="shared" si="41"/>
        <v>0</v>
      </c>
      <c r="Q330" s="53">
        <f t="shared" si="42"/>
        <v>0</v>
      </c>
      <c r="R330" s="53">
        <f>IF(P330=0,0,IF(INSTRUCCIONES!$C$8="",P330,MIN(P330,INSTRUCCIONES!$C$8)))</f>
        <v>0</v>
      </c>
      <c r="S330" s="52" t="str">
        <f>IF(OR(A330="",H330=""),"",IF(COUNTIFS(LISTAS!$C$2:$C$24,C330,LISTAS!$D$2:$D$24,H330)&gt;0,"SI","NO"))</f>
        <v/>
      </c>
      <c r="T330" s="53">
        <f t="shared" si="43"/>
        <v>0</v>
      </c>
      <c r="U330" s="54">
        <f t="shared" si="44"/>
        <v>0</v>
      </c>
      <c r="V330" s="55" t="str">
        <f t="shared" si="45"/>
        <v/>
      </c>
      <c r="W330" s="35" t="str">
        <f t="shared" si="46"/>
        <v/>
      </c>
      <c r="X330" s="37"/>
      <c r="Y330" s="56"/>
      <c r="Z330" s="57" t="str">
        <f t="shared" si="47"/>
        <v/>
      </c>
      <c r="AA330" s="41"/>
    </row>
    <row r="331" spans="1:27" ht="24" customHeight="1" x14ac:dyDescent="0.25">
      <c r="A331" s="27"/>
      <c r="B331" s="51" t="str">
        <f>IF(A331="","",IFERROR(INDEX(PERSONAL!$G$6:$G$80,MATCH(A331,PERSONAL!$A$6:$A$80,0)),""))</f>
        <v/>
      </c>
      <c r="C331" s="52" t="str">
        <f>IF(A331="","",IFERROR(INDEX(PERSONAL!$B$6:$B$80,MATCH(A331,PERSONAL!$A$6:$A$80,0)),""))</f>
        <v/>
      </c>
      <c r="D331" s="31" t="str">
        <f>IF(A331="","",IFERROR(INDEX(PERSONAL!$V$6:$V$80,MATCH(A331,PERSONAL!$A$6:$A$80,0)),""))</f>
        <v/>
      </c>
      <c r="E331" s="2"/>
      <c r="F331" s="2"/>
      <c r="G331" s="2"/>
      <c r="H331" s="2"/>
      <c r="I331" s="30"/>
      <c r="J331" s="30"/>
      <c r="K331" s="27"/>
      <c r="L331" s="30"/>
      <c r="M331" s="27"/>
      <c r="N331" s="2"/>
      <c r="O331" s="53">
        <f t="shared" si="40"/>
        <v>0</v>
      </c>
      <c r="P331" s="53">
        <f t="shared" si="41"/>
        <v>0</v>
      </c>
      <c r="Q331" s="53">
        <f t="shared" si="42"/>
        <v>0</v>
      </c>
      <c r="R331" s="53">
        <f>IF(P331=0,0,IF(INSTRUCCIONES!$C$8="",P331,MIN(P331,INSTRUCCIONES!$C$8)))</f>
        <v>0</v>
      </c>
      <c r="S331" s="52" t="str">
        <f>IF(OR(A331="",H331=""),"",IF(COUNTIFS(LISTAS!$C$2:$C$24,C331,LISTAS!$D$2:$D$24,H331)&gt;0,"SI","NO"))</f>
        <v/>
      </c>
      <c r="T331" s="53">
        <f t="shared" si="43"/>
        <v>0</v>
      </c>
      <c r="U331" s="54">
        <f t="shared" si="44"/>
        <v>0</v>
      </c>
      <c r="V331" s="55" t="str">
        <f t="shared" si="45"/>
        <v/>
      </c>
      <c r="W331" s="35" t="str">
        <f t="shared" si="46"/>
        <v/>
      </c>
      <c r="X331" s="37"/>
      <c r="Y331" s="56"/>
      <c r="Z331" s="57" t="str">
        <f t="shared" si="47"/>
        <v/>
      </c>
      <c r="AA331" s="41"/>
    </row>
    <row r="332" spans="1:27" ht="24" customHeight="1" x14ac:dyDescent="0.25">
      <c r="A332" s="27"/>
      <c r="B332" s="51" t="str">
        <f>IF(A332="","",IFERROR(INDEX(PERSONAL!$G$6:$G$80,MATCH(A332,PERSONAL!$A$6:$A$80,0)),""))</f>
        <v/>
      </c>
      <c r="C332" s="52" t="str">
        <f>IF(A332="","",IFERROR(INDEX(PERSONAL!$B$6:$B$80,MATCH(A332,PERSONAL!$A$6:$A$80,0)),""))</f>
        <v/>
      </c>
      <c r="D332" s="31" t="str">
        <f>IF(A332="","",IFERROR(INDEX(PERSONAL!$V$6:$V$80,MATCH(A332,PERSONAL!$A$6:$A$80,0)),""))</f>
        <v/>
      </c>
      <c r="E332" s="2"/>
      <c r="F332" s="2"/>
      <c r="G332" s="2"/>
      <c r="H332" s="2"/>
      <c r="I332" s="30"/>
      <c r="J332" s="30"/>
      <c r="K332" s="27"/>
      <c r="L332" s="30"/>
      <c r="M332" s="27"/>
      <c r="N332" s="2"/>
      <c r="O332" s="53">
        <f t="shared" si="40"/>
        <v>0</v>
      </c>
      <c r="P332" s="53">
        <f t="shared" si="41"/>
        <v>0</v>
      </c>
      <c r="Q332" s="53">
        <f t="shared" si="42"/>
        <v>0</v>
      </c>
      <c r="R332" s="53">
        <f>IF(P332=0,0,IF(INSTRUCCIONES!$C$8="",P332,MIN(P332,INSTRUCCIONES!$C$8)))</f>
        <v>0</v>
      </c>
      <c r="S332" s="52" t="str">
        <f>IF(OR(A332="",H332=""),"",IF(COUNTIFS(LISTAS!$C$2:$C$24,C332,LISTAS!$D$2:$D$24,H332)&gt;0,"SI","NO"))</f>
        <v/>
      </c>
      <c r="T332" s="53">
        <f t="shared" si="43"/>
        <v>0</v>
      </c>
      <c r="U332" s="54">
        <f t="shared" si="44"/>
        <v>0</v>
      </c>
      <c r="V332" s="55" t="str">
        <f t="shared" si="45"/>
        <v/>
      </c>
      <c r="W332" s="35" t="str">
        <f t="shared" si="46"/>
        <v/>
      </c>
      <c r="X332" s="37"/>
      <c r="Y332" s="56"/>
      <c r="Z332" s="57" t="str">
        <f t="shared" si="47"/>
        <v/>
      </c>
      <c r="AA332" s="41"/>
    </row>
    <row r="333" spans="1:27" ht="24" customHeight="1" x14ac:dyDescent="0.25">
      <c r="A333" s="27"/>
      <c r="B333" s="51" t="str">
        <f>IF(A333="","",IFERROR(INDEX(PERSONAL!$G$6:$G$80,MATCH(A333,PERSONAL!$A$6:$A$80,0)),""))</f>
        <v/>
      </c>
      <c r="C333" s="52" t="str">
        <f>IF(A333="","",IFERROR(INDEX(PERSONAL!$B$6:$B$80,MATCH(A333,PERSONAL!$A$6:$A$80,0)),""))</f>
        <v/>
      </c>
      <c r="D333" s="31" t="str">
        <f>IF(A333="","",IFERROR(INDEX(PERSONAL!$V$6:$V$80,MATCH(A333,PERSONAL!$A$6:$A$80,0)),""))</f>
        <v/>
      </c>
      <c r="E333" s="2"/>
      <c r="F333" s="2"/>
      <c r="G333" s="2"/>
      <c r="H333" s="2"/>
      <c r="I333" s="30"/>
      <c r="J333" s="30"/>
      <c r="K333" s="27"/>
      <c r="L333" s="30"/>
      <c r="M333" s="27"/>
      <c r="N333" s="2"/>
      <c r="O333" s="53">
        <f t="shared" si="40"/>
        <v>0</v>
      </c>
      <c r="P333" s="53">
        <f t="shared" si="41"/>
        <v>0</v>
      </c>
      <c r="Q333" s="53">
        <f t="shared" si="42"/>
        <v>0</v>
      </c>
      <c r="R333" s="53">
        <f>IF(P333=0,0,IF(INSTRUCCIONES!$C$8="",P333,MIN(P333,INSTRUCCIONES!$C$8)))</f>
        <v>0</v>
      </c>
      <c r="S333" s="52" t="str">
        <f>IF(OR(A333="",H333=""),"",IF(COUNTIFS(LISTAS!$C$2:$C$24,C333,LISTAS!$D$2:$D$24,H333)&gt;0,"SI","NO"))</f>
        <v/>
      </c>
      <c r="T333" s="53">
        <f t="shared" si="43"/>
        <v>0</v>
      </c>
      <c r="U333" s="54">
        <f t="shared" si="44"/>
        <v>0</v>
      </c>
      <c r="V333" s="55" t="str">
        <f t="shared" si="45"/>
        <v/>
      </c>
      <c r="W333" s="35" t="str">
        <f t="shared" si="46"/>
        <v/>
      </c>
      <c r="X333" s="37"/>
      <c r="Y333" s="56"/>
      <c r="Z333" s="57" t="str">
        <f t="shared" si="47"/>
        <v/>
      </c>
      <c r="AA333" s="41"/>
    </row>
    <row r="334" spans="1:27" ht="24" customHeight="1" x14ac:dyDescent="0.25">
      <c r="A334" s="27"/>
      <c r="B334" s="51" t="str">
        <f>IF(A334="","",IFERROR(INDEX(PERSONAL!$G$6:$G$80,MATCH(A334,PERSONAL!$A$6:$A$80,0)),""))</f>
        <v/>
      </c>
      <c r="C334" s="52" t="str">
        <f>IF(A334="","",IFERROR(INDEX(PERSONAL!$B$6:$B$80,MATCH(A334,PERSONAL!$A$6:$A$80,0)),""))</f>
        <v/>
      </c>
      <c r="D334" s="31" t="str">
        <f>IF(A334="","",IFERROR(INDEX(PERSONAL!$V$6:$V$80,MATCH(A334,PERSONAL!$A$6:$A$80,0)),""))</f>
        <v/>
      </c>
      <c r="E334" s="2"/>
      <c r="F334" s="2"/>
      <c r="G334" s="2"/>
      <c r="H334" s="2"/>
      <c r="I334" s="30"/>
      <c r="J334" s="30"/>
      <c r="K334" s="27"/>
      <c r="L334" s="30"/>
      <c r="M334" s="27"/>
      <c r="N334" s="2"/>
      <c r="O334" s="53">
        <f t="shared" si="40"/>
        <v>0</v>
      </c>
      <c r="P334" s="53">
        <f t="shared" si="41"/>
        <v>0</v>
      </c>
      <c r="Q334" s="53">
        <f t="shared" si="42"/>
        <v>0</v>
      </c>
      <c r="R334" s="53">
        <f>IF(P334=0,0,IF(INSTRUCCIONES!$C$8="",P334,MIN(P334,INSTRUCCIONES!$C$8)))</f>
        <v>0</v>
      </c>
      <c r="S334" s="52" t="str">
        <f>IF(OR(A334="",H334=""),"",IF(COUNTIFS(LISTAS!$C$2:$C$24,C334,LISTAS!$D$2:$D$24,H334)&gt;0,"SI","NO"))</f>
        <v/>
      </c>
      <c r="T334" s="53">
        <f t="shared" si="43"/>
        <v>0</v>
      </c>
      <c r="U334" s="54">
        <f t="shared" si="44"/>
        <v>0</v>
      </c>
      <c r="V334" s="55" t="str">
        <f t="shared" si="45"/>
        <v/>
      </c>
      <c r="W334" s="35" t="str">
        <f t="shared" si="46"/>
        <v/>
      </c>
      <c r="X334" s="37"/>
      <c r="Y334" s="56"/>
      <c r="Z334" s="57" t="str">
        <f t="shared" si="47"/>
        <v/>
      </c>
      <c r="AA334" s="41"/>
    </row>
    <row r="335" spans="1:27" ht="24" customHeight="1" x14ac:dyDescent="0.25">
      <c r="A335" s="27"/>
      <c r="B335" s="51" t="str">
        <f>IF(A335="","",IFERROR(INDEX(PERSONAL!$G$6:$G$80,MATCH(A335,PERSONAL!$A$6:$A$80,0)),""))</f>
        <v/>
      </c>
      <c r="C335" s="52" t="str">
        <f>IF(A335="","",IFERROR(INDEX(PERSONAL!$B$6:$B$80,MATCH(A335,PERSONAL!$A$6:$A$80,0)),""))</f>
        <v/>
      </c>
      <c r="D335" s="31" t="str">
        <f>IF(A335="","",IFERROR(INDEX(PERSONAL!$V$6:$V$80,MATCH(A335,PERSONAL!$A$6:$A$80,0)),""))</f>
        <v/>
      </c>
      <c r="E335" s="2"/>
      <c r="F335" s="2"/>
      <c r="G335" s="2"/>
      <c r="H335" s="2"/>
      <c r="I335" s="30"/>
      <c r="J335" s="30"/>
      <c r="K335" s="27"/>
      <c r="L335" s="30"/>
      <c r="M335" s="27"/>
      <c r="N335" s="2"/>
      <c r="O335" s="53">
        <f t="shared" si="40"/>
        <v>0</v>
      </c>
      <c r="P335" s="53">
        <f t="shared" si="41"/>
        <v>0</v>
      </c>
      <c r="Q335" s="53">
        <f t="shared" si="42"/>
        <v>0</v>
      </c>
      <c r="R335" s="53">
        <f>IF(P335=0,0,IF(INSTRUCCIONES!$C$8="",P335,MIN(P335,INSTRUCCIONES!$C$8)))</f>
        <v>0</v>
      </c>
      <c r="S335" s="52" t="str">
        <f>IF(OR(A335="",H335=""),"",IF(COUNTIFS(LISTAS!$C$2:$C$24,C335,LISTAS!$D$2:$D$24,H335)&gt;0,"SI","NO"))</f>
        <v/>
      </c>
      <c r="T335" s="53">
        <f t="shared" si="43"/>
        <v>0</v>
      </c>
      <c r="U335" s="54">
        <f t="shared" si="44"/>
        <v>0</v>
      </c>
      <c r="V335" s="55" t="str">
        <f t="shared" si="45"/>
        <v/>
      </c>
      <c r="W335" s="35" t="str">
        <f t="shared" si="46"/>
        <v/>
      </c>
      <c r="X335" s="37"/>
      <c r="Y335" s="56"/>
      <c r="Z335" s="57" t="str">
        <f t="shared" si="47"/>
        <v/>
      </c>
      <c r="AA335" s="41"/>
    </row>
    <row r="336" spans="1:27" ht="24" customHeight="1" x14ac:dyDescent="0.25">
      <c r="A336" s="27"/>
      <c r="B336" s="51" t="str">
        <f>IF(A336="","",IFERROR(INDEX(PERSONAL!$G$6:$G$80,MATCH(A336,PERSONAL!$A$6:$A$80,0)),""))</f>
        <v/>
      </c>
      <c r="C336" s="52" t="str">
        <f>IF(A336="","",IFERROR(INDEX(PERSONAL!$B$6:$B$80,MATCH(A336,PERSONAL!$A$6:$A$80,0)),""))</f>
        <v/>
      </c>
      <c r="D336" s="31" t="str">
        <f>IF(A336="","",IFERROR(INDEX(PERSONAL!$V$6:$V$80,MATCH(A336,PERSONAL!$A$6:$A$80,0)),""))</f>
        <v/>
      </c>
      <c r="E336" s="2"/>
      <c r="F336" s="2"/>
      <c r="G336" s="2"/>
      <c r="H336" s="2"/>
      <c r="I336" s="30"/>
      <c r="J336" s="30"/>
      <c r="K336" s="27"/>
      <c r="L336" s="30"/>
      <c r="M336" s="27"/>
      <c r="N336" s="2"/>
      <c r="O336" s="53">
        <f t="shared" si="40"/>
        <v>0</v>
      </c>
      <c r="P336" s="53">
        <f t="shared" si="41"/>
        <v>0</v>
      </c>
      <c r="Q336" s="53">
        <f t="shared" si="42"/>
        <v>0</v>
      </c>
      <c r="R336" s="53">
        <f>IF(P336=0,0,IF(INSTRUCCIONES!$C$8="",P336,MIN(P336,INSTRUCCIONES!$C$8)))</f>
        <v>0</v>
      </c>
      <c r="S336" s="52" t="str">
        <f>IF(OR(A336="",H336=""),"",IF(COUNTIFS(LISTAS!$C$2:$C$24,C336,LISTAS!$D$2:$D$24,H336)&gt;0,"SI","NO"))</f>
        <v/>
      </c>
      <c r="T336" s="53">
        <f t="shared" si="43"/>
        <v>0</v>
      </c>
      <c r="U336" s="54">
        <f t="shared" si="44"/>
        <v>0</v>
      </c>
      <c r="V336" s="55" t="str">
        <f t="shared" si="45"/>
        <v/>
      </c>
      <c r="W336" s="35" t="str">
        <f t="shared" si="46"/>
        <v/>
      </c>
      <c r="X336" s="37"/>
      <c r="Y336" s="56"/>
      <c r="Z336" s="57" t="str">
        <f t="shared" si="47"/>
        <v/>
      </c>
      <c r="AA336" s="41"/>
    </row>
    <row r="337" spans="1:27" ht="24" customHeight="1" x14ac:dyDescent="0.25">
      <c r="A337" s="27"/>
      <c r="B337" s="51" t="str">
        <f>IF(A337="","",IFERROR(INDEX(PERSONAL!$G$6:$G$80,MATCH(A337,PERSONAL!$A$6:$A$80,0)),""))</f>
        <v/>
      </c>
      <c r="C337" s="52" t="str">
        <f>IF(A337="","",IFERROR(INDEX(PERSONAL!$B$6:$B$80,MATCH(A337,PERSONAL!$A$6:$A$80,0)),""))</f>
        <v/>
      </c>
      <c r="D337" s="31" t="str">
        <f>IF(A337="","",IFERROR(INDEX(PERSONAL!$V$6:$V$80,MATCH(A337,PERSONAL!$A$6:$A$80,0)),""))</f>
        <v/>
      </c>
      <c r="E337" s="2"/>
      <c r="F337" s="2"/>
      <c r="G337" s="2"/>
      <c r="H337" s="2"/>
      <c r="I337" s="30"/>
      <c r="J337" s="30"/>
      <c r="K337" s="27"/>
      <c r="L337" s="30"/>
      <c r="M337" s="27"/>
      <c r="N337" s="2"/>
      <c r="O337" s="53">
        <f t="shared" si="40"/>
        <v>0</v>
      </c>
      <c r="P337" s="53">
        <f t="shared" si="41"/>
        <v>0</v>
      </c>
      <c r="Q337" s="53">
        <f t="shared" si="42"/>
        <v>0</v>
      </c>
      <c r="R337" s="53">
        <f>IF(P337=0,0,IF(INSTRUCCIONES!$C$8="",P337,MIN(P337,INSTRUCCIONES!$C$8)))</f>
        <v>0</v>
      </c>
      <c r="S337" s="52" t="str">
        <f>IF(OR(A337="",H337=""),"",IF(COUNTIFS(LISTAS!$C$2:$C$24,C337,LISTAS!$D$2:$D$24,H337)&gt;0,"SI","NO"))</f>
        <v/>
      </c>
      <c r="T337" s="53">
        <f t="shared" si="43"/>
        <v>0</v>
      </c>
      <c r="U337" s="54">
        <f t="shared" si="44"/>
        <v>0</v>
      </c>
      <c r="V337" s="55" t="str">
        <f t="shared" si="45"/>
        <v/>
      </c>
      <c r="W337" s="35" t="str">
        <f t="shared" si="46"/>
        <v/>
      </c>
      <c r="X337" s="37"/>
      <c r="Y337" s="56"/>
      <c r="Z337" s="57" t="str">
        <f t="shared" si="47"/>
        <v/>
      </c>
      <c r="AA337" s="41"/>
    </row>
    <row r="338" spans="1:27" ht="24" customHeight="1" x14ac:dyDescent="0.25">
      <c r="A338" s="27"/>
      <c r="B338" s="51" t="str">
        <f>IF(A338="","",IFERROR(INDEX(PERSONAL!$G$6:$G$80,MATCH(A338,PERSONAL!$A$6:$A$80,0)),""))</f>
        <v/>
      </c>
      <c r="C338" s="52" t="str">
        <f>IF(A338="","",IFERROR(INDEX(PERSONAL!$B$6:$B$80,MATCH(A338,PERSONAL!$A$6:$A$80,0)),""))</f>
        <v/>
      </c>
      <c r="D338" s="31" t="str">
        <f>IF(A338="","",IFERROR(INDEX(PERSONAL!$V$6:$V$80,MATCH(A338,PERSONAL!$A$6:$A$80,0)),""))</f>
        <v/>
      </c>
      <c r="E338" s="2"/>
      <c r="F338" s="2"/>
      <c r="G338" s="2"/>
      <c r="H338" s="2"/>
      <c r="I338" s="30"/>
      <c r="J338" s="30"/>
      <c r="K338" s="27"/>
      <c r="L338" s="30"/>
      <c r="M338" s="27"/>
      <c r="N338" s="2"/>
      <c r="O338" s="53">
        <f t="shared" si="40"/>
        <v>0</v>
      </c>
      <c r="P338" s="53">
        <f t="shared" si="41"/>
        <v>0</v>
      </c>
      <c r="Q338" s="53">
        <f t="shared" si="42"/>
        <v>0</v>
      </c>
      <c r="R338" s="53">
        <f>IF(P338=0,0,IF(INSTRUCCIONES!$C$8="",P338,MIN(P338,INSTRUCCIONES!$C$8)))</f>
        <v>0</v>
      </c>
      <c r="S338" s="52" t="str">
        <f>IF(OR(A338="",H338=""),"",IF(COUNTIFS(LISTAS!$C$2:$C$24,C338,LISTAS!$D$2:$D$24,H338)&gt;0,"SI","NO"))</f>
        <v/>
      </c>
      <c r="T338" s="53">
        <f t="shared" si="43"/>
        <v>0</v>
      </c>
      <c r="U338" s="54">
        <f t="shared" si="44"/>
        <v>0</v>
      </c>
      <c r="V338" s="55" t="str">
        <f t="shared" si="45"/>
        <v/>
      </c>
      <c r="W338" s="35" t="str">
        <f t="shared" si="46"/>
        <v/>
      </c>
      <c r="X338" s="37"/>
      <c r="Y338" s="56"/>
      <c r="Z338" s="57" t="str">
        <f t="shared" si="47"/>
        <v/>
      </c>
      <c r="AA338" s="41"/>
    </row>
    <row r="339" spans="1:27" ht="24" customHeight="1" x14ac:dyDescent="0.25">
      <c r="A339" s="27"/>
      <c r="B339" s="51" t="str">
        <f>IF(A339="","",IFERROR(INDEX(PERSONAL!$G$6:$G$80,MATCH(A339,PERSONAL!$A$6:$A$80,0)),""))</f>
        <v/>
      </c>
      <c r="C339" s="52" t="str">
        <f>IF(A339="","",IFERROR(INDEX(PERSONAL!$B$6:$B$80,MATCH(A339,PERSONAL!$A$6:$A$80,0)),""))</f>
        <v/>
      </c>
      <c r="D339" s="31" t="str">
        <f>IF(A339="","",IFERROR(INDEX(PERSONAL!$V$6:$V$80,MATCH(A339,PERSONAL!$A$6:$A$80,0)),""))</f>
        <v/>
      </c>
      <c r="E339" s="2"/>
      <c r="F339" s="2"/>
      <c r="G339" s="2"/>
      <c r="H339" s="2"/>
      <c r="I339" s="30"/>
      <c r="J339" s="30"/>
      <c r="K339" s="27"/>
      <c r="L339" s="30"/>
      <c r="M339" s="27"/>
      <c r="N339" s="2"/>
      <c r="O339" s="53">
        <f t="shared" si="40"/>
        <v>0</v>
      </c>
      <c r="P339" s="53">
        <f t="shared" si="41"/>
        <v>0</v>
      </c>
      <c r="Q339" s="53">
        <f t="shared" si="42"/>
        <v>0</v>
      </c>
      <c r="R339" s="53">
        <f>IF(P339=0,0,IF(INSTRUCCIONES!$C$8="",P339,MIN(P339,INSTRUCCIONES!$C$8)))</f>
        <v>0</v>
      </c>
      <c r="S339" s="52" t="str">
        <f>IF(OR(A339="",H339=""),"",IF(COUNTIFS(LISTAS!$C$2:$C$24,C339,LISTAS!$D$2:$D$24,H339)&gt;0,"SI","NO"))</f>
        <v/>
      </c>
      <c r="T339" s="53">
        <f t="shared" si="43"/>
        <v>0</v>
      </c>
      <c r="U339" s="54">
        <f t="shared" si="44"/>
        <v>0</v>
      </c>
      <c r="V339" s="55" t="str">
        <f t="shared" si="45"/>
        <v/>
      </c>
      <c r="W339" s="35" t="str">
        <f t="shared" si="46"/>
        <v/>
      </c>
      <c r="X339" s="37"/>
      <c r="Y339" s="56"/>
      <c r="Z339" s="57" t="str">
        <f t="shared" si="47"/>
        <v/>
      </c>
      <c r="AA339" s="41"/>
    </row>
    <row r="340" spans="1:27" ht="24" customHeight="1" x14ac:dyDescent="0.25">
      <c r="A340" s="27"/>
      <c r="B340" s="51" t="str">
        <f>IF(A340="","",IFERROR(INDEX(PERSONAL!$G$6:$G$80,MATCH(A340,PERSONAL!$A$6:$A$80,0)),""))</f>
        <v/>
      </c>
      <c r="C340" s="52" t="str">
        <f>IF(A340="","",IFERROR(INDEX(PERSONAL!$B$6:$B$80,MATCH(A340,PERSONAL!$A$6:$A$80,0)),""))</f>
        <v/>
      </c>
      <c r="D340" s="31" t="str">
        <f>IF(A340="","",IFERROR(INDEX(PERSONAL!$V$6:$V$80,MATCH(A340,PERSONAL!$A$6:$A$80,0)),""))</f>
        <v/>
      </c>
      <c r="E340" s="2"/>
      <c r="F340" s="2"/>
      <c r="G340" s="2"/>
      <c r="H340" s="2"/>
      <c r="I340" s="30"/>
      <c r="J340" s="30"/>
      <c r="K340" s="27"/>
      <c r="L340" s="30"/>
      <c r="M340" s="27"/>
      <c r="N340" s="2"/>
      <c r="O340" s="53">
        <f t="shared" si="40"/>
        <v>0</v>
      </c>
      <c r="P340" s="53">
        <f t="shared" si="41"/>
        <v>0</v>
      </c>
      <c r="Q340" s="53">
        <f t="shared" si="42"/>
        <v>0</v>
      </c>
      <c r="R340" s="53">
        <f>IF(P340=0,0,IF(INSTRUCCIONES!$C$8="",P340,MIN(P340,INSTRUCCIONES!$C$8)))</f>
        <v>0</v>
      </c>
      <c r="S340" s="52" t="str">
        <f>IF(OR(A340="",H340=""),"",IF(COUNTIFS(LISTAS!$C$2:$C$24,C340,LISTAS!$D$2:$D$24,H340)&gt;0,"SI","NO"))</f>
        <v/>
      </c>
      <c r="T340" s="53">
        <f t="shared" si="43"/>
        <v>0</v>
      </c>
      <c r="U340" s="54">
        <f t="shared" si="44"/>
        <v>0</v>
      </c>
      <c r="V340" s="55" t="str">
        <f t="shared" si="45"/>
        <v/>
      </c>
      <c r="W340" s="35" t="str">
        <f t="shared" si="46"/>
        <v/>
      </c>
      <c r="X340" s="37"/>
      <c r="Y340" s="56"/>
      <c r="Z340" s="57" t="str">
        <f t="shared" si="47"/>
        <v/>
      </c>
      <c r="AA340" s="41"/>
    </row>
    <row r="341" spans="1:27" ht="24" customHeight="1" x14ac:dyDescent="0.25">
      <c r="A341" s="27"/>
      <c r="B341" s="51" t="str">
        <f>IF(A341="","",IFERROR(INDEX(PERSONAL!$G$6:$G$80,MATCH(A341,PERSONAL!$A$6:$A$80,0)),""))</f>
        <v/>
      </c>
      <c r="C341" s="52" t="str">
        <f>IF(A341="","",IFERROR(INDEX(PERSONAL!$B$6:$B$80,MATCH(A341,PERSONAL!$A$6:$A$80,0)),""))</f>
        <v/>
      </c>
      <c r="D341" s="31" t="str">
        <f>IF(A341="","",IFERROR(INDEX(PERSONAL!$V$6:$V$80,MATCH(A341,PERSONAL!$A$6:$A$80,0)),""))</f>
        <v/>
      </c>
      <c r="E341" s="2"/>
      <c r="F341" s="2"/>
      <c r="G341" s="2"/>
      <c r="H341" s="2"/>
      <c r="I341" s="30"/>
      <c r="J341" s="30"/>
      <c r="K341" s="27"/>
      <c r="L341" s="30"/>
      <c r="M341" s="27"/>
      <c r="N341" s="2"/>
      <c r="O341" s="53">
        <f t="shared" si="40"/>
        <v>0</v>
      </c>
      <c r="P341" s="53">
        <f t="shared" si="41"/>
        <v>0</v>
      </c>
      <c r="Q341" s="53">
        <f t="shared" si="42"/>
        <v>0</v>
      </c>
      <c r="R341" s="53">
        <f>IF(P341=0,0,IF(INSTRUCCIONES!$C$8="",P341,MIN(P341,INSTRUCCIONES!$C$8)))</f>
        <v>0</v>
      </c>
      <c r="S341" s="52" t="str">
        <f>IF(OR(A341="",H341=""),"",IF(COUNTIFS(LISTAS!$C$2:$C$24,C341,LISTAS!$D$2:$D$24,H341)&gt;0,"SI","NO"))</f>
        <v/>
      </c>
      <c r="T341" s="53">
        <f t="shared" si="43"/>
        <v>0</v>
      </c>
      <c r="U341" s="54">
        <f t="shared" si="44"/>
        <v>0</v>
      </c>
      <c r="V341" s="55" t="str">
        <f t="shared" si="45"/>
        <v/>
      </c>
      <c r="W341" s="35" t="str">
        <f t="shared" si="46"/>
        <v/>
      </c>
      <c r="X341" s="37"/>
      <c r="Y341" s="56"/>
      <c r="Z341" s="57" t="str">
        <f t="shared" si="47"/>
        <v/>
      </c>
      <c r="AA341" s="41"/>
    </row>
    <row r="342" spans="1:27" ht="24" customHeight="1" x14ac:dyDescent="0.25">
      <c r="A342" s="27"/>
      <c r="B342" s="51" t="str">
        <f>IF(A342="","",IFERROR(INDEX(PERSONAL!$G$6:$G$80,MATCH(A342,PERSONAL!$A$6:$A$80,0)),""))</f>
        <v/>
      </c>
      <c r="C342" s="52" t="str">
        <f>IF(A342="","",IFERROR(INDEX(PERSONAL!$B$6:$B$80,MATCH(A342,PERSONAL!$A$6:$A$80,0)),""))</f>
        <v/>
      </c>
      <c r="D342" s="31" t="str">
        <f>IF(A342="","",IFERROR(INDEX(PERSONAL!$V$6:$V$80,MATCH(A342,PERSONAL!$A$6:$A$80,0)),""))</f>
        <v/>
      </c>
      <c r="E342" s="2"/>
      <c r="F342" s="2"/>
      <c r="G342" s="2"/>
      <c r="H342" s="2"/>
      <c r="I342" s="30"/>
      <c r="J342" s="30"/>
      <c r="K342" s="27"/>
      <c r="L342" s="30"/>
      <c r="M342" s="27"/>
      <c r="N342" s="2"/>
      <c r="O342" s="53">
        <f t="shared" si="40"/>
        <v>0</v>
      </c>
      <c r="P342" s="53">
        <f t="shared" si="41"/>
        <v>0</v>
      </c>
      <c r="Q342" s="53">
        <f t="shared" si="42"/>
        <v>0</v>
      </c>
      <c r="R342" s="53">
        <f>IF(P342=0,0,IF(INSTRUCCIONES!$C$8="",P342,MIN(P342,INSTRUCCIONES!$C$8)))</f>
        <v>0</v>
      </c>
      <c r="S342" s="52" t="str">
        <f>IF(OR(A342="",H342=""),"",IF(COUNTIFS(LISTAS!$C$2:$C$24,C342,LISTAS!$D$2:$D$24,H342)&gt;0,"SI","NO"))</f>
        <v/>
      </c>
      <c r="T342" s="53">
        <f t="shared" si="43"/>
        <v>0</v>
      </c>
      <c r="U342" s="54">
        <f t="shared" si="44"/>
        <v>0</v>
      </c>
      <c r="V342" s="55" t="str">
        <f t="shared" si="45"/>
        <v/>
      </c>
      <c r="W342" s="35" t="str">
        <f t="shared" si="46"/>
        <v/>
      </c>
      <c r="X342" s="37"/>
      <c r="Y342" s="56"/>
      <c r="Z342" s="57" t="str">
        <f t="shared" si="47"/>
        <v/>
      </c>
      <c r="AA342" s="41"/>
    </row>
    <row r="343" spans="1:27" ht="24" customHeight="1" x14ac:dyDescent="0.25">
      <c r="A343" s="27"/>
      <c r="B343" s="51" t="str">
        <f>IF(A343="","",IFERROR(INDEX(PERSONAL!$G$6:$G$80,MATCH(A343,PERSONAL!$A$6:$A$80,0)),""))</f>
        <v/>
      </c>
      <c r="C343" s="52" t="str">
        <f>IF(A343="","",IFERROR(INDEX(PERSONAL!$B$6:$B$80,MATCH(A343,PERSONAL!$A$6:$A$80,0)),""))</f>
        <v/>
      </c>
      <c r="D343" s="31" t="str">
        <f>IF(A343="","",IFERROR(INDEX(PERSONAL!$V$6:$V$80,MATCH(A343,PERSONAL!$A$6:$A$80,0)),""))</f>
        <v/>
      </c>
      <c r="E343" s="2"/>
      <c r="F343" s="2"/>
      <c r="G343" s="2"/>
      <c r="H343" s="2"/>
      <c r="I343" s="30"/>
      <c r="J343" s="30"/>
      <c r="K343" s="27"/>
      <c r="L343" s="30"/>
      <c r="M343" s="27"/>
      <c r="N343" s="2"/>
      <c r="O343" s="53">
        <f t="shared" si="40"/>
        <v>0</v>
      </c>
      <c r="P343" s="53">
        <f t="shared" si="41"/>
        <v>0</v>
      </c>
      <c r="Q343" s="53">
        <f t="shared" si="42"/>
        <v>0</v>
      </c>
      <c r="R343" s="53">
        <f>IF(P343=0,0,IF(INSTRUCCIONES!$C$8="",P343,MIN(P343,INSTRUCCIONES!$C$8)))</f>
        <v>0</v>
      </c>
      <c r="S343" s="52" t="str">
        <f>IF(OR(A343="",H343=""),"",IF(COUNTIFS(LISTAS!$C$2:$C$24,C343,LISTAS!$D$2:$D$24,H343)&gt;0,"SI","NO"))</f>
        <v/>
      </c>
      <c r="T343" s="53">
        <f t="shared" si="43"/>
        <v>0</v>
      </c>
      <c r="U343" s="54">
        <f t="shared" si="44"/>
        <v>0</v>
      </c>
      <c r="V343" s="55" t="str">
        <f t="shared" si="45"/>
        <v/>
      </c>
      <c r="W343" s="35" t="str">
        <f t="shared" si="46"/>
        <v/>
      </c>
      <c r="X343" s="37"/>
      <c r="Y343" s="56"/>
      <c r="Z343" s="57" t="str">
        <f t="shared" si="47"/>
        <v/>
      </c>
      <c r="AA343" s="41"/>
    </row>
    <row r="344" spans="1:27" ht="24" customHeight="1" x14ac:dyDescent="0.25">
      <c r="A344" s="27"/>
      <c r="B344" s="51" t="str">
        <f>IF(A344="","",IFERROR(INDEX(PERSONAL!$G$6:$G$80,MATCH(A344,PERSONAL!$A$6:$A$80,0)),""))</f>
        <v/>
      </c>
      <c r="C344" s="52" t="str">
        <f>IF(A344="","",IFERROR(INDEX(PERSONAL!$B$6:$B$80,MATCH(A344,PERSONAL!$A$6:$A$80,0)),""))</f>
        <v/>
      </c>
      <c r="D344" s="31" t="str">
        <f>IF(A344="","",IFERROR(INDEX(PERSONAL!$V$6:$V$80,MATCH(A344,PERSONAL!$A$6:$A$80,0)),""))</f>
        <v/>
      </c>
      <c r="E344" s="2"/>
      <c r="F344" s="2"/>
      <c r="G344" s="2"/>
      <c r="H344" s="2"/>
      <c r="I344" s="30"/>
      <c r="J344" s="30"/>
      <c r="K344" s="27"/>
      <c r="L344" s="30"/>
      <c r="M344" s="27"/>
      <c r="N344" s="2"/>
      <c r="O344" s="53">
        <f t="shared" si="40"/>
        <v>0</v>
      </c>
      <c r="P344" s="53">
        <f t="shared" si="41"/>
        <v>0</v>
      </c>
      <c r="Q344" s="53">
        <f t="shared" si="42"/>
        <v>0</v>
      </c>
      <c r="R344" s="53">
        <f>IF(P344=0,0,IF(INSTRUCCIONES!$C$8="",P344,MIN(P344,INSTRUCCIONES!$C$8)))</f>
        <v>0</v>
      </c>
      <c r="S344" s="52" t="str">
        <f>IF(OR(A344="",H344=""),"",IF(COUNTIFS(LISTAS!$C$2:$C$24,C344,LISTAS!$D$2:$D$24,H344)&gt;0,"SI","NO"))</f>
        <v/>
      </c>
      <c r="T344" s="53">
        <f t="shared" si="43"/>
        <v>0</v>
      </c>
      <c r="U344" s="54">
        <f t="shared" si="44"/>
        <v>0</v>
      </c>
      <c r="V344" s="55" t="str">
        <f t="shared" si="45"/>
        <v/>
      </c>
      <c r="W344" s="35" t="str">
        <f t="shared" si="46"/>
        <v/>
      </c>
      <c r="X344" s="37"/>
      <c r="Y344" s="56"/>
      <c r="Z344" s="57" t="str">
        <f t="shared" si="47"/>
        <v/>
      </c>
      <c r="AA344" s="41"/>
    </row>
    <row r="345" spans="1:27" ht="24" customHeight="1" x14ac:dyDescent="0.25">
      <c r="A345" s="27"/>
      <c r="B345" s="51" t="str">
        <f>IF(A345="","",IFERROR(INDEX(PERSONAL!$G$6:$G$80,MATCH(A345,PERSONAL!$A$6:$A$80,0)),""))</f>
        <v/>
      </c>
      <c r="C345" s="52" t="str">
        <f>IF(A345="","",IFERROR(INDEX(PERSONAL!$B$6:$B$80,MATCH(A345,PERSONAL!$A$6:$A$80,0)),""))</f>
        <v/>
      </c>
      <c r="D345" s="31" t="str">
        <f>IF(A345="","",IFERROR(INDEX(PERSONAL!$V$6:$V$80,MATCH(A345,PERSONAL!$A$6:$A$80,0)),""))</f>
        <v/>
      </c>
      <c r="E345" s="2"/>
      <c r="F345" s="2"/>
      <c r="G345" s="2"/>
      <c r="H345" s="2"/>
      <c r="I345" s="30"/>
      <c r="J345" s="30"/>
      <c r="K345" s="27"/>
      <c r="L345" s="30"/>
      <c r="M345" s="27"/>
      <c r="N345" s="2"/>
      <c r="O345" s="53">
        <f t="shared" si="40"/>
        <v>0</v>
      </c>
      <c r="P345" s="53">
        <f t="shared" si="41"/>
        <v>0</v>
      </c>
      <c r="Q345" s="53">
        <f t="shared" si="42"/>
        <v>0</v>
      </c>
      <c r="R345" s="53">
        <f>IF(P345=0,0,IF(INSTRUCCIONES!$C$8="",P345,MIN(P345,INSTRUCCIONES!$C$8)))</f>
        <v>0</v>
      </c>
      <c r="S345" s="52" t="str">
        <f>IF(OR(A345="",H345=""),"",IF(COUNTIFS(LISTAS!$C$2:$C$24,C345,LISTAS!$D$2:$D$24,H345)&gt;0,"SI","NO"))</f>
        <v/>
      </c>
      <c r="T345" s="53">
        <f t="shared" si="43"/>
        <v>0</v>
      </c>
      <c r="U345" s="54">
        <f t="shared" si="44"/>
        <v>0</v>
      </c>
      <c r="V345" s="55" t="str">
        <f t="shared" si="45"/>
        <v/>
      </c>
      <c r="W345" s="35" t="str">
        <f t="shared" si="46"/>
        <v/>
      </c>
      <c r="X345" s="37"/>
      <c r="Y345" s="56"/>
      <c r="Z345" s="57" t="str">
        <f t="shared" si="47"/>
        <v/>
      </c>
      <c r="AA345" s="41"/>
    </row>
    <row r="346" spans="1:27" ht="24" customHeight="1" x14ac:dyDescent="0.25">
      <c r="A346" s="27"/>
      <c r="B346" s="51" t="str">
        <f>IF(A346="","",IFERROR(INDEX(PERSONAL!$G$6:$G$80,MATCH(A346,PERSONAL!$A$6:$A$80,0)),""))</f>
        <v/>
      </c>
      <c r="C346" s="52" t="str">
        <f>IF(A346="","",IFERROR(INDEX(PERSONAL!$B$6:$B$80,MATCH(A346,PERSONAL!$A$6:$A$80,0)),""))</f>
        <v/>
      </c>
      <c r="D346" s="31" t="str">
        <f>IF(A346="","",IFERROR(INDEX(PERSONAL!$V$6:$V$80,MATCH(A346,PERSONAL!$A$6:$A$80,0)),""))</f>
        <v/>
      </c>
      <c r="E346" s="2"/>
      <c r="F346" s="2"/>
      <c r="G346" s="2"/>
      <c r="H346" s="2"/>
      <c r="I346" s="30"/>
      <c r="J346" s="30"/>
      <c r="K346" s="27"/>
      <c r="L346" s="30"/>
      <c r="M346" s="27"/>
      <c r="N346" s="2"/>
      <c r="O346" s="53">
        <f t="shared" si="40"/>
        <v>0</v>
      </c>
      <c r="P346" s="53">
        <f t="shared" si="41"/>
        <v>0</v>
      </c>
      <c r="Q346" s="53">
        <f t="shared" si="42"/>
        <v>0</v>
      </c>
      <c r="R346" s="53">
        <f>IF(P346=0,0,IF(INSTRUCCIONES!$C$8="",P346,MIN(P346,INSTRUCCIONES!$C$8)))</f>
        <v>0</v>
      </c>
      <c r="S346" s="52" t="str">
        <f>IF(OR(A346="",H346=""),"",IF(COUNTIFS(LISTAS!$C$2:$C$24,C346,LISTAS!$D$2:$D$24,H346)&gt;0,"SI","NO"))</f>
        <v/>
      </c>
      <c r="T346" s="53">
        <f t="shared" si="43"/>
        <v>0</v>
      </c>
      <c r="U346" s="54">
        <f t="shared" si="44"/>
        <v>0</v>
      </c>
      <c r="V346" s="55" t="str">
        <f t="shared" si="45"/>
        <v/>
      </c>
      <c r="W346" s="35" t="str">
        <f t="shared" si="46"/>
        <v/>
      </c>
      <c r="X346" s="37"/>
      <c r="Y346" s="56"/>
      <c r="Z346" s="57" t="str">
        <f t="shared" si="47"/>
        <v/>
      </c>
      <c r="AA346" s="41"/>
    </row>
    <row r="347" spans="1:27" ht="24" customHeight="1" x14ac:dyDescent="0.25">
      <c r="A347" s="27"/>
      <c r="B347" s="51" t="str">
        <f>IF(A347="","",IFERROR(INDEX(PERSONAL!$G$6:$G$80,MATCH(A347,PERSONAL!$A$6:$A$80,0)),""))</f>
        <v/>
      </c>
      <c r="C347" s="52" t="str">
        <f>IF(A347="","",IFERROR(INDEX(PERSONAL!$B$6:$B$80,MATCH(A347,PERSONAL!$A$6:$A$80,0)),""))</f>
        <v/>
      </c>
      <c r="D347" s="31" t="str">
        <f>IF(A347="","",IFERROR(INDEX(PERSONAL!$V$6:$V$80,MATCH(A347,PERSONAL!$A$6:$A$80,0)),""))</f>
        <v/>
      </c>
      <c r="E347" s="2"/>
      <c r="F347" s="2"/>
      <c r="G347" s="2"/>
      <c r="H347" s="2"/>
      <c r="I347" s="30"/>
      <c r="J347" s="30"/>
      <c r="K347" s="27"/>
      <c r="L347" s="30"/>
      <c r="M347" s="27"/>
      <c r="N347" s="2"/>
      <c r="O347" s="53">
        <f t="shared" si="40"/>
        <v>0</v>
      </c>
      <c r="P347" s="53">
        <f t="shared" si="41"/>
        <v>0</v>
      </c>
      <c r="Q347" s="53">
        <f t="shared" si="42"/>
        <v>0</v>
      </c>
      <c r="R347" s="53">
        <f>IF(P347=0,0,IF(INSTRUCCIONES!$C$8="",P347,MIN(P347,INSTRUCCIONES!$C$8)))</f>
        <v>0</v>
      </c>
      <c r="S347" s="52" t="str">
        <f>IF(OR(A347="",H347=""),"",IF(COUNTIFS(LISTAS!$C$2:$C$24,C347,LISTAS!$D$2:$D$24,H347)&gt;0,"SI","NO"))</f>
        <v/>
      </c>
      <c r="T347" s="53">
        <f t="shared" si="43"/>
        <v>0</v>
      </c>
      <c r="U347" s="54">
        <f t="shared" si="44"/>
        <v>0</v>
      </c>
      <c r="V347" s="55" t="str">
        <f t="shared" si="45"/>
        <v/>
      </c>
      <c r="W347" s="35" t="str">
        <f t="shared" si="46"/>
        <v/>
      </c>
      <c r="X347" s="37"/>
      <c r="Y347" s="56"/>
      <c r="Z347" s="57" t="str">
        <f t="shared" si="47"/>
        <v/>
      </c>
      <c r="AA347" s="41"/>
    </row>
    <row r="348" spans="1:27" ht="24" customHeight="1" x14ac:dyDescent="0.25">
      <c r="A348" s="27"/>
      <c r="B348" s="51" t="str">
        <f>IF(A348="","",IFERROR(INDEX(PERSONAL!$G$6:$G$80,MATCH(A348,PERSONAL!$A$6:$A$80,0)),""))</f>
        <v/>
      </c>
      <c r="C348" s="52" t="str">
        <f>IF(A348="","",IFERROR(INDEX(PERSONAL!$B$6:$B$80,MATCH(A348,PERSONAL!$A$6:$A$80,0)),""))</f>
        <v/>
      </c>
      <c r="D348" s="31" t="str">
        <f>IF(A348="","",IFERROR(INDEX(PERSONAL!$V$6:$V$80,MATCH(A348,PERSONAL!$A$6:$A$80,0)),""))</f>
        <v/>
      </c>
      <c r="E348" s="2"/>
      <c r="F348" s="2"/>
      <c r="G348" s="2"/>
      <c r="H348" s="2"/>
      <c r="I348" s="30"/>
      <c r="J348" s="30"/>
      <c r="K348" s="27"/>
      <c r="L348" s="30"/>
      <c r="M348" s="27"/>
      <c r="N348" s="2"/>
      <c r="O348" s="53">
        <f t="shared" si="40"/>
        <v>0</v>
      </c>
      <c r="P348" s="53">
        <f t="shared" si="41"/>
        <v>0</v>
      </c>
      <c r="Q348" s="53">
        <f t="shared" si="42"/>
        <v>0</v>
      </c>
      <c r="R348" s="53">
        <f>IF(P348=0,0,IF(INSTRUCCIONES!$C$8="",P348,MIN(P348,INSTRUCCIONES!$C$8)))</f>
        <v>0</v>
      </c>
      <c r="S348" s="52" t="str">
        <f>IF(OR(A348="",H348=""),"",IF(COUNTIFS(LISTAS!$C$2:$C$24,C348,LISTAS!$D$2:$D$24,H348)&gt;0,"SI","NO"))</f>
        <v/>
      </c>
      <c r="T348" s="53">
        <f t="shared" si="43"/>
        <v>0</v>
      </c>
      <c r="U348" s="54">
        <f t="shared" si="44"/>
        <v>0</v>
      </c>
      <c r="V348" s="55" t="str">
        <f t="shared" si="45"/>
        <v/>
      </c>
      <c r="W348" s="35" t="str">
        <f t="shared" si="46"/>
        <v/>
      </c>
      <c r="X348" s="37"/>
      <c r="Y348" s="56"/>
      <c r="Z348" s="57" t="str">
        <f t="shared" si="47"/>
        <v/>
      </c>
      <c r="AA348" s="41"/>
    </row>
    <row r="349" spans="1:27" ht="24" customHeight="1" x14ac:dyDescent="0.25">
      <c r="A349" s="27"/>
      <c r="B349" s="51" t="str">
        <f>IF(A349="","",IFERROR(INDEX(PERSONAL!$G$6:$G$80,MATCH(A349,PERSONAL!$A$6:$A$80,0)),""))</f>
        <v/>
      </c>
      <c r="C349" s="52" t="str">
        <f>IF(A349="","",IFERROR(INDEX(PERSONAL!$B$6:$B$80,MATCH(A349,PERSONAL!$A$6:$A$80,0)),""))</f>
        <v/>
      </c>
      <c r="D349" s="31" t="str">
        <f>IF(A349="","",IFERROR(INDEX(PERSONAL!$V$6:$V$80,MATCH(A349,PERSONAL!$A$6:$A$80,0)),""))</f>
        <v/>
      </c>
      <c r="E349" s="2"/>
      <c r="F349" s="2"/>
      <c r="G349" s="2"/>
      <c r="H349" s="2"/>
      <c r="I349" s="30"/>
      <c r="J349" s="30"/>
      <c r="K349" s="27"/>
      <c r="L349" s="30"/>
      <c r="M349" s="27"/>
      <c r="N349" s="2"/>
      <c r="O349" s="53">
        <f t="shared" si="40"/>
        <v>0</v>
      </c>
      <c r="P349" s="53">
        <f t="shared" si="41"/>
        <v>0</v>
      </c>
      <c r="Q349" s="53">
        <f t="shared" si="42"/>
        <v>0</v>
      </c>
      <c r="R349" s="53">
        <f>IF(P349=0,0,IF(INSTRUCCIONES!$C$8="",P349,MIN(P349,INSTRUCCIONES!$C$8)))</f>
        <v>0</v>
      </c>
      <c r="S349" s="52" t="str">
        <f>IF(OR(A349="",H349=""),"",IF(COUNTIFS(LISTAS!$C$2:$C$24,C349,LISTAS!$D$2:$D$24,H349)&gt;0,"SI","NO"))</f>
        <v/>
      </c>
      <c r="T349" s="53">
        <f t="shared" si="43"/>
        <v>0</v>
      </c>
      <c r="U349" s="54">
        <f t="shared" si="44"/>
        <v>0</v>
      </c>
      <c r="V349" s="55" t="str">
        <f t="shared" si="45"/>
        <v/>
      </c>
      <c r="W349" s="35" t="str">
        <f t="shared" si="46"/>
        <v/>
      </c>
      <c r="X349" s="37"/>
      <c r="Y349" s="56"/>
      <c r="Z349" s="57" t="str">
        <f t="shared" si="47"/>
        <v/>
      </c>
      <c r="AA349" s="41"/>
    </row>
    <row r="350" spans="1:27" ht="24" customHeight="1" x14ac:dyDescent="0.25">
      <c r="A350" s="27"/>
      <c r="B350" s="51" t="str">
        <f>IF(A350="","",IFERROR(INDEX(PERSONAL!$G$6:$G$80,MATCH(A350,PERSONAL!$A$6:$A$80,0)),""))</f>
        <v/>
      </c>
      <c r="C350" s="52" t="str">
        <f>IF(A350="","",IFERROR(INDEX(PERSONAL!$B$6:$B$80,MATCH(A350,PERSONAL!$A$6:$A$80,0)),""))</f>
        <v/>
      </c>
      <c r="D350" s="31" t="str">
        <f>IF(A350="","",IFERROR(INDEX(PERSONAL!$V$6:$V$80,MATCH(A350,PERSONAL!$A$6:$A$80,0)),""))</f>
        <v/>
      </c>
      <c r="E350" s="2"/>
      <c r="F350" s="2"/>
      <c r="G350" s="2"/>
      <c r="H350" s="2"/>
      <c r="I350" s="30"/>
      <c r="J350" s="30"/>
      <c r="K350" s="27"/>
      <c r="L350" s="30"/>
      <c r="M350" s="27"/>
      <c r="N350" s="2"/>
      <c r="O350" s="53">
        <f t="shared" si="40"/>
        <v>0</v>
      </c>
      <c r="P350" s="53">
        <f t="shared" si="41"/>
        <v>0</v>
      </c>
      <c r="Q350" s="53">
        <f t="shared" si="42"/>
        <v>0</v>
      </c>
      <c r="R350" s="53">
        <f>IF(P350=0,0,IF(INSTRUCCIONES!$C$8="",P350,MIN(P350,INSTRUCCIONES!$C$8)))</f>
        <v>0</v>
      </c>
      <c r="S350" s="52" t="str">
        <f>IF(OR(A350="",H350=""),"",IF(COUNTIFS(LISTAS!$C$2:$C$24,C350,LISTAS!$D$2:$D$24,H350)&gt;0,"SI","NO"))</f>
        <v/>
      </c>
      <c r="T350" s="53">
        <f t="shared" si="43"/>
        <v>0</v>
      </c>
      <c r="U350" s="54">
        <f t="shared" si="44"/>
        <v>0</v>
      </c>
      <c r="V350" s="55" t="str">
        <f t="shared" si="45"/>
        <v/>
      </c>
      <c r="W350" s="35" t="str">
        <f t="shared" si="46"/>
        <v/>
      </c>
      <c r="X350" s="37"/>
      <c r="Y350" s="56"/>
      <c r="Z350" s="57" t="str">
        <f t="shared" si="47"/>
        <v/>
      </c>
      <c r="AA350" s="41"/>
    </row>
    <row r="351" spans="1:27" ht="24" customHeight="1" x14ac:dyDescent="0.25">
      <c r="A351" s="27"/>
      <c r="B351" s="51" t="str">
        <f>IF(A351="","",IFERROR(INDEX(PERSONAL!$G$6:$G$80,MATCH(A351,PERSONAL!$A$6:$A$80,0)),""))</f>
        <v/>
      </c>
      <c r="C351" s="52" t="str">
        <f>IF(A351="","",IFERROR(INDEX(PERSONAL!$B$6:$B$80,MATCH(A351,PERSONAL!$A$6:$A$80,0)),""))</f>
        <v/>
      </c>
      <c r="D351" s="31" t="str">
        <f>IF(A351="","",IFERROR(INDEX(PERSONAL!$V$6:$V$80,MATCH(A351,PERSONAL!$A$6:$A$80,0)),""))</f>
        <v/>
      </c>
      <c r="E351" s="2"/>
      <c r="F351" s="2"/>
      <c r="G351" s="2"/>
      <c r="H351" s="2"/>
      <c r="I351" s="30"/>
      <c r="J351" s="30"/>
      <c r="K351" s="27"/>
      <c r="L351" s="30"/>
      <c r="M351" s="27"/>
      <c r="N351" s="2"/>
      <c r="O351" s="53">
        <f t="shared" si="40"/>
        <v>0</v>
      </c>
      <c r="P351" s="53">
        <f t="shared" si="41"/>
        <v>0</v>
      </c>
      <c r="Q351" s="53">
        <f t="shared" si="42"/>
        <v>0</v>
      </c>
      <c r="R351" s="53">
        <f>IF(P351=0,0,IF(INSTRUCCIONES!$C$8="",P351,MIN(P351,INSTRUCCIONES!$C$8)))</f>
        <v>0</v>
      </c>
      <c r="S351" s="52" t="str">
        <f>IF(OR(A351="",H351=""),"",IF(COUNTIFS(LISTAS!$C$2:$C$24,C351,LISTAS!$D$2:$D$24,H351)&gt;0,"SI","NO"))</f>
        <v/>
      </c>
      <c r="T351" s="53">
        <f t="shared" si="43"/>
        <v>0</v>
      </c>
      <c r="U351" s="54">
        <f t="shared" si="44"/>
        <v>0</v>
      </c>
      <c r="V351" s="55" t="str">
        <f t="shared" si="45"/>
        <v/>
      </c>
      <c r="W351" s="35" t="str">
        <f t="shared" si="46"/>
        <v/>
      </c>
      <c r="X351" s="37"/>
      <c r="Y351" s="56"/>
      <c r="Z351" s="57" t="str">
        <f t="shared" si="47"/>
        <v/>
      </c>
      <c r="AA351" s="41"/>
    </row>
    <row r="352" spans="1:27" ht="24" customHeight="1" x14ac:dyDescent="0.25">
      <c r="A352" s="27"/>
      <c r="B352" s="51" t="str">
        <f>IF(A352="","",IFERROR(INDEX(PERSONAL!$G$6:$G$80,MATCH(A352,PERSONAL!$A$6:$A$80,0)),""))</f>
        <v/>
      </c>
      <c r="C352" s="52" t="str">
        <f>IF(A352="","",IFERROR(INDEX(PERSONAL!$B$6:$B$80,MATCH(A352,PERSONAL!$A$6:$A$80,0)),""))</f>
        <v/>
      </c>
      <c r="D352" s="31" t="str">
        <f>IF(A352="","",IFERROR(INDEX(PERSONAL!$V$6:$V$80,MATCH(A352,PERSONAL!$A$6:$A$80,0)),""))</f>
        <v/>
      </c>
      <c r="E352" s="2"/>
      <c r="F352" s="2"/>
      <c r="G352" s="2"/>
      <c r="H352" s="2"/>
      <c r="I352" s="30"/>
      <c r="J352" s="30"/>
      <c r="K352" s="27"/>
      <c r="L352" s="30"/>
      <c r="M352" s="27"/>
      <c r="N352" s="2"/>
      <c r="O352" s="53">
        <f t="shared" si="40"/>
        <v>0</v>
      </c>
      <c r="P352" s="53">
        <f t="shared" si="41"/>
        <v>0</v>
      </c>
      <c r="Q352" s="53">
        <f t="shared" si="42"/>
        <v>0</v>
      </c>
      <c r="R352" s="53">
        <f>IF(P352=0,0,IF(INSTRUCCIONES!$C$8="",P352,MIN(P352,INSTRUCCIONES!$C$8)))</f>
        <v>0</v>
      </c>
      <c r="S352" s="52" t="str">
        <f>IF(OR(A352="",H352=""),"",IF(COUNTIFS(LISTAS!$C$2:$C$24,C352,LISTAS!$D$2:$D$24,H352)&gt;0,"SI","NO"))</f>
        <v/>
      </c>
      <c r="T352" s="53">
        <f t="shared" si="43"/>
        <v>0</v>
      </c>
      <c r="U352" s="54">
        <f t="shared" si="44"/>
        <v>0</v>
      </c>
      <c r="V352" s="55" t="str">
        <f t="shared" si="45"/>
        <v/>
      </c>
      <c r="W352" s="35" t="str">
        <f t="shared" si="46"/>
        <v/>
      </c>
      <c r="X352" s="37"/>
      <c r="Y352" s="56"/>
      <c r="Z352" s="57" t="str">
        <f t="shared" si="47"/>
        <v/>
      </c>
      <c r="AA352" s="41"/>
    </row>
    <row r="353" spans="1:27" ht="24" customHeight="1" x14ac:dyDescent="0.25">
      <c r="A353" s="27"/>
      <c r="B353" s="51" t="str">
        <f>IF(A353="","",IFERROR(INDEX(PERSONAL!$G$6:$G$80,MATCH(A353,PERSONAL!$A$6:$A$80,0)),""))</f>
        <v/>
      </c>
      <c r="C353" s="52" t="str">
        <f>IF(A353="","",IFERROR(INDEX(PERSONAL!$B$6:$B$80,MATCH(A353,PERSONAL!$A$6:$A$80,0)),""))</f>
        <v/>
      </c>
      <c r="D353" s="31" t="str">
        <f>IF(A353="","",IFERROR(INDEX(PERSONAL!$V$6:$V$80,MATCH(A353,PERSONAL!$A$6:$A$80,0)),""))</f>
        <v/>
      </c>
      <c r="E353" s="2"/>
      <c r="F353" s="2"/>
      <c r="G353" s="2"/>
      <c r="H353" s="2"/>
      <c r="I353" s="30"/>
      <c r="J353" s="30"/>
      <c r="K353" s="27"/>
      <c r="L353" s="30"/>
      <c r="M353" s="27"/>
      <c r="N353" s="2"/>
      <c r="O353" s="53">
        <f t="shared" si="40"/>
        <v>0</v>
      </c>
      <c r="P353" s="53">
        <f t="shared" si="41"/>
        <v>0</v>
      </c>
      <c r="Q353" s="53">
        <f t="shared" si="42"/>
        <v>0</v>
      </c>
      <c r="R353" s="53">
        <f>IF(P353=0,0,IF(INSTRUCCIONES!$C$8="",P353,MIN(P353,INSTRUCCIONES!$C$8)))</f>
        <v>0</v>
      </c>
      <c r="S353" s="52" t="str">
        <f>IF(OR(A353="",H353=""),"",IF(COUNTIFS(LISTAS!$C$2:$C$24,C353,LISTAS!$D$2:$D$24,H353)&gt;0,"SI","NO"))</f>
        <v/>
      </c>
      <c r="T353" s="53">
        <f t="shared" si="43"/>
        <v>0</v>
      </c>
      <c r="U353" s="54">
        <f t="shared" si="44"/>
        <v>0</v>
      </c>
      <c r="V353" s="55" t="str">
        <f t="shared" si="45"/>
        <v/>
      </c>
      <c r="W353" s="35" t="str">
        <f t="shared" si="46"/>
        <v/>
      </c>
      <c r="X353" s="37"/>
      <c r="Y353" s="56"/>
      <c r="Z353" s="57" t="str">
        <f t="shared" si="47"/>
        <v/>
      </c>
      <c r="AA353" s="41"/>
    </row>
    <row r="354" spans="1:27" ht="24" customHeight="1" x14ac:dyDescent="0.25">
      <c r="A354" s="27"/>
      <c r="B354" s="51" t="str">
        <f>IF(A354="","",IFERROR(INDEX(PERSONAL!$G$6:$G$80,MATCH(A354,PERSONAL!$A$6:$A$80,0)),""))</f>
        <v/>
      </c>
      <c r="C354" s="52" t="str">
        <f>IF(A354="","",IFERROR(INDEX(PERSONAL!$B$6:$B$80,MATCH(A354,PERSONAL!$A$6:$A$80,0)),""))</f>
        <v/>
      </c>
      <c r="D354" s="31" t="str">
        <f>IF(A354="","",IFERROR(INDEX(PERSONAL!$V$6:$V$80,MATCH(A354,PERSONAL!$A$6:$A$80,0)),""))</f>
        <v/>
      </c>
      <c r="E354" s="2"/>
      <c r="F354" s="2"/>
      <c r="G354" s="2"/>
      <c r="H354" s="2"/>
      <c r="I354" s="30"/>
      <c r="J354" s="30"/>
      <c r="K354" s="27"/>
      <c r="L354" s="30"/>
      <c r="M354" s="27"/>
      <c r="N354" s="2"/>
      <c r="O354" s="53">
        <f t="shared" si="40"/>
        <v>0</v>
      </c>
      <c r="P354" s="53">
        <f t="shared" si="41"/>
        <v>0</v>
      </c>
      <c r="Q354" s="53">
        <f t="shared" si="42"/>
        <v>0</v>
      </c>
      <c r="R354" s="53">
        <f>IF(P354=0,0,IF(INSTRUCCIONES!$C$8="",P354,MIN(P354,INSTRUCCIONES!$C$8)))</f>
        <v>0</v>
      </c>
      <c r="S354" s="52" t="str">
        <f>IF(OR(A354="",H354=""),"",IF(COUNTIFS(LISTAS!$C$2:$C$24,C354,LISTAS!$D$2:$D$24,H354)&gt;0,"SI","NO"))</f>
        <v/>
      </c>
      <c r="T354" s="53">
        <f t="shared" si="43"/>
        <v>0</v>
      </c>
      <c r="U354" s="54">
        <f t="shared" si="44"/>
        <v>0</v>
      </c>
      <c r="V354" s="55" t="str">
        <f t="shared" si="45"/>
        <v/>
      </c>
      <c r="W354" s="35" t="str">
        <f t="shared" si="46"/>
        <v/>
      </c>
      <c r="X354" s="37"/>
      <c r="Y354" s="56"/>
      <c r="Z354" s="57" t="str">
        <f t="shared" si="47"/>
        <v/>
      </c>
      <c r="AA354" s="41"/>
    </row>
    <row r="355" spans="1:27" ht="24" customHeight="1" x14ac:dyDescent="0.25">
      <c r="A355" s="27"/>
      <c r="B355" s="51" t="str">
        <f>IF(A355="","",IFERROR(INDEX(PERSONAL!$G$6:$G$80,MATCH(A355,PERSONAL!$A$6:$A$80,0)),""))</f>
        <v/>
      </c>
      <c r="C355" s="52" t="str">
        <f>IF(A355="","",IFERROR(INDEX(PERSONAL!$B$6:$B$80,MATCH(A355,PERSONAL!$A$6:$A$80,0)),""))</f>
        <v/>
      </c>
      <c r="D355" s="31" t="str">
        <f>IF(A355="","",IFERROR(INDEX(PERSONAL!$V$6:$V$80,MATCH(A355,PERSONAL!$A$6:$A$80,0)),""))</f>
        <v/>
      </c>
      <c r="E355" s="2"/>
      <c r="F355" s="2"/>
      <c r="G355" s="2"/>
      <c r="H355" s="2"/>
      <c r="I355" s="30"/>
      <c r="J355" s="30"/>
      <c r="K355" s="27"/>
      <c r="L355" s="30"/>
      <c r="M355" s="27"/>
      <c r="N355" s="2"/>
      <c r="O355" s="53">
        <f t="shared" si="40"/>
        <v>0</v>
      </c>
      <c r="P355" s="53">
        <f t="shared" si="41"/>
        <v>0</v>
      </c>
      <c r="Q355" s="53">
        <f t="shared" si="42"/>
        <v>0</v>
      </c>
      <c r="R355" s="53">
        <f>IF(P355=0,0,IF(INSTRUCCIONES!$C$8="",P355,MIN(P355,INSTRUCCIONES!$C$8)))</f>
        <v>0</v>
      </c>
      <c r="S355" s="52" t="str">
        <f>IF(OR(A355="",H355=""),"",IF(COUNTIFS(LISTAS!$C$2:$C$24,C355,LISTAS!$D$2:$D$24,H355)&gt;0,"SI","NO"))</f>
        <v/>
      </c>
      <c r="T355" s="53">
        <f t="shared" si="43"/>
        <v>0</v>
      </c>
      <c r="U355" s="54">
        <f t="shared" si="44"/>
        <v>0</v>
      </c>
      <c r="V355" s="55" t="str">
        <f t="shared" si="45"/>
        <v/>
      </c>
      <c r="W355" s="35" t="str">
        <f t="shared" si="46"/>
        <v/>
      </c>
      <c r="X355" s="37"/>
      <c r="Y355" s="56"/>
      <c r="Z355" s="57" t="str">
        <f t="shared" si="47"/>
        <v/>
      </c>
      <c r="AA355" s="41"/>
    </row>
    <row r="356" spans="1:27" ht="24" customHeight="1" x14ac:dyDescent="0.25">
      <c r="A356" s="27"/>
      <c r="B356" s="51" t="str">
        <f>IF(A356="","",IFERROR(INDEX(PERSONAL!$G$6:$G$80,MATCH(A356,PERSONAL!$A$6:$A$80,0)),""))</f>
        <v/>
      </c>
      <c r="C356" s="52" t="str">
        <f>IF(A356="","",IFERROR(INDEX(PERSONAL!$B$6:$B$80,MATCH(A356,PERSONAL!$A$6:$A$80,0)),""))</f>
        <v/>
      </c>
      <c r="D356" s="31" t="str">
        <f>IF(A356="","",IFERROR(INDEX(PERSONAL!$V$6:$V$80,MATCH(A356,PERSONAL!$A$6:$A$80,0)),""))</f>
        <v/>
      </c>
      <c r="E356" s="2"/>
      <c r="F356" s="2"/>
      <c r="G356" s="2"/>
      <c r="H356" s="2"/>
      <c r="I356" s="30"/>
      <c r="J356" s="30"/>
      <c r="K356" s="27"/>
      <c r="L356" s="30"/>
      <c r="M356" s="27"/>
      <c r="N356" s="2"/>
      <c r="O356" s="53">
        <f t="shared" si="40"/>
        <v>0</v>
      </c>
      <c r="P356" s="53">
        <f t="shared" si="41"/>
        <v>0</v>
      </c>
      <c r="Q356" s="53">
        <f t="shared" si="42"/>
        <v>0</v>
      </c>
      <c r="R356" s="53">
        <f>IF(P356=0,0,IF(INSTRUCCIONES!$C$8="",P356,MIN(P356,INSTRUCCIONES!$C$8)))</f>
        <v>0</v>
      </c>
      <c r="S356" s="52" t="str">
        <f>IF(OR(A356="",H356=""),"",IF(COUNTIFS(LISTAS!$C$2:$C$24,C356,LISTAS!$D$2:$D$24,H356)&gt;0,"SI","NO"))</f>
        <v/>
      </c>
      <c r="T356" s="53">
        <f t="shared" si="43"/>
        <v>0</v>
      </c>
      <c r="U356" s="54">
        <f t="shared" si="44"/>
        <v>0</v>
      </c>
      <c r="V356" s="55" t="str">
        <f t="shared" si="45"/>
        <v/>
      </c>
      <c r="W356" s="35" t="str">
        <f t="shared" si="46"/>
        <v/>
      </c>
      <c r="X356" s="37"/>
      <c r="Y356" s="56"/>
      <c r="Z356" s="57" t="str">
        <f t="shared" si="47"/>
        <v/>
      </c>
      <c r="AA356" s="41"/>
    </row>
    <row r="357" spans="1:27" ht="24" customHeight="1" x14ac:dyDescent="0.25">
      <c r="A357" s="27"/>
      <c r="B357" s="51" t="str">
        <f>IF(A357="","",IFERROR(INDEX(PERSONAL!$G$6:$G$80,MATCH(A357,PERSONAL!$A$6:$A$80,0)),""))</f>
        <v/>
      </c>
      <c r="C357" s="52" t="str">
        <f>IF(A357="","",IFERROR(INDEX(PERSONAL!$B$6:$B$80,MATCH(A357,PERSONAL!$A$6:$A$80,0)),""))</f>
        <v/>
      </c>
      <c r="D357" s="31" t="str">
        <f>IF(A357="","",IFERROR(INDEX(PERSONAL!$V$6:$V$80,MATCH(A357,PERSONAL!$A$6:$A$80,0)),""))</f>
        <v/>
      </c>
      <c r="E357" s="2"/>
      <c r="F357" s="2"/>
      <c r="G357" s="2"/>
      <c r="H357" s="2"/>
      <c r="I357" s="30"/>
      <c r="J357" s="30"/>
      <c r="K357" s="27"/>
      <c r="L357" s="30"/>
      <c r="M357" s="27"/>
      <c r="N357" s="2"/>
      <c r="O357" s="53">
        <f t="shared" si="40"/>
        <v>0</v>
      </c>
      <c r="P357" s="53">
        <f t="shared" si="41"/>
        <v>0</v>
      </c>
      <c r="Q357" s="53">
        <f t="shared" si="42"/>
        <v>0</v>
      </c>
      <c r="R357" s="53">
        <f>IF(P357=0,0,IF(INSTRUCCIONES!$C$8="",P357,MIN(P357,INSTRUCCIONES!$C$8)))</f>
        <v>0</v>
      </c>
      <c r="S357" s="52" t="str">
        <f>IF(OR(A357="",H357=""),"",IF(COUNTIFS(LISTAS!$C$2:$C$24,C357,LISTAS!$D$2:$D$24,H357)&gt;0,"SI","NO"))</f>
        <v/>
      </c>
      <c r="T357" s="53">
        <f t="shared" si="43"/>
        <v>0</v>
      </c>
      <c r="U357" s="54">
        <f t="shared" si="44"/>
        <v>0</v>
      </c>
      <c r="V357" s="55" t="str">
        <f t="shared" si="45"/>
        <v/>
      </c>
      <c r="W357" s="35" t="str">
        <f t="shared" si="46"/>
        <v/>
      </c>
      <c r="X357" s="37"/>
      <c r="Y357" s="56"/>
      <c r="Z357" s="57" t="str">
        <f t="shared" si="47"/>
        <v/>
      </c>
      <c r="AA357" s="41"/>
    </row>
    <row r="358" spans="1:27" ht="24" customHeight="1" x14ac:dyDescent="0.25">
      <c r="A358" s="27"/>
      <c r="B358" s="51" t="str">
        <f>IF(A358="","",IFERROR(INDEX(PERSONAL!$G$6:$G$80,MATCH(A358,PERSONAL!$A$6:$A$80,0)),""))</f>
        <v/>
      </c>
      <c r="C358" s="52" t="str">
        <f>IF(A358="","",IFERROR(INDEX(PERSONAL!$B$6:$B$80,MATCH(A358,PERSONAL!$A$6:$A$80,0)),""))</f>
        <v/>
      </c>
      <c r="D358" s="31" t="str">
        <f>IF(A358="","",IFERROR(INDEX(PERSONAL!$V$6:$V$80,MATCH(A358,PERSONAL!$A$6:$A$80,0)),""))</f>
        <v/>
      </c>
      <c r="E358" s="2"/>
      <c r="F358" s="2"/>
      <c r="G358" s="2"/>
      <c r="H358" s="2"/>
      <c r="I358" s="30"/>
      <c r="J358" s="30"/>
      <c r="K358" s="27"/>
      <c r="L358" s="30"/>
      <c r="M358" s="27"/>
      <c r="N358" s="2"/>
      <c r="O358" s="53">
        <f t="shared" si="40"/>
        <v>0</v>
      </c>
      <c r="P358" s="53">
        <f t="shared" si="41"/>
        <v>0</v>
      </c>
      <c r="Q358" s="53">
        <f t="shared" si="42"/>
        <v>0</v>
      </c>
      <c r="R358" s="53">
        <f>IF(P358=0,0,IF(INSTRUCCIONES!$C$8="",P358,MIN(P358,INSTRUCCIONES!$C$8)))</f>
        <v>0</v>
      </c>
      <c r="S358" s="52" t="str">
        <f>IF(OR(A358="",H358=""),"",IF(COUNTIFS(LISTAS!$C$2:$C$24,C358,LISTAS!$D$2:$D$24,H358)&gt;0,"SI","NO"))</f>
        <v/>
      </c>
      <c r="T358" s="53">
        <f t="shared" si="43"/>
        <v>0</v>
      </c>
      <c r="U358" s="54">
        <f t="shared" si="44"/>
        <v>0</v>
      </c>
      <c r="V358" s="55" t="str">
        <f t="shared" si="45"/>
        <v/>
      </c>
      <c r="W358" s="35" t="str">
        <f t="shared" si="46"/>
        <v/>
      </c>
      <c r="X358" s="37"/>
      <c r="Y358" s="56"/>
      <c r="Z358" s="57" t="str">
        <f t="shared" si="47"/>
        <v/>
      </c>
      <c r="AA358" s="41"/>
    </row>
    <row r="359" spans="1:27" ht="24" customHeight="1" x14ac:dyDescent="0.25">
      <c r="A359" s="27"/>
      <c r="B359" s="51" t="str">
        <f>IF(A359="","",IFERROR(INDEX(PERSONAL!$G$6:$G$80,MATCH(A359,PERSONAL!$A$6:$A$80,0)),""))</f>
        <v/>
      </c>
      <c r="C359" s="52" t="str">
        <f>IF(A359="","",IFERROR(INDEX(PERSONAL!$B$6:$B$80,MATCH(A359,PERSONAL!$A$6:$A$80,0)),""))</f>
        <v/>
      </c>
      <c r="D359" s="31" t="str">
        <f>IF(A359="","",IFERROR(INDEX(PERSONAL!$V$6:$V$80,MATCH(A359,PERSONAL!$A$6:$A$80,0)),""))</f>
        <v/>
      </c>
      <c r="E359" s="2"/>
      <c r="F359" s="2"/>
      <c r="G359" s="2"/>
      <c r="H359" s="2"/>
      <c r="I359" s="30"/>
      <c r="J359" s="30"/>
      <c r="K359" s="27"/>
      <c r="L359" s="30"/>
      <c r="M359" s="27"/>
      <c r="N359" s="2"/>
      <c r="O359" s="53">
        <f t="shared" si="40"/>
        <v>0</v>
      </c>
      <c r="P359" s="53">
        <f t="shared" si="41"/>
        <v>0</v>
      </c>
      <c r="Q359" s="53">
        <f t="shared" si="42"/>
        <v>0</v>
      </c>
      <c r="R359" s="53">
        <f>IF(P359=0,0,IF(INSTRUCCIONES!$C$8="",P359,MIN(P359,INSTRUCCIONES!$C$8)))</f>
        <v>0</v>
      </c>
      <c r="S359" s="52" t="str">
        <f>IF(OR(A359="",H359=""),"",IF(COUNTIFS(LISTAS!$C$2:$C$24,C359,LISTAS!$D$2:$D$24,H359)&gt;0,"SI","NO"))</f>
        <v/>
      </c>
      <c r="T359" s="53">
        <f t="shared" si="43"/>
        <v>0</v>
      </c>
      <c r="U359" s="54">
        <f t="shared" si="44"/>
        <v>0</v>
      </c>
      <c r="V359" s="55" t="str">
        <f t="shared" si="45"/>
        <v/>
      </c>
      <c r="W359" s="35" t="str">
        <f t="shared" si="46"/>
        <v/>
      </c>
      <c r="X359" s="37"/>
      <c r="Y359" s="56"/>
      <c r="Z359" s="57" t="str">
        <f t="shared" si="47"/>
        <v/>
      </c>
      <c r="AA359" s="41"/>
    </row>
    <row r="360" spans="1:27" ht="24" customHeight="1" x14ac:dyDescent="0.25">
      <c r="A360" s="27"/>
      <c r="B360" s="51" t="str">
        <f>IF(A360="","",IFERROR(INDEX(PERSONAL!$G$6:$G$80,MATCH(A360,PERSONAL!$A$6:$A$80,0)),""))</f>
        <v/>
      </c>
      <c r="C360" s="52" t="str">
        <f>IF(A360="","",IFERROR(INDEX(PERSONAL!$B$6:$B$80,MATCH(A360,PERSONAL!$A$6:$A$80,0)),""))</f>
        <v/>
      </c>
      <c r="D360" s="31" t="str">
        <f>IF(A360="","",IFERROR(INDEX(PERSONAL!$V$6:$V$80,MATCH(A360,PERSONAL!$A$6:$A$80,0)),""))</f>
        <v/>
      </c>
      <c r="E360" s="2"/>
      <c r="F360" s="2"/>
      <c r="G360" s="2"/>
      <c r="H360" s="2"/>
      <c r="I360" s="30"/>
      <c r="J360" s="30"/>
      <c r="K360" s="27"/>
      <c r="L360" s="30"/>
      <c r="M360" s="27"/>
      <c r="N360" s="2"/>
      <c r="O360" s="53">
        <f t="shared" si="40"/>
        <v>0</v>
      </c>
      <c r="P360" s="53">
        <f t="shared" si="41"/>
        <v>0</v>
      </c>
      <c r="Q360" s="53">
        <f t="shared" si="42"/>
        <v>0</v>
      </c>
      <c r="R360" s="53">
        <f>IF(P360=0,0,IF(INSTRUCCIONES!$C$8="",P360,MIN(P360,INSTRUCCIONES!$C$8)))</f>
        <v>0</v>
      </c>
      <c r="S360" s="52" t="str">
        <f>IF(OR(A360="",H360=""),"",IF(COUNTIFS(LISTAS!$C$2:$C$24,C360,LISTAS!$D$2:$D$24,H360)&gt;0,"SI","NO"))</f>
        <v/>
      </c>
      <c r="T360" s="53">
        <f t="shared" si="43"/>
        <v>0</v>
      </c>
      <c r="U360" s="54">
        <f t="shared" si="44"/>
        <v>0</v>
      </c>
      <c r="V360" s="55" t="str">
        <f t="shared" si="45"/>
        <v/>
      </c>
      <c r="W360" s="35" t="str">
        <f t="shared" si="46"/>
        <v/>
      </c>
      <c r="X360" s="37"/>
      <c r="Y360" s="56"/>
      <c r="Z360" s="57" t="str">
        <f t="shared" si="47"/>
        <v/>
      </c>
      <c r="AA360" s="41"/>
    </row>
    <row r="361" spans="1:27" ht="24" customHeight="1" x14ac:dyDescent="0.25">
      <c r="A361" s="27"/>
      <c r="B361" s="51" t="str">
        <f>IF(A361="","",IFERROR(INDEX(PERSONAL!$G$6:$G$80,MATCH(A361,PERSONAL!$A$6:$A$80,0)),""))</f>
        <v/>
      </c>
      <c r="C361" s="52" t="str">
        <f>IF(A361="","",IFERROR(INDEX(PERSONAL!$B$6:$B$80,MATCH(A361,PERSONAL!$A$6:$A$80,0)),""))</f>
        <v/>
      </c>
      <c r="D361" s="31" t="str">
        <f>IF(A361="","",IFERROR(INDEX(PERSONAL!$V$6:$V$80,MATCH(A361,PERSONAL!$A$6:$A$80,0)),""))</f>
        <v/>
      </c>
      <c r="E361" s="2"/>
      <c r="F361" s="2"/>
      <c r="G361" s="2"/>
      <c r="H361" s="2"/>
      <c r="I361" s="30"/>
      <c r="J361" s="30"/>
      <c r="K361" s="27"/>
      <c r="L361" s="30"/>
      <c r="M361" s="27"/>
      <c r="N361" s="2"/>
      <c r="O361" s="53">
        <f t="shared" si="40"/>
        <v>0</v>
      </c>
      <c r="P361" s="53">
        <f t="shared" si="41"/>
        <v>0</v>
      </c>
      <c r="Q361" s="53">
        <f t="shared" si="42"/>
        <v>0</v>
      </c>
      <c r="R361" s="53">
        <f>IF(P361=0,0,IF(INSTRUCCIONES!$C$8="",P361,MIN(P361,INSTRUCCIONES!$C$8)))</f>
        <v>0</v>
      </c>
      <c r="S361" s="52" t="str">
        <f>IF(OR(A361="",H361=""),"",IF(COUNTIFS(LISTAS!$C$2:$C$24,C361,LISTAS!$D$2:$D$24,H361)&gt;0,"SI","NO"))</f>
        <v/>
      </c>
      <c r="T361" s="53">
        <f t="shared" si="43"/>
        <v>0</v>
      </c>
      <c r="U361" s="54">
        <f t="shared" si="44"/>
        <v>0</v>
      </c>
      <c r="V361" s="55" t="str">
        <f t="shared" si="45"/>
        <v/>
      </c>
      <c r="W361" s="35" t="str">
        <f t="shared" si="46"/>
        <v/>
      </c>
      <c r="X361" s="37"/>
      <c r="Y361" s="56"/>
      <c r="Z361" s="57" t="str">
        <f t="shared" si="47"/>
        <v/>
      </c>
      <c r="AA361" s="41"/>
    </row>
    <row r="362" spans="1:27" ht="24" customHeight="1" x14ac:dyDescent="0.25">
      <c r="A362" s="27"/>
      <c r="B362" s="51" t="str">
        <f>IF(A362="","",IFERROR(INDEX(PERSONAL!$G$6:$G$80,MATCH(A362,PERSONAL!$A$6:$A$80,0)),""))</f>
        <v/>
      </c>
      <c r="C362" s="52" t="str">
        <f>IF(A362="","",IFERROR(INDEX(PERSONAL!$B$6:$B$80,MATCH(A362,PERSONAL!$A$6:$A$80,0)),""))</f>
        <v/>
      </c>
      <c r="D362" s="31" t="str">
        <f>IF(A362="","",IFERROR(INDEX(PERSONAL!$V$6:$V$80,MATCH(A362,PERSONAL!$A$6:$A$80,0)),""))</f>
        <v/>
      </c>
      <c r="E362" s="2"/>
      <c r="F362" s="2"/>
      <c r="G362" s="2"/>
      <c r="H362" s="2"/>
      <c r="I362" s="30"/>
      <c r="J362" s="30"/>
      <c r="K362" s="27"/>
      <c r="L362" s="30"/>
      <c r="M362" s="27"/>
      <c r="N362" s="2"/>
      <c r="O362" s="53">
        <f t="shared" si="40"/>
        <v>0</v>
      </c>
      <c r="P362" s="53">
        <f t="shared" si="41"/>
        <v>0</v>
      </c>
      <c r="Q362" s="53">
        <f t="shared" si="42"/>
        <v>0</v>
      </c>
      <c r="R362" s="53">
        <f>IF(P362=0,0,IF(INSTRUCCIONES!$C$8="",P362,MIN(P362,INSTRUCCIONES!$C$8)))</f>
        <v>0</v>
      </c>
      <c r="S362" s="52" t="str">
        <f>IF(OR(A362="",H362=""),"",IF(COUNTIFS(LISTAS!$C$2:$C$24,C362,LISTAS!$D$2:$D$24,H362)&gt;0,"SI","NO"))</f>
        <v/>
      </c>
      <c r="T362" s="53">
        <f t="shared" si="43"/>
        <v>0</v>
      </c>
      <c r="U362" s="54">
        <f t="shared" si="44"/>
        <v>0</v>
      </c>
      <c r="V362" s="55" t="str">
        <f t="shared" si="45"/>
        <v/>
      </c>
      <c r="W362" s="35" t="str">
        <f t="shared" si="46"/>
        <v/>
      </c>
      <c r="X362" s="37"/>
      <c r="Y362" s="56"/>
      <c r="Z362" s="57" t="str">
        <f t="shared" si="47"/>
        <v/>
      </c>
      <c r="AA362" s="41"/>
    </row>
    <row r="363" spans="1:27" ht="24" customHeight="1" x14ac:dyDescent="0.25">
      <c r="A363" s="27"/>
      <c r="B363" s="51" t="str">
        <f>IF(A363="","",IFERROR(INDEX(PERSONAL!$G$6:$G$80,MATCH(A363,PERSONAL!$A$6:$A$80,0)),""))</f>
        <v/>
      </c>
      <c r="C363" s="52" t="str">
        <f>IF(A363="","",IFERROR(INDEX(PERSONAL!$B$6:$B$80,MATCH(A363,PERSONAL!$A$6:$A$80,0)),""))</f>
        <v/>
      </c>
      <c r="D363" s="31" t="str">
        <f>IF(A363="","",IFERROR(INDEX(PERSONAL!$V$6:$V$80,MATCH(A363,PERSONAL!$A$6:$A$80,0)),""))</f>
        <v/>
      </c>
      <c r="E363" s="2"/>
      <c r="F363" s="2"/>
      <c r="G363" s="2"/>
      <c r="H363" s="2"/>
      <c r="I363" s="30"/>
      <c r="J363" s="30"/>
      <c r="K363" s="27"/>
      <c r="L363" s="30"/>
      <c r="M363" s="27"/>
      <c r="N363" s="2"/>
      <c r="O363" s="53">
        <f t="shared" si="40"/>
        <v>0</v>
      </c>
      <c r="P363" s="53">
        <f t="shared" si="41"/>
        <v>0</v>
      </c>
      <c r="Q363" s="53">
        <f t="shared" si="42"/>
        <v>0</v>
      </c>
      <c r="R363" s="53">
        <f>IF(P363=0,0,IF(INSTRUCCIONES!$C$8="",P363,MIN(P363,INSTRUCCIONES!$C$8)))</f>
        <v>0</v>
      </c>
      <c r="S363" s="52" t="str">
        <f>IF(OR(A363="",H363=""),"",IF(COUNTIFS(LISTAS!$C$2:$C$24,C363,LISTAS!$D$2:$D$24,H363)&gt;0,"SI","NO"))</f>
        <v/>
      </c>
      <c r="T363" s="53">
        <f t="shared" si="43"/>
        <v>0</v>
      </c>
      <c r="U363" s="54">
        <f t="shared" si="44"/>
        <v>0</v>
      </c>
      <c r="V363" s="55" t="str">
        <f t="shared" si="45"/>
        <v/>
      </c>
      <c r="W363" s="35" t="str">
        <f t="shared" si="46"/>
        <v/>
      </c>
      <c r="X363" s="37"/>
      <c r="Y363" s="56"/>
      <c r="Z363" s="57" t="str">
        <f t="shared" si="47"/>
        <v/>
      </c>
      <c r="AA363" s="41"/>
    </row>
    <row r="364" spans="1:27" ht="24" customHeight="1" x14ac:dyDescent="0.25">
      <c r="A364" s="27"/>
      <c r="B364" s="51" t="str">
        <f>IF(A364="","",IFERROR(INDEX(PERSONAL!$G$6:$G$80,MATCH(A364,PERSONAL!$A$6:$A$80,0)),""))</f>
        <v/>
      </c>
      <c r="C364" s="52" t="str">
        <f>IF(A364="","",IFERROR(INDEX(PERSONAL!$B$6:$B$80,MATCH(A364,PERSONAL!$A$6:$A$80,0)),""))</f>
        <v/>
      </c>
      <c r="D364" s="31" t="str">
        <f>IF(A364="","",IFERROR(INDEX(PERSONAL!$V$6:$V$80,MATCH(A364,PERSONAL!$A$6:$A$80,0)),""))</f>
        <v/>
      </c>
      <c r="E364" s="2"/>
      <c r="F364" s="2"/>
      <c r="G364" s="2"/>
      <c r="H364" s="2"/>
      <c r="I364" s="30"/>
      <c r="J364" s="30"/>
      <c r="K364" s="27"/>
      <c r="L364" s="30"/>
      <c r="M364" s="27"/>
      <c r="N364" s="2"/>
      <c r="O364" s="53">
        <f t="shared" si="40"/>
        <v>0</v>
      </c>
      <c r="P364" s="53">
        <f t="shared" si="41"/>
        <v>0</v>
      </c>
      <c r="Q364" s="53">
        <f t="shared" si="42"/>
        <v>0</v>
      </c>
      <c r="R364" s="53">
        <f>IF(P364=0,0,IF(INSTRUCCIONES!$C$8="",P364,MIN(P364,INSTRUCCIONES!$C$8)))</f>
        <v>0</v>
      </c>
      <c r="S364" s="52" t="str">
        <f>IF(OR(A364="",H364=""),"",IF(COUNTIFS(LISTAS!$C$2:$C$24,C364,LISTAS!$D$2:$D$24,H364)&gt;0,"SI","NO"))</f>
        <v/>
      </c>
      <c r="T364" s="53">
        <f t="shared" si="43"/>
        <v>0</v>
      </c>
      <c r="U364" s="54">
        <f t="shared" si="44"/>
        <v>0</v>
      </c>
      <c r="V364" s="55" t="str">
        <f t="shared" si="45"/>
        <v/>
      </c>
      <c r="W364" s="35" t="str">
        <f t="shared" si="46"/>
        <v/>
      </c>
      <c r="X364" s="37"/>
      <c r="Y364" s="56"/>
      <c r="Z364" s="57" t="str">
        <f t="shared" si="47"/>
        <v/>
      </c>
      <c r="AA364" s="41"/>
    </row>
    <row r="365" spans="1:27" ht="24" customHeight="1" x14ac:dyDescent="0.25">
      <c r="A365" s="27"/>
      <c r="B365" s="51" t="str">
        <f>IF(A365="","",IFERROR(INDEX(PERSONAL!$G$6:$G$80,MATCH(A365,PERSONAL!$A$6:$A$80,0)),""))</f>
        <v/>
      </c>
      <c r="C365" s="52" t="str">
        <f>IF(A365="","",IFERROR(INDEX(PERSONAL!$B$6:$B$80,MATCH(A365,PERSONAL!$A$6:$A$80,0)),""))</f>
        <v/>
      </c>
      <c r="D365" s="31" t="str">
        <f>IF(A365="","",IFERROR(INDEX(PERSONAL!$V$6:$V$80,MATCH(A365,PERSONAL!$A$6:$A$80,0)),""))</f>
        <v/>
      </c>
      <c r="E365" s="2"/>
      <c r="F365" s="2"/>
      <c r="G365" s="2"/>
      <c r="H365" s="2"/>
      <c r="I365" s="30"/>
      <c r="J365" s="30"/>
      <c r="K365" s="27"/>
      <c r="L365" s="30"/>
      <c r="M365" s="27"/>
      <c r="N365" s="2"/>
      <c r="O365" s="53">
        <f t="shared" si="40"/>
        <v>0</v>
      </c>
      <c r="P365" s="53">
        <f t="shared" si="41"/>
        <v>0</v>
      </c>
      <c r="Q365" s="53">
        <f t="shared" si="42"/>
        <v>0</v>
      </c>
      <c r="R365" s="53">
        <f>IF(P365=0,0,IF(INSTRUCCIONES!$C$8="",P365,MIN(P365,INSTRUCCIONES!$C$8)))</f>
        <v>0</v>
      </c>
      <c r="S365" s="52" t="str">
        <f>IF(OR(A365="",H365=""),"",IF(COUNTIFS(LISTAS!$C$2:$C$24,C365,LISTAS!$D$2:$D$24,H365)&gt;0,"SI","NO"))</f>
        <v/>
      </c>
      <c r="T365" s="53">
        <f t="shared" si="43"/>
        <v>0</v>
      </c>
      <c r="U365" s="54">
        <f t="shared" si="44"/>
        <v>0</v>
      </c>
      <c r="V365" s="55" t="str">
        <f t="shared" si="45"/>
        <v/>
      </c>
      <c r="W365" s="35" t="str">
        <f t="shared" si="46"/>
        <v/>
      </c>
      <c r="X365" s="37"/>
      <c r="Y365" s="56"/>
      <c r="Z365" s="57" t="str">
        <f t="shared" si="47"/>
        <v/>
      </c>
      <c r="AA365" s="41"/>
    </row>
    <row r="366" spans="1:27" ht="24" customHeight="1" x14ac:dyDescent="0.25">
      <c r="A366" s="27"/>
      <c r="B366" s="51" t="str">
        <f>IF(A366="","",IFERROR(INDEX(PERSONAL!$G$6:$G$80,MATCH(A366,PERSONAL!$A$6:$A$80,0)),""))</f>
        <v/>
      </c>
      <c r="C366" s="52" t="str">
        <f>IF(A366="","",IFERROR(INDEX(PERSONAL!$B$6:$B$80,MATCH(A366,PERSONAL!$A$6:$A$80,0)),""))</f>
        <v/>
      </c>
      <c r="D366" s="31" t="str">
        <f>IF(A366="","",IFERROR(INDEX(PERSONAL!$V$6:$V$80,MATCH(A366,PERSONAL!$A$6:$A$80,0)),""))</f>
        <v/>
      </c>
      <c r="E366" s="2"/>
      <c r="F366" s="2"/>
      <c r="G366" s="2"/>
      <c r="H366" s="2"/>
      <c r="I366" s="30"/>
      <c r="J366" s="30"/>
      <c r="K366" s="27"/>
      <c r="L366" s="30"/>
      <c r="M366" s="27"/>
      <c r="N366" s="2"/>
      <c r="O366" s="53">
        <f t="shared" si="40"/>
        <v>0</v>
      </c>
      <c r="P366" s="53">
        <f t="shared" si="41"/>
        <v>0</v>
      </c>
      <c r="Q366" s="53">
        <f t="shared" si="42"/>
        <v>0</v>
      </c>
      <c r="R366" s="53">
        <f>IF(P366=0,0,IF(INSTRUCCIONES!$C$8="",P366,MIN(P366,INSTRUCCIONES!$C$8)))</f>
        <v>0</v>
      </c>
      <c r="S366" s="52" t="str">
        <f>IF(OR(A366="",H366=""),"",IF(COUNTIFS(LISTAS!$C$2:$C$24,C366,LISTAS!$D$2:$D$24,H366)&gt;0,"SI","NO"))</f>
        <v/>
      </c>
      <c r="T366" s="53">
        <f t="shared" si="43"/>
        <v>0</v>
      </c>
      <c r="U366" s="54">
        <f t="shared" si="44"/>
        <v>0</v>
      </c>
      <c r="V366" s="55" t="str">
        <f t="shared" si="45"/>
        <v/>
      </c>
      <c r="W366" s="35" t="str">
        <f t="shared" si="46"/>
        <v/>
      </c>
      <c r="X366" s="37"/>
      <c r="Y366" s="56"/>
      <c r="Z366" s="57" t="str">
        <f t="shared" si="47"/>
        <v/>
      </c>
      <c r="AA366" s="41"/>
    </row>
    <row r="367" spans="1:27" ht="24" customHeight="1" x14ac:dyDescent="0.25">
      <c r="A367" s="27"/>
      <c r="B367" s="51" t="str">
        <f>IF(A367="","",IFERROR(INDEX(PERSONAL!$G$6:$G$80,MATCH(A367,PERSONAL!$A$6:$A$80,0)),""))</f>
        <v/>
      </c>
      <c r="C367" s="52" t="str">
        <f>IF(A367="","",IFERROR(INDEX(PERSONAL!$B$6:$B$80,MATCH(A367,PERSONAL!$A$6:$A$80,0)),""))</f>
        <v/>
      </c>
      <c r="D367" s="31" t="str">
        <f>IF(A367="","",IFERROR(INDEX(PERSONAL!$V$6:$V$80,MATCH(A367,PERSONAL!$A$6:$A$80,0)),""))</f>
        <v/>
      </c>
      <c r="E367" s="2"/>
      <c r="F367" s="2"/>
      <c r="G367" s="2"/>
      <c r="H367" s="2"/>
      <c r="I367" s="30"/>
      <c r="J367" s="30"/>
      <c r="K367" s="27"/>
      <c r="L367" s="30"/>
      <c r="M367" s="27"/>
      <c r="N367" s="2"/>
      <c r="O367" s="53">
        <f t="shared" si="40"/>
        <v>0</v>
      </c>
      <c r="P367" s="53">
        <f t="shared" si="41"/>
        <v>0</v>
      </c>
      <c r="Q367" s="53">
        <f t="shared" si="42"/>
        <v>0</v>
      </c>
      <c r="R367" s="53">
        <f>IF(P367=0,0,IF(INSTRUCCIONES!$C$8="",P367,MIN(P367,INSTRUCCIONES!$C$8)))</f>
        <v>0</v>
      </c>
      <c r="S367" s="52" t="str">
        <f>IF(OR(A367="",H367=""),"",IF(COUNTIFS(LISTAS!$C$2:$C$24,C367,LISTAS!$D$2:$D$24,H367)&gt;0,"SI","NO"))</f>
        <v/>
      </c>
      <c r="T367" s="53">
        <f t="shared" si="43"/>
        <v>0</v>
      </c>
      <c r="U367" s="54">
        <f t="shared" si="44"/>
        <v>0</v>
      </c>
      <c r="V367" s="55" t="str">
        <f t="shared" si="45"/>
        <v/>
      </c>
      <c r="W367" s="35" t="str">
        <f t="shared" si="46"/>
        <v/>
      </c>
      <c r="X367" s="37"/>
      <c r="Y367" s="56"/>
      <c r="Z367" s="57" t="str">
        <f t="shared" si="47"/>
        <v/>
      </c>
      <c r="AA367" s="41"/>
    </row>
    <row r="368" spans="1:27" ht="24" customHeight="1" x14ac:dyDescent="0.25">
      <c r="A368" s="27"/>
      <c r="B368" s="51" t="str">
        <f>IF(A368="","",IFERROR(INDEX(PERSONAL!$G$6:$G$80,MATCH(A368,PERSONAL!$A$6:$A$80,0)),""))</f>
        <v/>
      </c>
      <c r="C368" s="52" t="str">
        <f>IF(A368="","",IFERROR(INDEX(PERSONAL!$B$6:$B$80,MATCH(A368,PERSONAL!$A$6:$A$80,0)),""))</f>
        <v/>
      </c>
      <c r="D368" s="31" t="str">
        <f>IF(A368="","",IFERROR(INDEX(PERSONAL!$V$6:$V$80,MATCH(A368,PERSONAL!$A$6:$A$80,0)),""))</f>
        <v/>
      </c>
      <c r="E368" s="2"/>
      <c r="F368" s="2"/>
      <c r="G368" s="2"/>
      <c r="H368" s="2"/>
      <c r="I368" s="30"/>
      <c r="J368" s="30"/>
      <c r="K368" s="27"/>
      <c r="L368" s="30"/>
      <c r="M368" s="27"/>
      <c r="N368" s="2"/>
      <c r="O368" s="53">
        <f t="shared" si="40"/>
        <v>0</v>
      </c>
      <c r="P368" s="53">
        <f t="shared" si="41"/>
        <v>0</v>
      </c>
      <c r="Q368" s="53">
        <f t="shared" si="42"/>
        <v>0</v>
      </c>
      <c r="R368" s="53">
        <f>IF(P368=0,0,IF(INSTRUCCIONES!$C$8="",P368,MIN(P368,INSTRUCCIONES!$C$8)))</f>
        <v>0</v>
      </c>
      <c r="S368" s="52" t="str">
        <f>IF(OR(A368="",H368=""),"",IF(COUNTIFS(LISTAS!$C$2:$C$24,C368,LISTAS!$D$2:$D$24,H368)&gt;0,"SI","NO"))</f>
        <v/>
      </c>
      <c r="T368" s="53">
        <f t="shared" si="43"/>
        <v>0</v>
      </c>
      <c r="U368" s="54">
        <f t="shared" si="44"/>
        <v>0</v>
      </c>
      <c r="V368" s="55" t="str">
        <f t="shared" si="45"/>
        <v/>
      </c>
      <c r="W368" s="35" t="str">
        <f t="shared" si="46"/>
        <v/>
      </c>
      <c r="X368" s="37"/>
      <c r="Y368" s="56"/>
      <c r="Z368" s="57" t="str">
        <f t="shared" si="47"/>
        <v/>
      </c>
      <c r="AA368" s="41"/>
    </row>
    <row r="369" spans="1:27" ht="24" customHeight="1" x14ac:dyDescent="0.25">
      <c r="A369" s="27"/>
      <c r="B369" s="51" t="str">
        <f>IF(A369="","",IFERROR(INDEX(PERSONAL!$G$6:$G$80,MATCH(A369,PERSONAL!$A$6:$A$80,0)),""))</f>
        <v/>
      </c>
      <c r="C369" s="52" t="str">
        <f>IF(A369="","",IFERROR(INDEX(PERSONAL!$B$6:$B$80,MATCH(A369,PERSONAL!$A$6:$A$80,0)),""))</f>
        <v/>
      </c>
      <c r="D369" s="31" t="str">
        <f>IF(A369="","",IFERROR(INDEX(PERSONAL!$V$6:$V$80,MATCH(A369,PERSONAL!$A$6:$A$80,0)),""))</f>
        <v/>
      </c>
      <c r="E369" s="2"/>
      <c r="F369" s="2"/>
      <c r="G369" s="2"/>
      <c r="H369" s="2"/>
      <c r="I369" s="30"/>
      <c r="J369" s="30"/>
      <c r="K369" s="27"/>
      <c r="L369" s="30"/>
      <c r="M369" s="27"/>
      <c r="N369" s="2"/>
      <c r="O369" s="53">
        <f t="shared" si="40"/>
        <v>0</v>
      </c>
      <c r="P369" s="53">
        <f t="shared" si="41"/>
        <v>0</v>
      </c>
      <c r="Q369" s="53">
        <f t="shared" si="42"/>
        <v>0</v>
      </c>
      <c r="R369" s="53">
        <f>IF(P369=0,0,IF(INSTRUCCIONES!$C$8="",P369,MIN(P369,INSTRUCCIONES!$C$8)))</f>
        <v>0</v>
      </c>
      <c r="S369" s="52" t="str">
        <f>IF(OR(A369="",H369=""),"",IF(COUNTIFS(LISTAS!$C$2:$C$24,C369,LISTAS!$D$2:$D$24,H369)&gt;0,"SI","NO"))</f>
        <v/>
      </c>
      <c r="T369" s="53">
        <f t="shared" si="43"/>
        <v>0</v>
      </c>
      <c r="U369" s="54">
        <f t="shared" si="44"/>
        <v>0</v>
      </c>
      <c r="V369" s="55" t="str">
        <f t="shared" si="45"/>
        <v/>
      </c>
      <c r="W369" s="35" t="str">
        <f t="shared" si="46"/>
        <v/>
      </c>
      <c r="X369" s="37"/>
      <c r="Y369" s="56"/>
      <c r="Z369" s="57" t="str">
        <f t="shared" si="47"/>
        <v/>
      </c>
      <c r="AA369" s="41"/>
    </row>
    <row r="370" spans="1:27" ht="24" customHeight="1" x14ac:dyDescent="0.25">
      <c r="A370" s="27"/>
      <c r="B370" s="51" t="str">
        <f>IF(A370="","",IFERROR(INDEX(PERSONAL!$G$6:$G$80,MATCH(A370,PERSONAL!$A$6:$A$80,0)),""))</f>
        <v/>
      </c>
      <c r="C370" s="52" t="str">
        <f>IF(A370="","",IFERROR(INDEX(PERSONAL!$B$6:$B$80,MATCH(A370,PERSONAL!$A$6:$A$80,0)),""))</f>
        <v/>
      </c>
      <c r="D370" s="31" t="str">
        <f>IF(A370="","",IFERROR(INDEX(PERSONAL!$V$6:$V$80,MATCH(A370,PERSONAL!$A$6:$A$80,0)),""))</f>
        <v/>
      </c>
      <c r="E370" s="2"/>
      <c r="F370" s="2"/>
      <c r="G370" s="2"/>
      <c r="H370" s="2"/>
      <c r="I370" s="30"/>
      <c r="J370" s="30"/>
      <c r="K370" s="27"/>
      <c r="L370" s="30"/>
      <c r="M370" s="27"/>
      <c r="N370" s="2"/>
      <c r="O370" s="53">
        <f t="shared" si="40"/>
        <v>0</v>
      </c>
      <c r="P370" s="53">
        <f t="shared" si="41"/>
        <v>0</v>
      </c>
      <c r="Q370" s="53">
        <f t="shared" si="42"/>
        <v>0</v>
      </c>
      <c r="R370" s="53">
        <f>IF(P370=0,0,IF(INSTRUCCIONES!$C$8="",P370,MIN(P370,INSTRUCCIONES!$C$8)))</f>
        <v>0</v>
      </c>
      <c r="S370" s="52" t="str">
        <f>IF(OR(A370="",H370=""),"",IF(COUNTIFS(LISTAS!$C$2:$C$24,C370,LISTAS!$D$2:$D$24,H370)&gt;0,"SI","NO"))</f>
        <v/>
      </c>
      <c r="T370" s="53">
        <f t="shared" si="43"/>
        <v>0</v>
      </c>
      <c r="U370" s="54">
        <f t="shared" si="44"/>
        <v>0</v>
      </c>
      <c r="V370" s="55" t="str">
        <f t="shared" si="45"/>
        <v/>
      </c>
      <c r="W370" s="35" t="str">
        <f t="shared" si="46"/>
        <v/>
      </c>
      <c r="X370" s="37"/>
      <c r="Y370" s="56"/>
      <c r="Z370" s="57" t="str">
        <f t="shared" si="47"/>
        <v/>
      </c>
      <c r="AA370" s="41"/>
    </row>
    <row r="371" spans="1:27" ht="24" customHeight="1" x14ac:dyDescent="0.25">
      <c r="A371" s="27"/>
      <c r="B371" s="51" t="str">
        <f>IF(A371="","",IFERROR(INDEX(PERSONAL!$G$6:$G$80,MATCH(A371,PERSONAL!$A$6:$A$80,0)),""))</f>
        <v/>
      </c>
      <c r="C371" s="52" t="str">
        <f>IF(A371="","",IFERROR(INDEX(PERSONAL!$B$6:$B$80,MATCH(A371,PERSONAL!$A$6:$A$80,0)),""))</f>
        <v/>
      </c>
      <c r="D371" s="31" t="str">
        <f>IF(A371="","",IFERROR(INDEX(PERSONAL!$V$6:$V$80,MATCH(A371,PERSONAL!$A$6:$A$80,0)),""))</f>
        <v/>
      </c>
      <c r="E371" s="2"/>
      <c r="F371" s="2"/>
      <c r="G371" s="2"/>
      <c r="H371" s="2"/>
      <c r="I371" s="30"/>
      <c r="J371" s="30"/>
      <c r="K371" s="27"/>
      <c r="L371" s="30"/>
      <c r="M371" s="27"/>
      <c r="N371" s="2"/>
      <c r="O371" s="53">
        <f t="shared" si="40"/>
        <v>0</v>
      </c>
      <c r="P371" s="53">
        <f t="shared" si="41"/>
        <v>0</v>
      </c>
      <c r="Q371" s="53">
        <f t="shared" si="42"/>
        <v>0</v>
      </c>
      <c r="R371" s="53">
        <f>IF(P371=0,0,IF(INSTRUCCIONES!$C$8="",P371,MIN(P371,INSTRUCCIONES!$C$8)))</f>
        <v>0</v>
      </c>
      <c r="S371" s="52" t="str">
        <f>IF(OR(A371="",H371=""),"",IF(COUNTIFS(LISTAS!$C$2:$C$24,C371,LISTAS!$D$2:$D$24,H371)&gt;0,"SI","NO"))</f>
        <v/>
      </c>
      <c r="T371" s="53">
        <f t="shared" si="43"/>
        <v>0</v>
      </c>
      <c r="U371" s="54">
        <f t="shared" si="44"/>
        <v>0</v>
      </c>
      <c r="V371" s="55" t="str">
        <f t="shared" si="45"/>
        <v/>
      </c>
      <c r="W371" s="35" t="str">
        <f t="shared" si="46"/>
        <v/>
      </c>
      <c r="X371" s="37"/>
      <c r="Y371" s="56"/>
      <c r="Z371" s="57" t="str">
        <f t="shared" si="47"/>
        <v/>
      </c>
      <c r="AA371" s="41"/>
    </row>
    <row r="372" spans="1:27" ht="24" customHeight="1" x14ac:dyDescent="0.25">
      <c r="A372" s="27"/>
      <c r="B372" s="51" t="str">
        <f>IF(A372="","",IFERROR(INDEX(PERSONAL!$G$6:$G$80,MATCH(A372,PERSONAL!$A$6:$A$80,0)),""))</f>
        <v/>
      </c>
      <c r="C372" s="52" t="str">
        <f>IF(A372="","",IFERROR(INDEX(PERSONAL!$B$6:$B$80,MATCH(A372,PERSONAL!$A$6:$A$80,0)),""))</f>
        <v/>
      </c>
      <c r="D372" s="31" t="str">
        <f>IF(A372="","",IFERROR(INDEX(PERSONAL!$V$6:$V$80,MATCH(A372,PERSONAL!$A$6:$A$80,0)),""))</f>
        <v/>
      </c>
      <c r="E372" s="2"/>
      <c r="F372" s="2"/>
      <c r="G372" s="2"/>
      <c r="H372" s="2"/>
      <c r="I372" s="30"/>
      <c r="J372" s="30"/>
      <c r="K372" s="27"/>
      <c r="L372" s="30"/>
      <c r="M372" s="27"/>
      <c r="N372" s="2"/>
      <c r="O372" s="53">
        <f t="shared" si="40"/>
        <v>0</v>
      </c>
      <c r="P372" s="53">
        <f t="shared" si="41"/>
        <v>0</v>
      </c>
      <c r="Q372" s="53">
        <f t="shared" si="42"/>
        <v>0</v>
      </c>
      <c r="R372" s="53">
        <f>IF(P372=0,0,IF(INSTRUCCIONES!$C$8="",P372,MIN(P372,INSTRUCCIONES!$C$8)))</f>
        <v>0</v>
      </c>
      <c r="S372" s="52" t="str">
        <f>IF(OR(A372="",H372=""),"",IF(COUNTIFS(LISTAS!$C$2:$C$24,C372,LISTAS!$D$2:$D$24,H372)&gt;0,"SI","NO"))</f>
        <v/>
      </c>
      <c r="T372" s="53">
        <f t="shared" si="43"/>
        <v>0</v>
      </c>
      <c r="U372" s="54">
        <f t="shared" si="44"/>
        <v>0</v>
      </c>
      <c r="V372" s="55" t="str">
        <f t="shared" si="45"/>
        <v/>
      </c>
      <c r="W372" s="35" t="str">
        <f t="shared" si="46"/>
        <v/>
      </c>
      <c r="X372" s="37"/>
      <c r="Y372" s="56"/>
      <c r="Z372" s="57" t="str">
        <f t="shared" si="47"/>
        <v/>
      </c>
      <c r="AA372" s="41"/>
    </row>
    <row r="373" spans="1:27" ht="24" customHeight="1" x14ac:dyDescent="0.25">
      <c r="A373" s="27"/>
      <c r="B373" s="51" t="str">
        <f>IF(A373="","",IFERROR(INDEX(PERSONAL!$G$6:$G$80,MATCH(A373,PERSONAL!$A$6:$A$80,0)),""))</f>
        <v/>
      </c>
      <c r="C373" s="52" t="str">
        <f>IF(A373="","",IFERROR(INDEX(PERSONAL!$B$6:$B$80,MATCH(A373,PERSONAL!$A$6:$A$80,0)),""))</f>
        <v/>
      </c>
      <c r="D373" s="31" t="str">
        <f>IF(A373="","",IFERROR(INDEX(PERSONAL!$V$6:$V$80,MATCH(A373,PERSONAL!$A$6:$A$80,0)),""))</f>
        <v/>
      </c>
      <c r="E373" s="2"/>
      <c r="F373" s="2"/>
      <c r="G373" s="2"/>
      <c r="H373" s="2"/>
      <c r="I373" s="30"/>
      <c r="J373" s="30"/>
      <c r="K373" s="27"/>
      <c r="L373" s="30"/>
      <c r="M373" s="27"/>
      <c r="N373" s="2"/>
      <c r="O373" s="53">
        <f t="shared" si="40"/>
        <v>0</v>
      </c>
      <c r="P373" s="53">
        <f t="shared" si="41"/>
        <v>0</v>
      </c>
      <c r="Q373" s="53">
        <f t="shared" si="42"/>
        <v>0</v>
      </c>
      <c r="R373" s="53">
        <f>IF(P373=0,0,IF(INSTRUCCIONES!$C$8="",P373,MIN(P373,INSTRUCCIONES!$C$8)))</f>
        <v>0</v>
      </c>
      <c r="S373" s="52" t="str">
        <f>IF(OR(A373="",H373=""),"",IF(COUNTIFS(LISTAS!$C$2:$C$24,C373,LISTAS!$D$2:$D$24,H373)&gt;0,"SI","NO"))</f>
        <v/>
      </c>
      <c r="T373" s="53">
        <f t="shared" si="43"/>
        <v>0</v>
      </c>
      <c r="U373" s="54">
        <f t="shared" si="44"/>
        <v>0</v>
      </c>
      <c r="V373" s="55" t="str">
        <f t="shared" si="45"/>
        <v/>
      </c>
      <c r="W373" s="35" t="str">
        <f t="shared" si="46"/>
        <v/>
      </c>
      <c r="X373" s="37"/>
      <c r="Y373" s="56"/>
      <c r="Z373" s="57" t="str">
        <f t="shared" si="47"/>
        <v/>
      </c>
      <c r="AA373" s="41"/>
    </row>
    <row r="374" spans="1:27" ht="24" customHeight="1" x14ac:dyDescent="0.25">
      <c r="A374" s="27"/>
      <c r="B374" s="51" t="str">
        <f>IF(A374="","",IFERROR(INDEX(PERSONAL!$G$6:$G$80,MATCH(A374,PERSONAL!$A$6:$A$80,0)),""))</f>
        <v/>
      </c>
      <c r="C374" s="52" t="str">
        <f>IF(A374="","",IFERROR(INDEX(PERSONAL!$B$6:$B$80,MATCH(A374,PERSONAL!$A$6:$A$80,0)),""))</f>
        <v/>
      </c>
      <c r="D374" s="31" t="str">
        <f>IF(A374="","",IFERROR(INDEX(PERSONAL!$V$6:$V$80,MATCH(A374,PERSONAL!$A$6:$A$80,0)),""))</f>
        <v/>
      </c>
      <c r="E374" s="2"/>
      <c r="F374" s="2"/>
      <c r="G374" s="2"/>
      <c r="H374" s="2"/>
      <c r="I374" s="30"/>
      <c r="J374" s="30"/>
      <c r="K374" s="27"/>
      <c r="L374" s="30"/>
      <c r="M374" s="27"/>
      <c r="N374" s="2"/>
      <c r="O374" s="53">
        <f t="shared" si="40"/>
        <v>0</v>
      </c>
      <c r="P374" s="53">
        <f t="shared" si="41"/>
        <v>0</v>
      </c>
      <c r="Q374" s="53">
        <f t="shared" si="42"/>
        <v>0</v>
      </c>
      <c r="R374" s="53">
        <f>IF(P374=0,0,IF(INSTRUCCIONES!$C$8="",P374,MIN(P374,INSTRUCCIONES!$C$8)))</f>
        <v>0</v>
      </c>
      <c r="S374" s="52" t="str">
        <f>IF(OR(A374="",H374=""),"",IF(COUNTIFS(LISTAS!$C$2:$C$24,C374,LISTAS!$D$2:$D$24,H374)&gt;0,"SI","NO"))</f>
        <v/>
      </c>
      <c r="T374" s="53">
        <f t="shared" si="43"/>
        <v>0</v>
      </c>
      <c r="U374" s="54">
        <f t="shared" si="44"/>
        <v>0</v>
      </c>
      <c r="V374" s="55" t="str">
        <f t="shared" si="45"/>
        <v/>
      </c>
      <c r="W374" s="35" t="str">
        <f t="shared" si="46"/>
        <v/>
      </c>
      <c r="X374" s="37"/>
      <c r="Y374" s="56"/>
      <c r="Z374" s="57" t="str">
        <f t="shared" si="47"/>
        <v/>
      </c>
      <c r="AA374" s="41"/>
    </row>
    <row r="375" spans="1:27" ht="24" customHeight="1" x14ac:dyDescent="0.25">
      <c r="A375" s="27"/>
      <c r="B375" s="51" t="str">
        <f>IF(A375="","",IFERROR(INDEX(PERSONAL!$G$6:$G$80,MATCH(A375,PERSONAL!$A$6:$A$80,0)),""))</f>
        <v/>
      </c>
      <c r="C375" s="52" t="str">
        <f>IF(A375="","",IFERROR(INDEX(PERSONAL!$B$6:$B$80,MATCH(A375,PERSONAL!$A$6:$A$80,0)),""))</f>
        <v/>
      </c>
      <c r="D375" s="31" t="str">
        <f>IF(A375="","",IFERROR(INDEX(PERSONAL!$V$6:$V$80,MATCH(A375,PERSONAL!$A$6:$A$80,0)),""))</f>
        <v/>
      </c>
      <c r="E375" s="2"/>
      <c r="F375" s="2"/>
      <c r="G375" s="2"/>
      <c r="H375" s="2"/>
      <c r="I375" s="30"/>
      <c r="J375" s="30"/>
      <c r="K375" s="27"/>
      <c r="L375" s="30"/>
      <c r="M375" s="27"/>
      <c r="N375" s="2"/>
      <c r="O375" s="53">
        <f t="shared" si="40"/>
        <v>0</v>
      </c>
      <c r="P375" s="53">
        <f t="shared" si="41"/>
        <v>0</v>
      </c>
      <c r="Q375" s="53">
        <f t="shared" si="42"/>
        <v>0</v>
      </c>
      <c r="R375" s="53">
        <f>IF(P375=0,0,IF(INSTRUCCIONES!$C$8="",P375,MIN(P375,INSTRUCCIONES!$C$8)))</f>
        <v>0</v>
      </c>
      <c r="S375" s="52" t="str">
        <f>IF(OR(A375="",H375=""),"",IF(COUNTIFS(LISTAS!$C$2:$C$24,C375,LISTAS!$D$2:$D$24,H375)&gt;0,"SI","NO"))</f>
        <v/>
      </c>
      <c r="T375" s="53">
        <f t="shared" si="43"/>
        <v>0</v>
      </c>
      <c r="U375" s="54">
        <f t="shared" si="44"/>
        <v>0</v>
      </c>
      <c r="V375" s="55" t="str">
        <f t="shared" si="45"/>
        <v/>
      </c>
      <c r="W375" s="35" t="str">
        <f t="shared" si="46"/>
        <v/>
      </c>
      <c r="X375" s="37"/>
      <c r="Y375" s="56"/>
      <c r="Z375" s="57" t="str">
        <f t="shared" si="47"/>
        <v/>
      </c>
      <c r="AA375" s="41"/>
    </row>
    <row r="376" spans="1:27" ht="24" customHeight="1" x14ac:dyDescent="0.25">
      <c r="A376" s="27"/>
      <c r="B376" s="51" t="str">
        <f>IF(A376="","",IFERROR(INDEX(PERSONAL!$G$6:$G$80,MATCH(A376,PERSONAL!$A$6:$A$80,0)),""))</f>
        <v/>
      </c>
      <c r="C376" s="52" t="str">
        <f>IF(A376="","",IFERROR(INDEX(PERSONAL!$B$6:$B$80,MATCH(A376,PERSONAL!$A$6:$A$80,0)),""))</f>
        <v/>
      </c>
      <c r="D376" s="31" t="str">
        <f>IF(A376="","",IFERROR(INDEX(PERSONAL!$V$6:$V$80,MATCH(A376,PERSONAL!$A$6:$A$80,0)),""))</f>
        <v/>
      </c>
      <c r="E376" s="2"/>
      <c r="F376" s="2"/>
      <c r="G376" s="2"/>
      <c r="H376" s="2"/>
      <c r="I376" s="30"/>
      <c r="J376" s="30"/>
      <c r="K376" s="27"/>
      <c r="L376" s="30"/>
      <c r="M376" s="27"/>
      <c r="N376" s="2"/>
      <c r="O376" s="53">
        <f t="shared" si="40"/>
        <v>0</v>
      </c>
      <c r="P376" s="53">
        <f t="shared" si="41"/>
        <v>0</v>
      </c>
      <c r="Q376" s="53">
        <f t="shared" si="42"/>
        <v>0</v>
      </c>
      <c r="R376" s="53">
        <f>IF(P376=0,0,IF(INSTRUCCIONES!$C$8="",P376,MIN(P376,INSTRUCCIONES!$C$8)))</f>
        <v>0</v>
      </c>
      <c r="S376" s="52" t="str">
        <f>IF(OR(A376="",H376=""),"",IF(COUNTIFS(LISTAS!$C$2:$C$24,C376,LISTAS!$D$2:$D$24,H376)&gt;0,"SI","NO"))</f>
        <v/>
      </c>
      <c r="T376" s="53">
        <f t="shared" si="43"/>
        <v>0</v>
      </c>
      <c r="U376" s="54">
        <f t="shared" si="44"/>
        <v>0</v>
      </c>
      <c r="V376" s="55" t="str">
        <f t="shared" si="45"/>
        <v/>
      </c>
      <c r="W376" s="35" t="str">
        <f t="shared" si="46"/>
        <v/>
      </c>
      <c r="X376" s="37"/>
      <c r="Y376" s="56"/>
      <c r="Z376" s="57" t="str">
        <f t="shared" si="47"/>
        <v/>
      </c>
      <c r="AA376" s="41"/>
    </row>
    <row r="377" spans="1:27" ht="24" customHeight="1" x14ac:dyDescent="0.25">
      <c r="A377" s="27"/>
      <c r="B377" s="51" t="str">
        <f>IF(A377="","",IFERROR(INDEX(PERSONAL!$G$6:$G$80,MATCH(A377,PERSONAL!$A$6:$A$80,0)),""))</f>
        <v/>
      </c>
      <c r="C377" s="52" t="str">
        <f>IF(A377="","",IFERROR(INDEX(PERSONAL!$B$6:$B$80,MATCH(A377,PERSONAL!$A$6:$A$80,0)),""))</f>
        <v/>
      </c>
      <c r="D377" s="31" t="str">
        <f>IF(A377="","",IFERROR(INDEX(PERSONAL!$V$6:$V$80,MATCH(A377,PERSONAL!$A$6:$A$80,0)),""))</f>
        <v/>
      </c>
      <c r="E377" s="2"/>
      <c r="F377" s="2"/>
      <c r="G377" s="2"/>
      <c r="H377" s="2"/>
      <c r="I377" s="30"/>
      <c r="J377" s="30"/>
      <c r="K377" s="27"/>
      <c r="L377" s="30"/>
      <c r="M377" s="27"/>
      <c r="N377" s="2"/>
      <c r="O377" s="53">
        <f t="shared" si="40"/>
        <v>0</v>
      </c>
      <c r="P377" s="53">
        <f t="shared" si="41"/>
        <v>0</v>
      </c>
      <c r="Q377" s="53">
        <f t="shared" si="42"/>
        <v>0</v>
      </c>
      <c r="R377" s="53">
        <f>IF(P377=0,0,IF(INSTRUCCIONES!$C$8="",P377,MIN(P377,INSTRUCCIONES!$C$8)))</f>
        <v>0</v>
      </c>
      <c r="S377" s="52" t="str">
        <f>IF(OR(A377="",H377=""),"",IF(COUNTIFS(LISTAS!$C$2:$C$24,C377,LISTAS!$D$2:$D$24,H377)&gt;0,"SI","NO"))</f>
        <v/>
      </c>
      <c r="T377" s="53">
        <f t="shared" si="43"/>
        <v>0</v>
      </c>
      <c r="U377" s="54">
        <f t="shared" si="44"/>
        <v>0</v>
      </c>
      <c r="V377" s="55" t="str">
        <f t="shared" si="45"/>
        <v/>
      </c>
      <c r="W377" s="35" t="str">
        <f t="shared" si="46"/>
        <v/>
      </c>
      <c r="X377" s="37"/>
      <c r="Y377" s="56"/>
      <c r="Z377" s="57" t="str">
        <f t="shared" si="47"/>
        <v/>
      </c>
      <c r="AA377" s="41"/>
    </row>
    <row r="378" spans="1:27" ht="24" customHeight="1" x14ac:dyDescent="0.25">
      <c r="A378" s="27"/>
      <c r="B378" s="51" t="str">
        <f>IF(A378="","",IFERROR(INDEX(PERSONAL!$G$6:$G$80,MATCH(A378,PERSONAL!$A$6:$A$80,0)),""))</f>
        <v/>
      </c>
      <c r="C378" s="52" t="str">
        <f>IF(A378="","",IFERROR(INDEX(PERSONAL!$B$6:$B$80,MATCH(A378,PERSONAL!$A$6:$A$80,0)),""))</f>
        <v/>
      </c>
      <c r="D378" s="31" t="str">
        <f>IF(A378="","",IFERROR(INDEX(PERSONAL!$V$6:$V$80,MATCH(A378,PERSONAL!$A$6:$A$80,0)),""))</f>
        <v/>
      </c>
      <c r="E378" s="2"/>
      <c r="F378" s="2"/>
      <c r="G378" s="2"/>
      <c r="H378" s="2"/>
      <c r="I378" s="30"/>
      <c r="J378" s="30"/>
      <c r="K378" s="27"/>
      <c r="L378" s="30"/>
      <c r="M378" s="27"/>
      <c r="N378" s="2"/>
      <c r="O378" s="53">
        <f t="shared" si="40"/>
        <v>0</v>
      </c>
      <c r="P378" s="53">
        <f t="shared" si="41"/>
        <v>0</v>
      </c>
      <c r="Q378" s="53">
        <f t="shared" si="42"/>
        <v>0</v>
      </c>
      <c r="R378" s="53">
        <f>IF(P378=0,0,IF(INSTRUCCIONES!$C$8="",P378,MIN(P378,INSTRUCCIONES!$C$8)))</f>
        <v>0</v>
      </c>
      <c r="S378" s="52" t="str">
        <f>IF(OR(A378="",H378=""),"",IF(COUNTIFS(LISTAS!$C$2:$C$24,C378,LISTAS!$D$2:$D$24,H378)&gt;0,"SI","NO"))</f>
        <v/>
      </c>
      <c r="T378" s="53">
        <f t="shared" si="43"/>
        <v>0</v>
      </c>
      <c r="U378" s="54">
        <f t="shared" si="44"/>
        <v>0</v>
      </c>
      <c r="V378" s="55" t="str">
        <f t="shared" si="45"/>
        <v/>
      </c>
      <c r="W378" s="35" t="str">
        <f t="shared" si="46"/>
        <v/>
      </c>
      <c r="X378" s="37"/>
      <c r="Y378" s="56"/>
      <c r="Z378" s="57" t="str">
        <f t="shared" si="47"/>
        <v/>
      </c>
      <c r="AA378" s="41"/>
    </row>
    <row r="379" spans="1:27" ht="24" customHeight="1" x14ac:dyDescent="0.25">
      <c r="A379" s="27"/>
      <c r="B379" s="51" t="str">
        <f>IF(A379="","",IFERROR(INDEX(PERSONAL!$G$6:$G$80,MATCH(A379,PERSONAL!$A$6:$A$80,0)),""))</f>
        <v/>
      </c>
      <c r="C379" s="52" t="str">
        <f>IF(A379="","",IFERROR(INDEX(PERSONAL!$B$6:$B$80,MATCH(A379,PERSONAL!$A$6:$A$80,0)),""))</f>
        <v/>
      </c>
      <c r="D379" s="31" t="str">
        <f>IF(A379="","",IFERROR(INDEX(PERSONAL!$V$6:$V$80,MATCH(A379,PERSONAL!$A$6:$A$80,0)),""))</f>
        <v/>
      </c>
      <c r="E379" s="2"/>
      <c r="F379" s="2"/>
      <c r="G379" s="2"/>
      <c r="H379" s="2"/>
      <c r="I379" s="30"/>
      <c r="J379" s="30"/>
      <c r="K379" s="27"/>
      <c r="L379" s="30"/>
      <c r="M379" s="27"/>
      <c r="N379" s="2"/>
      <c r="O379" s="53">
        <f t="shared" si="40"/>
        <v>0</v>
      </c>
      <c r="P379" s="53">
        <f t="shared" si="41"/>
        <v>0</v>
      </c>
      <c r="Q379" s="53">
        <f t="shared" si="42"/>
        <v>0</v>
      </c>
      <c r="R379" s="53">
        <f>IF(P379=0,0,IF(INSTRUCCIONES!$C$8="",P379,MIN(P379,INSTRUCCIONES!$C$8)))</f>
        <v>0</v>
      </c>
      <c r="S379" s="52" t="str">
        <f>IF(OR(A379="",H379=""),"",IF(COUNTIFS(LISTAS!$C$2:$C$24,C379,LISTAS!$D$2:$D$24,H379)&gt;0,"SI","NO"))</f>
        <v/>
      </c>
      <c r="T379" s="53">
        <f t="shared" si="43"/>
        <v>0</v>
      </c>
      <c r="U379" s="54">
        <f t="shared" si="44"/>
        <v>0</v>
      </c>
      <c r="V379" s="55" t="str">
        <f t="shared" si="45"/>
        <v/>
      </c>
      <c r="W379" s="35" t="str">
        <f t="shared" si="46"/>
        <v/>
      </c>
      <c r="X379" s="37"/>
      <c r="Y379" s="56"/>
      <c r="Z379" s="57" t="str">
        <f t="shared" si="47"/>
        <v/>
      </c>
      <c r="AA379" s="41"/>
    </row>
    <row r="380" spans="1:27" ht="24" customHeight="1" x14ac:dyDescent="0.25">
      <c r="A380" s="27"/>
      <c r="B380" s="51" t="str">
        <f>IF(A380="","",IFERROR(INDEX(PERSONAL!$G$6:$G$80,MATCH(A380,PERSONAL!$A$6:$A$80,0)),""))</f>
        <v/>
      </c>
      <c r="C380" s="52" t="str">
        <f>IF(A380="","",IFERROR(INDEX(PERSONAL!$B$6:$B$80,MATCH(A380,PERSONAL!$A$6:$A$80,0)),""))</f>
        <v/>
      </c>
      <c r="D380" s="31" t="str">
        <f>IF(A380="","",IFERROR(INDEX(PERSONAL!$V$6:$V$80,MATCH(A380,PERSONAL!$A$6:$A$80,0)),""))</f>
        <v/>
      </c>
      <c r="E380" s="2"/>
      <c r="F380" s="2"/>
      <c r="G380" s="2"/>
      <c r="H380" s="2"/>
      <c r="I380" s="30"/>
      <c r="J380" s="30"/>
      <c r="K380" s="27"/>
      <c r="L380" s="30"/>
      <c r="M380" s="27"/>
      <c r="N380" s="2"/>
      <c r="O380" s="53">
        <f t="shared" si="40"/>
        <v>0</v>
      </c>
      <c r="P380" s="53">
        <f t="shared" si="41"/>
        <v>0</v>
      </c>
      <c r="Q380" s="53">
        <f t="shared" si="42"/>
        <v>0</v>
      </c>
      <c r="R380" s="53">
        <f>IF(P380=0,0,IF(INSTRUCCIONES!$C$8="",P380,MIN(P380,INSTRUCCIONES!$C$8)))</f>
        <v>0</v>
      </c>
      <c r="S380" s="52" t="str">
        <f>IF(OR(A380="",H380=""),"",IF(COUNTIFS(LISTAS!$C$2:$C$24,C380,LISTAS!$D$2:$D$24,H380)&gt;0,"SI","NO"))</f>
        <v/>
      </c>
      <c r="T380" s="53">
        <f t="shared" si="43"/>
        <v>0</v>
      </c>
      <c r="U380" s="54">
        <f t="shared" si="44"/>
        <v>0</v>
      </c>
      <c r="V380" s="55" t="str">
        <f t="shared" si="45"/>
        <v/>
      </c>
      <c r="W380" s="35" t="str">
        <f t="shared" si="46"/>
        <v/>
      </c>
      <c r="X380" s="37"/>
      <c r="Y380" s="56"/>
      <c r="Z380" s="57" t="str">
        <f t="shared" si="47"/>
        <v/>
      </c>
      <c r="AA380" s="41"/>
    </row>
    <row r="381" spans="1:27" ht="24" customHeight="1" x14ac:dyDescent="0.25">
      <c r="A381" s="27"/>
      <c r="B381" s="51" t="str">
        <f>IF(A381="","",IFERROR(INDEX(PERSONAL!$G$6:$G$80,MATCH(A381,PERSONAL!$A$6:$A$80,0)),""))</f>
        <v/>
      </c>
      <c r="C381" s="52" t="str">
        <f>IF(A381="","",IFERROR(INDEX(PERSONAL!$B$6:$B$80,MATCH(A381,PERSONAL!$A$6:$A$80,0)),""))</f>
        <v/>
      </c>
      <c r="D381" s="31" t="str">
        <f>IF(A381="","",IFERROR(INDEX(PERSONAL!$V$6:$V$80,MATCH(A381,PERSONAL!$A$6:$A$80,0)),""))</f>
        <v/>
      </c>
      <c r="E381" s="2"/>
      <c r="F381" s="2"/>
      <c r="G381" s="2"/>
      <c r="H381" s="2"/>
      <c r="I381" s="30"/>
      <c r="J381" s="30"/>
      <c r="K381" s="27"/>
      <c r="L381" s="30"/>
      <c r="M381" s="27"/>
      <c r="N381" s="2"/>
      <c r="O381" s="53">
        <f t="shared" si="40"/>
        <v>0</v>
      </c>
      <c r="P381" s="53">
        <f t="shared" si="41"/>
        <v>0</v>
      </c>
      <c r="Q381" s="53">
        <f t="shared" si="42"/>
        <v>0</v>
      </c>
      <c r="R381" s="53">
        <f>IF(P381=0,0,IF(INSTRUCCIONES!$C$8="",P381,MIN(P381,INSTRUCCIONES!$C$8)))</f>
        <v>0</v>
      </c>
      <c r="S381" s="52" t="str">
        <f>IF(OR(A381="",H381=""),"",IF(COUNTIFS(LISTAS!$C$2:$C$24,C381,LISTAS!$D$2:$D$24,H381)&gt;0,"SI","NO"))</f>
        <v/>
      </c>
      <c r="T381" s="53">
        <f t="shared" si="43"/>
        <v>0</v>
      </c>
      <c r="U381" s="54">
        <f t="shared" si="44"/>
        <v>0</v>
      </c>
      <c r="V381" s="55" t="str">
        <f t="shared" si="45"/>
        <v/>
      </c>
      <c r="W381" s="35" t="str">
        <f t="shared" si="46"/>
        <v/>
      </c>
      <c r="X381" s="37"/>
      <c r="Y381" s="56"/>
      <c r="Z381" s="57" t="str">
        <f t="shared" si="47"/>
        <v/>
      </c>
      <c r="AA381" s="41"/>
    </row>
    <row r="382" spans="1:27" ht="24" customHeight="1" x14ac:dyDescent="0.25">
      <c r="A382" s="27"/>
      <c r="B382" s="51" t="str">
        <f>IF(A382="","",IFERROR(INDEX(PERSONAL!$G$6:$G$80,MATCH(A382,PERSONAL!$A$6:$A$80,0)),""))</f>
        <v/>
      </c>
      <c r="C382" s="52" t="str">
        <f>IF(A382="","",IFERROR(INDEX(PERSONAL!$B$6:$B$80,MATCH(A382,PERSONAL!$A$6:$A$80,0)),""))</f>
        <v/>
      </c>
      <c r="D382" s="31" t="str">
        <f>IF(A382="","",IFERROR(INDEX(PERSONAL!$V$6:$V$80,MATCH(A382,PERSONAL!$A$6:$A$80,0)),""))</f>
        <v/>
      </c>
      <c r="E382" s="2"/>
      <c r="F382" s="2"/>
      <c r="G382" s="2"/>
      <c r="H382" s="2"/>
      <c r="I382" s="30"/>
      <c r="J382" s="30"/>
      <c r="K382" s="27"/>
      <c r="L382" s="30"/>
      <c r="M382" s="27"/>
      <c r="N382" s="2"/>
      <c r="O382" s="53">
        <f t="shared" si="40"/>
        <v>0</v>
      </c>
      <c r="P382" s="53">
        <f t="shared" si="41"/>
        <v>0</v>
      </c>
      <c r="Q382" s="53">
        <f t="shared" si="42"/>
        <v>0</v>
      </c>
      <c r="R382" s="53">
        <f>IF(P382=0,0,IF(INSTRUCCIONES!$C$8="",P382,MIN(P382,INSTRUCCIONES!$C$8)))</f>
        <v>0</v>
      </c>
      <c r="S382" s="52" t="str">
        <f>IF(OR(A382="",H382=""),"",IF(COUNTIFS(LISTAS!$C$2:$C$24,C382,LISTAS!$D$2:$D$24,H382)&gt;0,"SI","NO"))</f>
        <v/>
      </c>
      <c r="T382" s="53">
        <f t="shared" si="43"/>
        <v>0</v>
      </c>
      <c r="U382" s="54">
        <f t="shared" si="44"/>
        <v>0</v>
      </c>
      <c r="V382" s="55" t="str">
        <f t="shared" si="45"/>
        <v/>
      </c>
      <c r="W382" s="35" t="str">
        <f t="shared" si="46"/>
        <v/>
      </c>
      <c r="X382" s="37"/>
      <c r="Y382" s="56"/>
      <c r="Z382" s="57" t="str">
        <f t="shared" si="47"/>
        <v/>
      </c>
      <c r="AA382" s="41"/>
    </row>
    <row r="383" spans="1:27" ht="24" customHeight="1" x14ac:dyDescent="0.25">
      <c r="A383" s="27"/>
      <c r="B383" s="51" t="str">
        <f>IF(A383="","",IFERROR(INDEX(PERSONAL!$G$6:$G$80,MATCH(A383,PERSONAL!$A$6:$A$80,0)),""))</f>
        <v/>
      </c>
      <c r="C383" s="52" t="str">
        <f>IF(A383="","",IFERROR(INDEX(PERSONAL!$B$6:$B$80,MATCH(A383,PERSONAL!$A$6:$A$80,0)),""))</f>
        <v/>
      </c>
      <c r="D383" s="31" t="str">
        <f>IF(A383="","",IFERROR(INDEX(PERSONAL!$V$6:$V$80,MATCH(A383,PERSONAL!$A$6:$A$80,0)),""))</f>
        <v/>
      </c>
      <c r="E383" s="2"/>
      <c r="F383" s="2"/>
      <c r="G383" s="2"/>
      <c r="H383" s="2"/>
      <c r="I383" s="30"/>
      <c r="J383" s="30"/>
      <c r="K383" s="27"/>
      <c r="L383" s="30"/>
      <c r="M383" s="27"/>
      <c r="N383" s="2"/>
      <c r="O383" s="53">
        <f t="shared" si="40"/>
        <v>0</v>
      </c>
      <c r="P383" s="53">
        <f t="shared" si="41"/>
        <v>0</v>
      </c>
      <c r="Q383" s="53">
        <f t="shared" si="42"/>
        <v>0</v>
      </c>
      <c r="R383" s="53">
        <f>IF(P383=0,0,IF(INSTRUCCIONES!$C$8="",P383,MIN(P383,INSTRUCCIONES!$C$8)))</f>
        <v>0</v>
      </c>
      <c r="S383" s="52" t="str">
        <f>IF(OR(A383="",H383=""),"",IF(COUNTIFS(LISTAS!$C$2:$C$24,C383,LISTAS!$D$2:$D$24,H383)&gt;0,"SI","NO"))</f>
        <v/>
      </c>
      <c r="T383" s="53">
        <f t="shared" si="43"/>
        <v>0</v>
      </c>
      <c r="U383" s="54">
        <f t="shared" si="44"/>
        <v>0</v>
      </c>
      <c r="V383" s="55" t="str">
        <f t="shared" si="45"/>
        <v/>
      </c>
      <c r="W383" s="35" t="str">
        <f t="shared" si="46"/>
        <v/>
      </c>
      <c r="X383" s="37"/>
      <c r="Y383" s="56"/>
      <c r="Z383" s="57" t="str">
        <f t="shared" si="47"/>
        <v/>
      </c>
      <c r="AA383" s="41"/>
    </row>
    <row r="384" spans="1:27" ht="24" customHeight="1" x14ac:dyDescent="0.25">
      <c r="A384" s="27"/>
      <c r="B384" s="51" t="str">
        <f>IF(A384="","",IFERROR(INDEX(PERSONAL!$G$6:$G$80,MATCH(A384,PERSONAL!$A$6:$A$80,0)),""))</f>
        <v/>
      </c>
      <c r="C384" s="52" t="str">
        <f>IF(A384="","",IFERROR(INDEX(PERSONAL!$B$6:$B$80,MATCH(A384,PERSONAL!$A$6:$A$80,0)),""))</f>
        <v/>
      </c>
      <c r="D384" s="31" t="str">
        <f>IF(A384="","",IFERROR(INDEX(PERSONAL!$V$6:$V$80,MATCH(A384,PERSONAL!$A$6:$A$80,0)),""))</f>
        <v/>
      </c>
      <c r="E384" s="2"/>
      <c r="F384" s="2"/>
      <c r="G384" s="2"/>
      <c r="H384" s="2"/>
      <c r="I384" s="30"/>
      <c r="J384" s="30"/>
      <c r="K384" s="27"/>
      <c r="L384" s="30"/>
      <c r="M384" s="27"/>
      <c r="N384" s="2"/>
      <c r="O384" s="53">
        <f t="shared" si="40"/>
        <v>0</v>
      </c>
      <c r="P384" s="53">
        <f t="shared" si="41"/>
        <v>0</v>
      </c>
      <c r="Q384" s="53">
        <f t="shared" si="42"/>
        <v>0</v>
      </c>
      <c r="R384" s="53">
        <f>IF(P384=0,0,IF(INSTRUCCIONES!$C$8="",P384,MIN(P384,INSTRUCCIONES!$C$8)))</f>
        <v>0</v>
      </c>
      <c r="S384" s="52" t="str">
        <f>IF(OR(A384="",H384=""),"",IF(COUNTIFS(LISTAS!$C$2:$C$24,C384,LISTAS!$D$2:$D$24,H384)&gt;0,"SI","NO"))</f>
        <v/>
      </c>
      <c r="T384" s="53">
        <f t="shared" si="43"/>
        <v>0</v>
      </c>
      <c r="U384" s="54">
        <f t="shared" si="44"/>
        <v>0</v>
      </c>
      <c r="V384" s="55" t="str">
        <f t="shared" si="45"/>
        <v/>
      </c>
      <c r="W384" s="35" t="str">
        <f t="shared" si="46"/>
        <v/>
      </c>
      <c r="X384" s="37"/>
      <c r="Y384" s="56"/>
      <c r="Z384" s="57" t="str">
        <f t="shared" si="47"/>
        <v/>
      </c>
      <c r="AA384" s="41"/>
    </row>
    <row r="385" spans="1:27" ht="24" customHeight="1" x14ac:dyDescent="0.25">
      <c r="A385" s="27"/>
      <c r="B385" s="51" t="str">
        <f>IF(A385="","",IFERROR(INDEX(PERSONAL!$G$6:$G$80,MATCH(A385,PERSONAL!$A$6:$A$80,0)),""))</f>
        <v/>
      </c>
      <c r="C385" s="52" t="str">
        <f>IF(A385="","",IFERROR(INDEX(PERSONAL!$B$6:$B$80,MATCH(A385,PERSONAL!$A$6:$A$80,0)),""))</f>
        <v/>
      </c>
      <c r="D385" s="31" t="str">
        <f>IF(A385="","",IFERROR(INDEX(PERSONAL!$V$6:$V$80,MATCH(A385,PERSONAL!$A$6:$A$80,0)),""))</f>
        <v/>
      </c>
      <c r="E385" s="2"/>
      <c r="F385" s="2"/>
      <c r="G385" s="2"/>
      <c r="H385" s="2"/>
      <c r="I385" s="30"/>
      <c r="J385" s="30"/>
      <c r="K385" s="27"/>
      <c r="L385" s="30"/>
      <c r="M385" s="27"/>
      <c r="N385" s="2"/>
      <c r="O385" s="53">
        <f t="shared" si="40"/>
        <v>0</v>
      </c>
      <c r="P385" s="53">
        <f t="shared" si="41"/>
        <v>0</v>
      </c>
      <c r="Q385" s="53">
        <f t="shared" si="42"/>
        <v>0</v>
      </c>
      <c r="R385" s="53">
        <f>IF(P385=0,0,IF(INSTRUCCIONES!$C$8="",P385,MIN(P385,INSTRUCCIONES!$C$8)))</f>
        <v>0</v>
      </c>
      <c r="S385" s="52" t="str">
        <f>IF(OR(A385="",H385=""),"",IF(COUNTIFS(LISTAS!$C$2:$C$24,C385,LISTAS!$D$2:$D$24,H385)&gt;0,"SI","NO"))</f>
        <v/>
      </c>
      <c r="T385" s="53">
        <f t="shared" si="43"/>
        <v>0</v>
      </c>
      <c r="U385" s="54">
        <f t="shared" si="44"/>
        <v>0</v>
      </c>
      <c r="V385" s="55" t="str">
        <f t="shared" si="45"/>
        <v/>
      </c>
      <c r="W385" s="35" t="str">
        <f t="shared" si="46"/>
        <v/>
      </c>
      <c r="X385" s="37"/>
      <c r="Y385" s="56"/>
      <c r="Z385" s="57" t="str">
        <f t="shared" si="47"/>
        <v/>
      </c>
      <c r="AA385" s="41"/>
    </row>
    <row r="386" spans="1:27" ht="24" customHeight="1" x14ac:dyDescent="0.25">
      <c r="A386" s="27"/>
      <c r="B386" s="51" t="str">
        <f>IF(A386="","",IFERROR(INDEX(PERSONAL!$G$6:$G$80,MATCH(A386,PERSONAL!$A$6:$A$80,0)),""))</f>
        <v/>
      </c>
      <c r="C386" s="52" t="str">
        <f>IF(A386="","",IFERROR(INDEX(PERSONAL!$B$6:$B$80,MATCH(A386,PERSONAL!$A$6:$A$80,0)),""))</f>
        <v/>
      </c>
      <c r="D386" s="31" t="str">
        <f>IF(A386="","",IFERROR(INDEX(PERSONAL!$V$6:$V$80,MATCH(A386,PERSONAL!$A$6:$A$80,0)),""))</f>
        <v/>
      </c>
      <c r="E386" s="2"/>
      <c r="F386" s="2"/>
      <c r="G386" s="2"/>
      <c r="H386" s="2"/>
      <c r="I386" s="30"/>
      <c r="J386" s="30"/>
      <c r="K386" s="27"/>
      <c r="L386" s="30"/>
      <c r="M386" s="27"/>
      <c r="N386" s="2"/>
      <c r="O386" s="53">
        <f t="shared" si="40"/>
        <v>0</v>
      </c>
      <c r="P386" s="53">
        <f t="shared" si="41"/>
        <v>0</v>
      </c>
      <c r="Q386" s="53">
        <f t="shared" si="42"/>
        <v>0</v>
      </c>
      <c r="R386" s="53">
        <f>IF(P386=0,0,IF(INSTRUCCIONES!$C$8="",P386,MIN(P386,INSTRUCCIONES!$C$8)))</f>
        <v>0</v>
      </c>
      <c r="S386" s="52" t="str">
        <f>IF(OR(A386="",H386=""),"",IF(COUNTIFS(LISTAS!$C$2:$C$24,C386,LISTAS!$D$2:$D$24,H386)&gt;0,"SI","NO"))</f>
        <v/>
      </c>
      <c r="T386" s="53">
        <f t="shared" si="43"/>
        <v>0</v>
      </c>
      <c r="U386" s="54">
        <f t="shared" si="44"/>
        <v>0</v>
      </c>
      <c r="V386" s="55" t="str">
        <f t="shared" si="45"/>
        <v/>
      </c>
      <c r="W386" s="35" t="str">
        <f t="shared" si="46"/>
        <v/>
      </c>
      <c r="X386" s="37"/>
      <c r="Y386" s="56"/>
      <c r="Z386" s="57" t="str">
        <f t="shared" si="47"/>
        <v/>
      </c>
      <c r="AA386" s="41"/>
    </row>
    <row r="387" spans="1:27" ht="24" customHeight="1" x14ac:dyDescent="0.25">
      <c r="A387" s="27"/>
      <c r="B387" s="51" t="str">
        <f>IF(A387="","",IFERROR(INDEX(PERSONAL!$G$6:$G$80,MATCH(A387,PERSONAL!$A$6:$A$80,0)),""))</f>
        <v/>
      </c>
      <c r="C387" s="52" t="str">
        <f>IF(A387="","",IFERROR(INDEX(PERSONAL!$B$6:$B$80,MATCH(A387,PERSONAL!$A$6:$A$80,0)),""))</f>
        <v/>
      </c>
      <c r="D387" s="31" t="str">
        <f>IF(A387="","",IFERROR(INDEX(PERSONAL!$V$6:$V$80,MATCH(A387,PERSONAL!$A$6:$A$80,0)),""))</f>
        <v/>
      </c>
      <c r="E387" s="2"/>
      <c r="F387" s="2"/>
      <c r="G387" s="2"/>
      <c r="H387" s="2"/>
      <c r="I387" s="30"/>
      <c r="J387" s="30"/>
      <c r="K387" s="27"/>
      <c r="L387" s="30"/>
      <c r="M387" s="27"/>
      <c r="N387" s="2"/>
      <c r="O387" s="53">
        <f t="shared" si="40"/>
        <v>0</v>
      </c>
      <c r="P387" s="53">
        <f t="shared" si="41"/>
        <v>0</v>
      </c>
      <c r="Q387" s="53">
        <f t="shared" si="42"/>
        <v>0</v>
      </c>
      <c r="R387" s="53">
        <f>IF(P387=0,0,IF(INSTRUCCIONES!$C$8="",P387,MIN(P387,INSTRUCCIONES!$C$8)))</f>
        <v>0</v>
      </c>
      <c r="S387" s="52" t="str">
        <f>IF(OR(A387="",H387=""),"",IF(COUNTIFS(LISTAS!$C$2:$C$24,C387,LISTAS!$D$2:$D$24,H387)&gt;0,"SI","NO"))</f>
        <v/>
      </c>
      <c r="T387" s="53">
        <f t="shared" si="43"/>
        <v>0</v>
      </c>
      <c r="U387" s="54">
        <f t="shared" si="44"/>
        <v>0</v>
      </c>
      <c r="V387" s="55" t="str">
        <f t="shared" si="45"/>
        <v/>
      </c>
      <c r="W387" s="35" t="str">
        <f t="shared" si="46"/>
        <v/>
      </c>
      <c r="X387" s="37"/>
      <c r="Y387" s="56"/>
      <c r="Z387" s="57" t="str">
        <f t="shared" si="47"/>
        <v/>
      </c>
      <c r="AA387" s="41"/>
    </row>
    <row r="388" spans="1:27" ht="24" customHeight="1" x14ac:dyDescent="0.25">
      <c r="A388" s="27"/>
      <c r="B388" s="51" t="str">
        <f>IF(A388="","",IFERROR(INDEX(PERSONAL!$G$6:$G$80,MATCH(A388,PERSONAL!$A$6:$A$80,0)),""))</f>
        <v/>
      </c>
      <c r="C388" s="52" t="str">
        <f>IF(A388="","",IFERROR(INDEX(PERSONAL!$B$6:$B$80,MATCH(A388,PERSONAL!$A$6:$A$80,0)),""))</f>
        <v/>
      </c>
      <c r="D388" s="31" t="str">
        <f>IF(A388="","",IFERROR(INDEX(PERSONAL!$V$6:$V$80,MATCH(A388,PERSONAL!$A$6:$A$80,0)),""))</f>
        <v/>
      </c>
      <c r="E388" s="2"/>
      <c r="F388" s="2"/>
      <c r="G388" s="2"/>
      <c r="H388" s="2"/>
      <c r="I388" s="30"/>
      <c r="J388" s="30"/>
      <c r="K388" s="27"/>
      <c r="L388" s="30"/>
      <c r="M388" s="27"/>
      <c r="N388" s="2"/>
      <c r="O388" s="53">
        <f t="shared" si="40"/>
        <v>0</v>
      </c>
      <c r="P388" s="53">
        <f t="shared" si="41"/>
        <v>0</v>
      </c>
      <c r="Q388" s="53">
        <f t="shared" si="42"/>
        <v>0</v>
      </c>
      <c r="R388" s="53">
        <f>IF(P388=0,0,IF(INSTRUCCIONES!$C$8="",P388,MIN(P388,INSTRUCCIONES!$C$8)))</f>
        <v>0</v>
      </c>
      <c r="S388" s="52" t="str">
        <f>IF(OR(A388="",H388=""),"",IF(COUNTIFS(LISTAS!$C$2:$C$24,C388,LISTAS!$D$2:$D$24,H388)&gt;0,"SI","NO"))</f>
        <v/>
      </c>
      <c r="T388" s="53">
        <f t="shared" si="43"/>
        <v>0</v>
      </c>
      <c r="U388" s="54">
        <f t="shared" si="44"/>
        <v>0</v>
      </c>
      <c r="V388" s="55" t="str">
        <f t="shared" si="45"/>
        <v/>
      </c>
      <c r="W388" s="35" t="str">
        <f t="shared" si="46"/>
        <v/>
      </c>
      <c r="X388" s="37"/>
      <c r="Y388" s="56"/>
      <c r="Z388" s="57" t="str">
        <f t="shared" si="47"/>
        <v/>
      </c>
      <c r="AA388" s="41"/>
    </row>
    <row r="389" spans="1:27" ht="24" customHeight="1" x14ac:dyDescent="0.25">
      <c r="A389" s="27"/>
      <c r="B389" s="51" t="str">
        <f>IF(A389="","",IFERROR(INDEX(PERSONAL!$G$6:$G$80,MATCH(A389,PERSONAL!$A$6:$A$80,0)),""))</f>
        <v/>
      </c>
      <c r="C389" s="52" t="str">
        <f>IF(A389="","",IFERROR(INDEX(PERSONAL!$B$6:$B$80,MATCH(A389,PERSONAL!$A$6:$A$80,0)),""))</f>
        <v/>
      </c>
      <c r="D389" s="31" t="str">
        <f>IF(A389="","",IFERROR(INDEX(PERSONAL!$V$6:$V$80,MATCH(A389,PERSONAL!$A$6:$A$80,0)),""))</f>
        <v/>
      </c>
      <c r="E389" s="2"/>
      <c r="F389" s="2"/>
      <c r="G389" s="2"/>
      <c r="H389" s="2"/>
      <c r="I389" s="30"/>
      <c r="J389" s="30"/>
      <c r="K389" s="27"/>
      <c r="L389" s="30"/>
      <c r="M389" s="27"/>
      <c r="N389" s="2"/>
      <c r="O389" s="53">
        <f t="shared" si="40"/>
        <v>0</v>
      </c>
      <c r="P389" s="53">
        <f t="shared" si="41"/>
        <v>0</v>
      </c>
      <c r="Q389" s="53">
        <f t="shared" si="42"/>
        <v>0</v>
      </c>
      <c r="R389" s="53">
        <f>IF(P389=0,0,IF(INSTRUCCIONES!$C$8="",P389,MIN(P389,INSTRUCCIONES!$C$8)))</f>
        <v>0</v>
      </c>
      <c r="S389" s="52" t="str">
        <f>IF(OR(A389="",H389=""),"",IF(COUNTIFS(LISTAS!$C$2:$C$24,C389,LISTAS!$D$2:$D$24,H389)&gt;0,"SI","NO"))</f>
        <v/>
      </c>
      <c r="T389" s="53">
        <f t="shared" si="43"/>
        <v>0</v>
      </c>
      <c r="U389" s="54">
        <f t="shared" si="44"/>
        <v>0</v>
      </c>
      <c r="V389" s="55" t="str">
        <f t="shared" si="45"/>
        <v/>
      </c>
      <c r="W389" s="35" t="str">
        <f t="shared" si="46"/>
        <v/>
      </c>
      <c r="X389" s="37"/>
      <c r="Y389" s="56"/>
      <c r="Z389" s="57" t="str">
        <f t="shared" si="47"/>
        <v/>
      </c>
      <c r="AA389" s="41"/>
    </row>
    <row r="390" spans="1:27" ht="24" customHeight="1" x14ac:dyDescent="0.25">
      <c r="A390" s="27"/>
      <c r="B390" s="51" t="str">
        <f>IF(A390="","",IFERROR(INDEX(PERSONAL!$G$6:$G$80,MATCH(A390,PERSONAL!$A$6:$A$80,0)),""))</f>
        <v/>
      </c>
      <c r="C390" s="52" t="str">
        <f>IF(A390="","",IFERROR(INDEX(PERSONAL!$B$6:$B$80,MATCH(A390,PERSONAL!$A$6:$A$80,0)),""))</f>
        <v/>
      </c>
      <c r="D390" s="31" t="str">
        <f>IF(A390="","",IFERROR(INDEX(PERSONAL!$V$6:$V$80,MATCH(A390,PERSONAL!$A$6:$A$80,0)),""))</f>
        <v/>
      </c>
      <c r="E390" s="2"/>
      <c r="F390" s="2"/>
      <c r="G390" s="2"/>
      <c r="H390" s="2"/>
      <c r="I390" s="30"/>
      <c r="J390" s="30"/>
      <c r="K390" s="27"/>
      <c r="L390" s="30"/>
      <c r="M390" s="27"/>
      <c r="N390" s="2"/>
      <c r="O390" s="53">
        <f t="shared" ref="O390:O453" si="48">IF(A390="",0,IF(I390&lt;&gt;"",I390,IF(AND(K390="NO",M390&lt;&gt;"SI",L390&lt;&gt;""),DATE(YEAR(L390),MONTH(L390),1),0)))</f>
        <v>0</v>
      </c>
      <c r="P390" s="53">
        <f t="shared" ref="P390:P453" si="49">IF(A390="",0,IF(J390&lt;&gt;"",J390,IF(L390="",0,IF(K390="SI",L390,IF(M390&lt;&gt;"SI",EOMONTH(L390,0),0)))))</f>
        <v>0</v>
      </c>
      <c r="Q390" s="53">
        <f t="shared" ref="Q390:Q453" si="50">IF(OR(O390=0,D390=""),0,MAX(O390,D390))</f>
        <v>0</v>
      </c>
      <c r="R390" s="53">
        <f>IF(P390=0,0,IF(INSTRUCCIONES!$C$8="",P390,MIN(P390,INSTRUCCIONES!$C$8)))</f>
        <v>0</v>
      </c>
      <c r="S390" s="52" t="str">
        <f>IF(OR(A390="",H390=""),"",IF(COUNTIFS(LISTAS!$C$2:$C$24,C390,LISTAS!$D$2:$D$24,H390)&gt;0,"SI","NO"))</f>
        <v/>
      </c>
      <c r="T390" s="53">
        <f t="shared" ref="T390:T453" si="51">IF(OR(Q390=0,S390&lt;&gt;"SI"),0,MAX(Q390,SUMPRODUCT(MAX((A$6:A$1005=A390)*(S$6:S$1005="SI")*(((Q$6:Q$1005&lt;Q390)+(Q$6:Q$1005=Q390)*(ROW(Q$6:Q$1005)&lt;ROW(Q390)))&gt;0)*R$6:R$1005))+1))</f>
        <v>0</v>
      </c>
      <c r="U390" s="54">
        <f t="shared" ref="U390:U453" si="52">IF(OR(T390=0,R390=0),0,MAX(0,R390-T390+1))</f>
        <v>0</v>
      </c>
      <c r="V390" s="55" t="str">
        <f t="shared" ref="V390:V453" si="53">IF(A390="","",IF(B390="","ID no existe en PERSONAL o la fila no tiene nombre",IF(D390="","Falta fecha de acta base en PERSONAL",IF(H390="","Seleccione el tipo de experiencia",IF(O390=0,"Sin fecha de inicio computable (Notas 5 y 6)",IF(P390=0,"Sin fecha de terminación computable (Notas 5 y 6)",IF(S390="NO","Tipo de experiencia no exigido para el perfil: no computa",IF(R390&lt;Q390,"Periodo anterior al acta base o posterior al cierre: no computa",IF(T390&gt;R390,"Periodo totalmente traslapado con otra certificación: no computa",IF(T390&gt;Q390,"OK – traslapo descontado: "&amp;TEXT(T390-Q390,"0")&amp;" días",IF(O390&lt;D390,"OK – computa desde la fecha de acta base","OK")))))))))))</f>
        <v/>
      </c>
      <c r="W390" s="35" t="str">
        <f t="shared" ref="W390:W453" si="54">IF(A390="","",IF(LEFT(V390,2)="OK","OK",IF(OR(LEFT(V390,4)="Tipo",LEFT(V390,7)="Periodo"),"NO COMPUTA","REVISAR")))</f>
        <v/>
      </c>
      <c r="X390" s="37"/>
      <c r="Y390" s="56"/>
      <c r="Z390" s="57" t="str">
        <f t="shared" ref="Z390:Z453" si="55">IF(A390="","",IF(OR(X390="NO",S390&lt;&gt;"SI",Q390=0,R390=0),0,IF(Y390&lt;&gt;"",MIN(Y390,MAX(0,R390-MAX(Q390,SUMPRODUCT(MAX((A$6:A$1005=A390)*(S$6:S$1005="SI")*(X$6:X$1005&lt;&gt;"NO")*(((Q$6:Q$1005&lt;Q390)+(Q$6:Q$1005=Q390)*(ROW(Q$6:Q$1005)&lt;ROW(Q390)))&gt;0)*R$6:R$1005))+1)+1)),MAX(0,R390-MAX(Q390,SUMPRODUCT(MAX((A$6:A$1005=A390)*(S$6:S$1005="SI")*(X$6:X$1005&lt;&gt;"NO")*(((Q$6:Q$1005&lt;Q390)+(Q$6:Q$1005=Q390)*(ROW(Q$6:Q$1005)&lt;ROW(Q390)))&gt;0)*R$6:R$1005))+1)+1))))</f>
        <v/>
      </c>
      <c r="AA390" s="41"/>
    </row>
    <row r="391" spans="1:27" ht="24" customHeight="1" x14ac:dyDescent="0.25">
      <c r="A391" s="27"/>
      <c r="B391" s="51" t="str">
        <f>IF(A391="","",IFERROR(INDEX(PERSONAL!$G$6:$G$80,MATCH(A391,PERSONAL!$A$6:$A$80,0)),""))</f>
        <v/>
      </c>
      <c r="C391" s="52" t="str">
        <f>IF(A391="","",IFERROR(INDEX(PERSONAL!$B$6:$B$80,MATCH(A391,PERSONAL!$A$6:$A$80,0)),""))</f>
        <v/>
      </c>
      <c r="D391" s="31" t="str">
        <f>IF(A391="","",IFERROR(INDEX(PERSONAL!$V$6:$V$80,MATCH(A391,PERSONAL!$A$6:$A$80,0)),""))</f>
        <v/>
      </c>
      <c r="E391" s="2"/>
      <c r="F391" s="2"/>
      <c r="G391" s="2"/>
      <c r="H391" s="2"/>
      <c r="I391" s="30"/>
      <c r="J391" s="30"/>
      <c r="K391" s="27"/>
      <c r="L391" s="30"/>
      <c r="M391" s="27"/>
      <c r="N391" s="2"/>
      <c r="O391" s="53">
        <f t="shared" si="48"/>
        <v>0</v>
      </c>
      <c r="P391" s="53">
        <f t="shared" si="49"/>
        <v>0</v>
      </c>
      <c r="Q391" s="53">
        <f t="shared" si="50"/>
        <v>0</v>
      </c>
      <c r="R391" s="53">
        <f>IF(P391=0,0,IF(INSTRUCCIONES!$C$8="",P391,MIN(P391,INSTRUCCIONES!$C$8)))</f>
        <v>0</v>
      </c>
      <c r="S391" s="52" t="str">
        <f>IF(OR(A391="",H391=""),"",IF(COUNTIFS(LISTAS!$C$2:$C$24,C391,LISTAS!$D$2:$D$24,H391)&gt;0,"SI","NO"))</f>
        <v/>
      </c>
      <c r="T391" s="53">
        <f t="shared" si="51"/>
        <v>0</v>
      </c>
      <c r="U391" s="54">
        <f t="shared" si="52"/>
        <v>0</v>
      </c>
      <c r="V391" s="55" t="str">
        <f t="shared" si="53"/>
        <v/>
      </c>
      <c r="W391" s="35" t="str">
        <f t="shared" si="54"/>
        <v/>
      </c>
      <c r="X391" s="37"/>
      <c r="Y391" s="56"/>
      <c r="Z391" s="57" t="str">
        <f t="shared" si="55"/>
        <v/>
      </c>
      <c r="AA391" s="41"/>
    </row>
    <row r="392" spans="1:27" ht="24" customHeight="1" x14ac:dyDescent="0.25">
      <c r="A392" s="27"/>
      <c r="B392" s="51" t="str">
        <f>IF(A392="","",IFERROR(INDEX(PERSONAL!$G$6:$G$80,MATCH(A392,PERSONAL!$A$6:$A$80,0)),""))</f>
        <v/>
      </c>
      <c r="C392" s="52" t="str">
        <f>IF(A392="","",IFERROR(INDEX(PERSONAL!$B$6:$B$80,MATCH(A392,PERSONAL!$A$6:$A$80,0)),""))</f>
        <v/>
      </c>
      <c r="D392" s="31" t="str">
        <f>IF(A392="","",IFERROR(INDEX(PERSONAL!$V$6:$V$80,MATCH(A392,PERSONAL!$A$6:$A$80,0)),""))</f>
        <v/>
      </c>
      <c r="E392" s="2"/>
      <c r="F392" s="2"/>
      <c r="G392" s="2"/>
      <c r="H392" s="2"/>
      <c r="I392" s="30"/>
      <c r="J392" s="30"/>
      <c r="K392" s="27"/>
      <c r="L392" s="30"/>
      <c r="M392" s="27"/>
      <c r="N392" s="2"/>
      <c r="O392" s="53">
        <f t="shared" si="48"/>
        <v>0</v>
      </c>
      <c r="P392" s="53">
        <f t="shared" si="49"/>
        <v>0</v>
      </c>
      <c r="Q392" s="53">
        <f t="shared" si="50"/>
        <v>0</v>
      </c>
      <c r="R392" s="53">
        <f>IF(P392=0,0,IF(INSTRUCCIONES!$C$8="",P392,MIN(P392,INSTRUCCIONES!$C$8)))</f>
        <v>0</v>
      </c>
      <c r="S392" s="52" t="str">
        <f>IF(OR(A392="",H392=""),"",IF(COUNTIFS(LISTAS!$C$2:$C$24,C392,LISTAS!$D$2:$D$24,H392)&gt;0,"SI","NO"))</f>
        <v/>
      </c>
      <c r="T392" s="53">
        <f t="shared" si="51"/>
        <v>0</v>
      </c>
      <c r="U392" s="54">
        <f t="shared" si="52"/>
        <v>0</v>
      </c>
      <c r="V392" s="55" t="str">
        <f t="shared" si="53"/>
        <v/>
      </c>
      <c r="W392" s="35" t="str">
        <f t="shared" si="54"/>
        <v/>
      </c>
      <c r="X392" s="37"/>
      <c r="Y392" s="56"/>
      <c r="Z392" s="57" t="str">
        <f t="shared" si="55"/>
        <v/>
      </c>
      <c r="AA392" s="41"/>
    </row>
    <row r="393" spans="1:27" ht="24" customHeight="1" x14ac:dyDescent="0.25">
      <c r="A393" s="27"/>
      <c r="B393" s="51" t="str">
        <f>IF(A393="","",IFERROR(INDEX(PERSONAL!$G$6:$G$80,MATCH(A393,PERSONAL!$A$6:$A$80,0)),""))</f>
        <v/>
      </c>
      <c r="C393" s="52" t="str">
        <f>IF(A393="","",IFERROR(INDEX(PERSONAL!$B$6:$B$80,MATCH(A393,PERSONAL!$A$6:$A$80,0)),""))</f>
        <v/>
      </c>
      <c r="D393" s="31" t="str">
        <f>IF(A393="","",IFERROR(INDEX(PERSONAL!$V$6:$V$80,MATCH(A393,PERSONAL!$A$6:$A$80,0)),""))</f>
        <v/>
      </c>
      <c r="E393" s="2"/>
      <c r="F393" s="2"/>
      <c r="G393" s="2"/>
      <c r="H393" s="2"/>
      <c r="I393" s="30"/>
      <c r="J393" s="30"/>
      <c r="K393" s="27"/>
      <c r="L393" s="30"/>
      <c r="M393" s="27"/>
      <c r="N393" s="2"/>
      <c r="O393" s="53">
        <f t="shared" si="48"/>
        <v>0</v>
      </c>
      <c r="P393" s="53">
        <f t="shared" si="49"/>
        <v>0</v>
      </c>
      <c r="Q393" s="53">
        <f t="shared" si="50"/>
        <v>0</v>
      </c>
      <c r="R393" s="53">
        <f>IF(P393=0,0,IF(INSTRUCCIONES!$C$8="",P393,MIN(P393,INSTRUCCIONES!$C$8)))</f>
        <v>0</v>
      </c>
      <c r="S393" s="52" t="str">
        <f>IF(OR(A393="",H393=""),"",IF(COUNTIFS(LISTAS!$C$2:$C$24,C393,LISTAS!$D$2:$D$24,H393)&gt;0,"SI","NO"))</f>
        <v/>
      </c>
      <c r="T393" s="53">
        <f t="shared" si="51"/>
        <v>0</v>
      </c>
      <c r="U393" s="54">
        <f t="shared" si="52"/>
        <v>0</v>
      </c>
      <c r="V393" s="55" t="str">
        <f t="shared" si="53"/>
        <v/>
      </c>
      <c r="W393" s="35" t="str">
        <f t="shared" si="54"/>
        <v/>
      </c>
      <c r="X393" s="37"/>
      <c r="Y393" s="56"/>
      <c r="Z393" s="57" t="str">
        <f t="shared" si="55"/>
        <v/>
      </c>
      <c r="AA393" s="41"/>
    </row>
    <row r="394" spans="1:27" ht="24" customHeight="1" x14ac:dyDescent="0.25">
      <c r="A394" s="27"/>
      <c r="B394" s="51" t="str">
        <f>IF(A394="","",IFERROR(INDEX(PERSONAL!$G$6:$G$80,MATCH(A394,PERSONAL!$A$6:$A$80,0)),""))</f>
        <v/>
      </c>
      <c r="C394" s="52" t="str">
        <f>IF(A394="","",IFERROR(INDEX(PERSONAL!$B$6:$B$80,MATCH(A394,PERSONAL!$A$6:$A$80,0)),""))</f>
        <v/>
      </c>
      <c r="D394" s="31" t="str">
        <f>IF(A394="","",IFERROR(INDEX(PERSONAL!$V$6:$V$80,MATCH(A394,PERSONAL!$A$6:$A$80,0)),""))</f>
        <v/>
      </c>
      <c r="E394" s="2"/>
      <c r="F394" s="2"/>
      <c r="G394" s="2"/>
      <c r="H394" s="2"/>
      <c r="I394" s="30"/>
      <c r="J394" s="30"/>
      <c r="K394" s="27"/>
      <c r="L394" s="30"/>
      <c r="M394" s="27"/>
      <c r="N394" s="2"/>
      <c r="O394" s="53">
        <f t="shared" si="48"/>
        <v>0</v>
      </c>
      <c r="P394" s="53">
        <f t="shared" si="49"/>
        <v>0</v>
      </c>
      <c r="Q394" s="53">
        <f t="shared" si="50"/>
        <v>0</v>
      </c>
      <c r="R394" s="53">
        <f>IF(P394=0,0,IF(INSTRUCCIONES!$C$8="",P394,MIN(P394,INSTRUCCIONES!$C$8)))</f>
        <v>0</v>
      </c>
      <c r="S394" s="52" t="str">
        <f>IF(OR(A394="",H394=""),"",IF(COUNTIFS(LISTAS!$C$2:$C$24,C394,LISTAS!$D$2:$D$24,H394)&gt;0,"SI","NO"))</f>
        <v/>
      </c>
      <c r="T394" s="53">
        <f t="shared" si="51"/>
        <v>0</v>
      </c>
      <c r="U394" s="54">
        <f t="shared" si="52"/>
        <v>0</v>
      </c>
      <c r="V394" s="55" t="str">
        <f t="shared" si="53"/>
        <v/>
      </c>
      <c r="W394" s="35" t="str">
        <f t="shared" si="54"/>
        <v/>
      </c>
      <c r="X394" s="37"/>
      <c r="Y394" s="56"/>
      <c r="Z394" s="57" t="str">
        <f t="shared" si="55"/>
        <v/>
      </c>
      <c r="AA394" s="41"/>
    </row>
    <row r="395" spans="1:27" ht="24" customHeight="1" x14ac:dyDescent="0.25">
      <c r="A395" s="27"/>
      <c r="B395" s="51" t="str">
        <f>IF(A395="","",IFERROR(INDEX(PERSONAL!$G$6:$G$80,MATCH(A395,PERSONAL!$A$6:$A$80,0)),""))</f>
        <v/>
      </c>
      <c r="C395" s="52" t="str">
        <f>IF(A395="","",IFERROR(INDEX(PERSONAL!$B$6:$B$80,MATCH(A395,PERSONAL!$A$6:$A$80,0)),""))</f>
        <v/>
      </c>
      <c r="D395" s="31" t="str">
        <f>IF(A395="","",IFERROR(INDEX(PERSONAL!$V$6:$V$80,MATCH(A395,PERSONAL!$A$6:$A$80,0)),""))</f>
        <v/>
      </c>
      <c r="E395" s="2"/>
      <c r="F395" s="2"/>
      <c r="G395" s="2"/>
      <c r="H395" s="2"/>
      <c r="I395" s="30"/>
      <c r="J395" s="30"/>
      <c r="K395" s="27"/>
      <c r="L395" s="30"/>
      <c r="M395" s="27"/>
      <c r="N395" s="2"/>
      <c r="O395" s="53">
        <f t="shared" si="48"/>
        <v>0</v>
      </c>
      <c r="P395" s="53">
        <f t="shared" si="49"/>
        <v>0</v>
      </c>
      <c r="Q395" s="53">
        <f t="shared" si="50"/>
        <v>0</v>
      </c>
      <c r="R395" s="53">
        <f>IF(P395=0,0,IF(INSTRUCCIONES!$C$8="",P395,MIN(P395,INSTRUCCIONES!$C$8)))</f>
        <v>0</v>
      </c>
      <c r="S395" s="52" t="str">
        <f>IF(OR(A395="",H395=""),"",IF(COUNTIFS(LISTAS!$C$2:$C$24,C395,LISTAS!$D$2:$D$24,H395)&gt;0,"SI","NO"))</f>
        <v/>
      </c>
      <c r="T395" s="53">
        <f t="shared" si="51"/>
        <v>0</v>
      </c>
      <c r="U395" s="54">
        <f t="shared" si="52"/>
        <v>0</v>
      </c>
      <c r="V395" s="55" t="str">
        <f t="shared" si="53"/>
        <v/>
      </c>
      <c r="W395" s="35" t="str">
        <f t="shared" si="54"/>
        <v/>
      </c>
      <c r="X395" s="37"/>
      <c r="Y395" s="56"/>
      <c r="Z395" s="57" t="str">
        <f t="shared" si="55"/>
        <v/>
      </c>
      <c r="AA395" s="41"/>
    </row>
    <row r="396" spans="1:27" ht="24" customHeight="1" x14ac:dyDescent="0.25">
      <c r="A396" s="27"/>
      <c r="B396" s="51" t="str">
        <f>IF(A396="","",IFERROR(INDEX(PERSONAL!$G$6:$G$80,MATCH(A396,PERSONAL!$A$6:$A$80,0)),""))</f>
        <v/>
      </c>
      <c r="C396" s="52" t="str">
        <f>IF(A396="","",IFERROR(INDEX(PERSONAL!$B$6:$B$80,MATCH(A396,PERSONAL!$A$6:$A$80,0)),""))</f>
        <v/>
      </c>
      <c r="D396" s="31" t="str">
        <f>IF(A396="","",IFERROR(INDEX(PERSONAL!$V$6:$V$80,MATCH(A396,PERSONAL!$A$6:$A$80,0)),""))</f>
        <v/>
      </c>
      <c r="E396" s="2"/>
      <c r="F396" s="2"/>
      <c r="G396" s="2"/>
      <c r="H396" s="2"/>
      <c r="I396" s="30"/>
      <c r="J396" s="30"/>
      <c r="K396" s="27"/>
      <c r="L396" s="30"/>
      <c r="M396" s="27"/>
      <c r="N396" s="2"/>
      <c r="O396" s="53">
        <f t="shared" si="48"/>
        <v>0</v>
      </c>
      <c r="P396" s="53">
        <f t="shared" si="49"/>
        <v>0</v>
      </c>
      <c r="Q396" s="53">
        <f t="shared" si="50"/>
        <v>0</v>
      </c>
      <c r="R396" s="53">
        <f>IF(P396=0,0,IF(INSTRUCCIONES!$C$8="",P396,MIN(P396,INSTRUCCIONES!$C$8)))</f>
        <v>0</v>
      </c>
      <c r="S396" s="52" t="str">
        <f>IF(OR(A396="",H396=""),"",IF(COUNTIFS(LISTAS!$C$2:$C$24,C396,LISTAS!$D$2:$D$24,H396)&gt;0,"SI","NO"))</f>
        <v/>
      </c>
      <c r="T396" s="53">
        <f t="shared" si="51"/>
        <v>0</v>
      </c>
      <c r="U396" s="54">
        <f t="shared" si="52"/>
        <v>0</v>
      </c>
      <c r="V396" s="55" t="str">
        <f t="shared" si="53"/>
        <v/>
      </c>
      <c r="W396" s="35" t="str">
        <f t="shared" si="54"/>
        <v/>
      </c>
      <c r="X396" s="37"/>
      <c r="Y396" s="56"/>
      <c r="Z396" s="57" t="str">
        <f t="shared" si="55"/>
        <v/>
      </c>
      <c r="AA396" s="41"/>
    </row>
    <row r="397" spans="1:27" ht="24" customHeight="1" x14ac:dyDescent="0.25">
      <c r="A397" s="27"/>
      <c r="B397" s="51" t="str">
        <f>IF(A397="","",IFERROR(INDEX(PERSONAL!$G$6:$G$80,MATCH(A397,PERSONAL!$A$6:$A$80,0)),""))</f>
        <v/>
      </c>
      <c r="C397" s="52" t="str">
        <f>IF(A397="","",IFERROR(INDEX(PERSONAL!$B$6:$B$80,MATCH(A397,PERSONAL!$A$6:$A$80,0)),""))</f>
        <v/>
      </c>
      <c r="D397" s="31" t="str">
        <f>IF(A397="","",IFERROR(INDEX(PERSONAL!$V$6:$V$80,MATCH(A397,PERSONAL!$A$6:$A$80,0)),""))</f>
        <v/>
      </c>
      <c r="E397" s="2"/>
      <c r="F397" s="2"/>
      <c r="G397" s="2"/>
      <c r="H397" s="2"/>
      <c r="I397" s="30"/>
      <c r="J397" s="30"/>
      <c r="K397" s="27"/>
      <c r="L397" s="30"/>
      <c r="M397" s="27"/>
      <c r="N397" s="2"/>
      <c r="O397" s="53">
        <f t="shared" si="48"/>
        <v>0</v>
      </c>
      <c r="P397" s="53">
        <f t="shared" si="49"/>
        <v>0</v>
      </c>
      <c r="Q397" s="53">
        <f t="shared" si="50"/>
        <v>0</v>
      </c>
      <c r="R397" s="53">
        <f>IF(P397=0,0,IF(INSTRUCCIONES!$C$8="",P397,MIN(P397,INSTRUCCIONES!$C$8)))</f>
        <v>0</v>
      </c>
      <c r="S397" s="52" t="str">
        <f>IF(OR(A397="",H397=""),"",IF(COUNTIFS(LISTAS!$C$2:$C$24,C397,LISTAS!$D$2:$D$24,H397)&gt;0,"SI","NO"))</f>
        <v/>
      </c>
      <c r="T397" s="53">
        <f t="shared" si="51"/>
        <v>0</v>
      </c>
      <c r="U397" s="54">
        <f t="shared" si="52"/>
        <v>0</v>
      </c>
      <c r="V397" s="55" t="str">
        <f t="shared" si="53"/>
        <v/>
      </c>
      <c r="W397" s="35" t="str">
        <f t="shared" si="54"/>
        <v/>
      </c>
      <c r="X397" s="37"/>
      <c r="Y397" s="56"/>
      <c r="Z397" s="57" t="str">
        <f t="shared" si="55"/>
        <v/>
      </c>
      <c r="AA397" s="41"/>
    </row>
    <row r="398" spans="1:27" ht="24" customHeight="1" x14ac:dyDescent="0.25">
      <c r="A398" s="27"/>
      <c r="B398" s="51" t="str">
        <f>IF(A398="","",IFERROR(INDEX(PERSONAL!$G$6:$G$80,MATCH(A398,PERSONAL!$A$6:$A$80,0)),""))</f>
        <v/>
      </c>
      <c r="C398" s="52" t="str">
        <f>IF(A398="","",IFERROR(INDEX(PERSONAL!$B$6:$B$80,MATCH(A398,PERSONAL!$A$6:$A$80,0)),""))</f>
        <v/>
      </c>
      <c r="D398" s="31" t="str">
        <f>IF(A398="","",IFERROR(INDEX(PERSONAL!$V$6:$V$80,MATCH(A398,PERSONAL!$A$6:$A$80,0)),""))</f>
        <v/>
      </c>
      <c r="E398" s="2"/>
      <c r="F398" s="2"/>
      <c r="G398" s="2"/>
      <c r="H398" s="2"/>
      <c r="I398" s="30"/>
      <c r="J398" s="30"/>
      <c r="K398" s="27"/>
      <c r="L398" s="30"/>
      <c r="M398" s="27"/>
      <c r="N398" s="2"/>
      <c r="O398" s="53">
        <f t="shared" si="48"/>
        <v>0</v>
      </c>
      <c r="P398" s="53">
        <f t="shared" si="49"/>
        <v>0</v>
      </c>
      <c r="Q398" s="53">
        <f t="shared" si="50"/>
        <v>0</v>
      </c>
      <c r="R398" s="53">
        <f>IF(P398=0,0,IF(INSTRUCCIONES!$C$8="",P398,MIN(P398,INSTRUCCIONES!$C$8)))</f>
        <v>0</v>
      </c>
      <c r="S398" s="52" t="str">
        <f>IF(OR(A398="",H398=""),"",IF(COUNTIFS(LISTAS!$C$2:$C$24,C398,LISTAS!$D$2:$D$24,H398)&gt;0,"SI","NO"))</f>
        <v/>
      </c>
      <c r="T398" s="53">
        <f t="shared" si="51"/>
        <v>0</v>
      </c>
      <c r="U398" s="54">
        <f t="shared" si="52"/>
        <v>0</v>
      </c>
      <c r="V398" s="55" t="str">
        <f t="shared" si="53"/>
        <v/>
      </c>
      <c r="W398" s="35" t="str">
        <f t="shared" si="54"/>
        <v/>
      </c>
      <c r="X398" s="37"/>
      <c r="Y398" s="56"/>
      <c r="Z398" s="57" t="str">
        <f t="shared" si="55"/>
        <v/>
      </c>
      <c r="AA398" s="41"/>
    </row>
    <row r="399" spans="1:27" ht="24" customHeight="1" x14ac:dyDescent="0.25">
      <c r="A399" s="27"/>
      <c r="B399" s="51" t="str">
        <f>IF(A399="","",IFERROR(INDEX(PERSONAL!$G$6:$G$80,MATCH(A399,PERSONAL!$A$6:$A$80,0)),""))</f>
        <v/>
      </c>
      <c r="C399" s="52" t="str">
        <f>IF(A399="","",IFERROR(INDEX(PERSONAL!$B$6:$B$80,MATCH(A399,PERSONAL!$A$6:$A$80,0)),""))</f>
        <v/>
      </c>
      <c r="D399" s="31" t="str">
        <f>IF(A399="","",IFERROR(INDEX(PERSONAL!$V$6:$V$80,MATCH(A399,PERSONAL!$A$6:$A$80,0)),""))</f>
        <v/>
      </c>
      <c r="E399" s="2"/>
      <c r="F399" s="2"/>
      <c r="G399" s="2"/>
      <c r="H399" s="2"/>
      <c r="I399" s="30"/>
      <c r="J399" s="30"/>
      <c r="K399" s="27"/>
      <c r="L399" s="30"/>
      <c r="M399" s="27"/>
      <c r="N399" s="2"/>
      <c r="O399" s="53">
        <f t="shared" si="48"/>
        <v>0</v>
      </c>
      <c r="P399" s="53">
        <f t="shared" si="49"/>
        <v>0</v>
      </c>
      <c r="Q399" s="53">
        <f t="shared" si="50"/>
        <v>0</v>
      </c>
      <c r="R399" s="53">
        <f>IF(P399=0,0,IF(INSTRUCCIONES!$C$8="",P399,MIN(P399,INSTRUCCIONES!$C$8)))</f>
        <v>0</v>
      </c>
      <c r="S399" s="52" t="str">
        <f>IF(OR(A399="",H399=""),"",IF(COUNTIFS(LISTAS!$C$2:$C$24,C399,LISTAS!$D$2:$D$24,H399)&gt;0,"SI","NO"))</f>
        <v/>
      </c>
      <c r="T399" s="53">
        <f t="shared" si="51"/>
        <v>0</v>
      </c>
      <c r="U399" s="54">
        <f t="shared" si="52"/>
        <v>0</v>
      </c>
      <c r="V399" s="55" t="str">
        <f t="shared" si="53"/>
        <v/>
      </c>
      <c r="W399" s="35" t="str">
        <f t="shared" si="54"/>
        <v/>
      </c>
      <c r="X399" s="37"/>
      <c r="Y399" s="56"/>
      <c r="Z399" s="57" t="str">
        <f t="shared" si="55"/>
        <v/>
      </c>
      <c r="AA399" s="41"/>
    </row>
    <row r="400" spans="1:27" ht="24" customHeight="1" x14ac:dyDescent="0.25">
      <c r="A400" s="27"/>
      <c r="B400" s="51" t="str">
        <f>IF(A400="","",IFERROR(INDEX(PERSONAL!$G$6:$G$80,MATCH(A400,PERSONAL!$A$6:$A$80,0)),""))</f>
        <v/>
      </c>
      <c r="C400" s="52" t="str">
        <f>IF(A400="","",IFERROR(INDEX(PERSONAL!$B$6:$B$80,MATCH(A400,PERSONAL!$A$6:$A$80,0)),""))</f>
        <v/>
      </c>
      <c r="D400" s="31" t="str">
        <f>IF(A400="","",IFERROR(INDEX(PERSONAL!$V$6:$V$80,MATCH(A400,PERSONAL!$A$6:$A$80,0)),""))</f>
        <v/>
      </c>
      <c r="E400" s="2"/>
      <c r="F400" s="2"/>
      <c r="G400" s="2"/>
      <c r="H400" s="2"/>
      <c r="I400" s="30"/>
      <c r="J400" s="30"/>
      <c r="K400" s="27"/>
      <c r="L400" s="30"/>
      <c r="M400" s="27"/>
      <c r="N400" s="2"/>
      <c r="O400" s="53">
        <f t="shared" si="48"/>
        <v>0</v>
      </c>
      <c r="P400" s="53">
        <f t="shared" si="49"/>
        <v>0</v>
      </c>
      <c r="Q400" s="53">
        <f t="shared" si="50"/>
        <v>0</v>
      </c>
      <c r="R400" s="53">
        <f>IF(P400=0,0,IF(INSTRUCCIONES!$C$8="",P400,MIN(P400,INSTRUCCIONES!$C$8)))</f>
        <v>0</v>
      </c>
      <c r="S400" s="52" t="str">
        <f>IF(OR(A400="",H400=""),"",IF(COUNTIFS(LISTAS!$C$2:$C$24,C400,LISTAS!$D$2:$D$24,H400)&gt;0,"SI","NO"))</f>
        <v/>
      </c>
      <c r="T400" s="53">
        <f t="shared" si="51"/>
        <v>0</v>
      </c>
      <c r="U400" s="54">
        <f t="shared" si="52"/>
        <v>0</v>
      </c>
      <c r="V400" s="55" t="str">
        <f t="shared" si="53"/>
        <v/>
      </c>
      <c r="W400" s="35" t="str">
        <f t="shared" si="54"/>
        <v/>
      </c>
      <c r="X400" s="37"/>
      <c r="Y400" s="56"/>
      <c r="Z400" s="57" t="str">
        <f t="shared" si="55"/>
        <v/>
      </c>
      <c r="AA400" s="41"/>
    </row>
    <row r="401" spans="1:27" ht="24" customHeight="1" x14ac:dyDescent="0.25">
      <c r="A401" s="27"/>
      <c r="B401" s="51" t="str">
        <f>IF(A401="","",IFERROR(INDEX(PERSONAL!$G$6:$G$80,MATCH(A401,PERSONAL!$A$6:$A$80,0)),""))</f>
        <v/>
      </c>
      <c r="C401" s="52" t="str">
        <f>IF(A401="","",IFERROR(INDEX(PERSONAL!$B$6:$B$80,MATCH(A401,PERSONAL!$A$6:$A$80,0)),""))</f>
        <v/>
      </c>
      <c r="D401" s="31" t="str">
        <f>IF(A401="","",IFERROR(INDEX(PERSONAL!$V$6:$V$80,MATCH(A401,PERSONAL!$A$6:$A$80,0)),""))</f>
        <v/>
      </c>
      <c r="E401" s="2"/>
      <c r="F401" s="2"/>
      <c r="G401" s="2"/>
      <c r="H401" s="2"/>
      <c r="I401" s="30"/>
      <c r="J401" s="30"/>
      <c r="K401" s="27"/>
      <c r="L401" s="30"/>
      <c r="M401" s="27"/>
      <c r="N401" s="2"/>
      <c r="O401" s="53">
        <f t="shared" si="48"/>
        <v>0</v>
      </c>
      <c r="P401" s="53">
        <f t="shared" si="49"/>
        <v>0</v>
      </c>
      <c r="Q401" s="53">
        <f t="shared" si="50"/>
        <v>0</v>
      </c>
      <c r="R401" s="53">
        <f>IF(P401=0,0,IF(INSTRUCCIONES!$C$8="",P401,MIN(P401,INSTRUCCIONES!$C$8)))</f>
        <v>0</v>
      </c>
      <c r="S401" s="52" t="str">
        <f>IF(OR(A401="",H401=""),"",IF(COUNTIFS(LISTAS!$C$2:$C$24,C401,LISTAS!$D$2:$D$24,H401)&gt;0,"SI","NO"))</f>
        <v/>
      </c>
      <c r="T401" s="53">
        <f t="shared" si="51"/>
        <v>0</v>
      </c>
      <c r="U401" s="54">
        <f t="shared" si="52"/>
        <v>0</v>
      </c>
      <c r="V401" s="55" t="str">
        <f t="shared" si="53"/>
        <v/>
      </c>
      <c r="W401" s="35" t="str">
        <f t="shared" si="54"/>
        <v/>
      </c>
      <c r="X401" s="37"/>
      <c r="Y401" s="56"/>
      <c r="Z401" s="57" t="str">
        <f t="shared" si="55"/>
        <v/>
      </c>
      <c r="AA401" s="41"/>
    </row>
    <row r="402" spans="1:27" ht="24" customHeight="1" x14ac:dyDescent="0.25">
      <c r="A402" s="27"/>
      <c r="B402" s="51" t="str">
        <f>IF(A402="","",IFERROR(INDEX(PERSONAL!$G$6:$G$80,MATCH(A402,PERSONAL!$A$6:$A$80,0)),""))</f>
        <v/>
      </c>
      <c r="C402" s="52" t="str">
        <f>IF(A402="","",IFERROR(INDEX(PERSONAL!$B$6:$B$80,MATCH(A402,PERSONAL!$A$6:$A$80,0)),""))</f>
        <v/>
      </c>
      <c r="D402" s="31" t="str">
        <f>IF(A402="","",IFERROR(INDEX(PERSONAL!$V$6:$V$80,MATCH(A402,PERSONAL!$A$6:$A$80,0)),""))</f>
        <v/>
      </c>
      <c r="E402" s="2"/>
      <c r="F402" s="2"/>
      <c r="G402" s="2"/>
      <c r="H402" s="2"/>
      <c r="I402" s="30"/>
      <c r="J402" s="30"/>
      <c r="K402" s="27"/>
      <c r="L402" s="30"/>
      <c r="M402" s="27"/>
      <c r="N402" s="2"/>
      <c r="O402" s="53">
        <f t="shared" si="48"/>
        <v>0</v>
      </c>
      <c r="P402" s="53">
        <f t="shared" si="49"/>
        <v>0</v>
      </c>
      <c r="Q402" s="53">
        <f t="shared" si="50"/>
        <v>0</v>
      </c>
      <c r="R402" s="53">
        <f>IF(P402=0,0,IF(INSTRUCCIONES!$C$8="",P402,MIN(P402,INSTRUCCIONES!$C$8)))</f>
        <v>0</v>
      </c>
      <c r="S402" s="52" t="str">
        <f>IF(OR(A402="",H402=""),"",IF(COUNTIFS(LISTAS!$C$2:$C$24,C402,LISTAS!$D$2:$D$24,H402)&gt;0,"SI","NO"))</f>
        <v/>
      </c>
      <c r="T402" s="53">
        <f t="shared" si="51"/>
        <v>0</v>
      </c>
      <c r="U402" s="54">
        <f t="shared" si="52"/>
        <v>0</v>
      </c>
      <c r="V402" s="55" t="str">
        <f t="shared" si="53"/>
        <v/>
      </c>
      <c r="W402" s="35" t="str">
        <f t="shared" si="54"/>
        <v/>
      </c>
      <c r="X402" s="37"/>
      <c r="Y402" s="56"/>
      <c r="Z402" s="57" t="str">
        <f t="shared" si="55"/>
        <v/>
      </c>
      <c r="AA402" s="41"/>
    </row>
    <row r="403" spans="1:27" ht="24" customHeight="1" x14ac:dyDescent="0.25">
      <c r="A403" s="27"/>
      <c r="B403" s="51" t="str">
        <f>IF(A403="","",IFERROR(INDEX(PERSONAL!$G$6:$G$80,MATCH(A403,PERSONAL!$A$6:$A$80,0)),""))</f>
        <v/>
      </c>
      <c r="C403" s="52" t="str">
        <f>IF(A403="","",IFERROR(INDEX(PERSONAL!$B$6:$B$80,MATCH(A403,PERSONAL!$A$6:$A$80,0)),""))</f>
        <v/>
      </c>
      <c r="D403" s="31" t="str">
        <f>IF(A403="","",IFERROR(INDEX(PERSONAL!$V$6:$V$80,MATCH(A403,PERSONAL!$A$6:$A$80,0)),""))</f>
        <v/>
      </c>
      <c r="E403" s="2"/>
      <c r="F403" s="2"/>
      <c r="G403" s="2"/>
      <c r="H403" s="2"/>
      <c r="I403" s="30"/>
      <c r="J403" s="30"/>
      <c r="K403" s="27"/>
      <c r="L403" s="30"/>
      <c r="M403" s="27"/>
      <c r="N403" s="2"/>
      <c r="O403" s="53">
        <f t="shared" si="48"/>
        <v>0</v>
      </c>
      <c r="P403" s="53">
        <f t="shared" si="49"/>
        <v>0</v>
      </c>
      <c r="Q403" s="53">
        <f t="shared" si="50"/>
        <v>0</v>
      </c>
      <c r="R403" s="53">
        <f>IF(P403=0,0,IF(INSTRUCCIONES!$C$8="",P403,MIN(P403,INSTRUCCIONES!$C$8)))</f>
        <v>0</v>
      </c>
      <c r="S403" s="52" t="str">
        <f>IF(OR(A403="",H403=""),"",IF(COUNTIFS(LISTAS!$C$2:$C$24,C403,LISTAS!$D$2:$D$24,H403)&gt;0,"SI","NO"))</f>
        <v/>
      </c>
      <c r="T403" s="53">
        <f t="shared" si="51"/>
        <v>0</v>
      </c>
      <c r="U403" s="54">
        <f t="shared" si="52"/>
        <v>0</v>
      </c>
      <c r="V403" s="55" t="str">
        <f t="shared" si="53"/>
        <v/>
      </c>
      <c r="W403" s="35" t="str">
        <f t="shared" si="54"/>
        <v/>
      </c>
      <c r="X403" s="37"/>
      <c r="Y403" s="56"/>
      <c r="Z403" s="57" t="str">
        <f t="shared" si="55"/>
        <v/>
      </c>
      <c r="AA403" s="41"/>
    </row>
    <row r="404" spans="1:27" ht="24" customHeight="1" x14ac:dyDescent="0.25">
      <c r="A404" s="27"/>
      <c r="B404" s="51" t="str">
        <f>IF(A404="","",IFERROR(INDEX(PERSONAL!$G$6:$G$80,MATCH(A404,PERSONAL!$A$6:$A$80,0)),""))</f>
        <v/>
      </c>
      <c r="C404" s="52" t="str">
        <f>IF(A404="","",IFERROR(INDEX(PERSONAL!$B$6:$B$80,MATCH(A404,PERSONAL!$A$6:$A$80,0)),""))</f>
        <v/>
      </c>
      <c r="D404" s="31" t="str">
        <f>IF(A404="","",IFERROR(INDEX(PERSONAL!$V$6:$V$80,MATCH(A404,PERSONAL!$A$6:$A$80,0)),""))</f>
        <v/>
      </c>
      <c r="E404" s="2"/>
      <c r="F404" s="2"/>
      <c r="G404" s="2"/>
      <c r="H404" s="2"/>
      <c r="I404" s="30"/>
      <c r="J404" s="30"/>
      <c r="K404" s="27"/>
      <c r="L404" s="30"/>
      <c r="M404" s="27"/>
      <c r="N404" s="2"/>
      <c r="O404" s="53">
        <f t="shared" si="48"/>
        <v>0</v>
      </c>
      <c r="P404" s="53">
        <f t="shared" si="49"/>
        <v>0</v>
      </c>
      <c r="Q404" s="53">
        <f t="shared" si="50"/>
        <v>0</v>
      </c>
      <c r="R404" s="53">
        <f>IF(P404=0,0,IF(INSTRUCCIONES!$C$8="",P404,MIN(P404,INSTRUCCIONES!$C$8)))</f>
        <v>0</v>
      </c>
      <c r="S404" s="52" t="str">
        <f>IF(OR(A404="",H404=""),"",IF(COUNTIFS(LISTAS!$C$2:$C$24,C404,LISTAS!$D$2:$D$24,H404)&gt;0,"SI","NO"))</f>
        <v/>
      </c>
      <c r="T404" s="53">
        <f t="shared" si="51"/>
        <v>0</v>
      </c>
      <c r="U404" s="54">
        <f t="shared" si="52"/>
        <v>0</v>
      </c>
      <c r="V404" s="55" t="str">
        <f t="shared" si="53"/>
        <v/>
      </c>
      <c r="W404" s="35" t="str">
        <f t="shared" si="54"/>
        <v/>
      </c>
      <c r="X404" s="37"/>
      <c r="Y404" s="56"/>
      <c r="Z404" s="57" t="str">
        <f t="shared" si="55"/>
        <v/>
      </c>
      <c r="AA404" s="41"/>
    </row>
    <row r="405" spans="1:27" ht="24" customHeight="1" x14ac:dyDescent="0.25">
      <c r="A405" s="27"/>
      <c r="B405" s="51" t="str">
        <f>IF(A405="","",IFERROR(INDEX(PERSONAL!$G$6:$G$80,MATCH(A405,PERSONAL!$A$6:$A$80,0)),""))</f>
        <v/>
      </c>
      <c r="C405" s="52" t="str">
        <f>IF(A405="","",IFERROR(INDEX(PERSONAL!$B$6:$B$80,MATCH(A405,PERSONAL!$A$6:$A$80,0)),""))</f>
        <v/>
      </c>
      <c r="D405" s="31" t="str">
        <f>IF(A405="","",IFERROR(INDEX(PERSONAL!$V$6:$V$80,MATCH(A405,PERSONAL!$A$6:$A$80,0)),""))</f>
        <v/>
      </c>
      <c r="E405" s="2"/>
      <c r="F405" s="2"/>
      <c r="G405" s="2"/>
      <c r="H405" s="2"/>
      <c r="I405" s="30"/>
      <c r="J405" s="30"/>
      <c r="K405" s="27"/>
      <c r="L405" s="30"/>
      <c r="M405" s="27"/>
      <c r="N405" s="2"/>
      <c r="O405" s="53">
        <f t="shared" si="48"/>
        <v>0</v>
      </c>
      <c r="P405" s="53">
        <f t="shared" si="49"/>
        <v>0</v>
      </c>
      <c r="Q405" s="53">
        <f t="shared" si="50"/>
        <v>0</v>
      </c>
      <c r="R405" s="53">
        <f>IF(P405=0,0,IF(INSTRUCCIONES!$C$8="",P405,MIN(P405,INSTRUCCIONES!$C$8)))</f>
        <v>0</v>
      </c>
      <c r="S405" s="52" t="str">
        <f>IF(OR(A405="",H405=""),"",IF(COUNTIFS(LISTAS!$C$2:$C$24,C405,LISTAS!$D$2:$D$24,H405)&gt;0,"SI","NO"))</f>
        <v/>
      </c>
      <c r="T405" s="53">
        <f t="shared" si="51"/>
        <v>0</v>
      </c>
      <c r="U405" s="54">
        <f t="shared" si="52"/>
        <v>0</v>
      </c>
      <c r="V405" s="55" t="str">
        <f t="shared" si="53"/>
        <v/>
      </c>
      <c r="W405" s="35" t="str">
        <f t="shared" si="54"/>
        <v/>
      </c>
      <c r="X405" s="37"/>
      <c r="Y405" s="56"/>
      <c r="Z405" s="57" t="str">
        <f t="shared" si="55"/>
        <v/>
      </c>
      <c r="AA405" s="41"/>
    </row>
    <row r="406" spans="1:27" ht="24" customHeight="1" x14ac:dyDescent="0.25">
      <c r="A406" s="27"/>
      <c r="B406" s="51" t="str">
        <f>IF(A406="","",IFERROR(INDEX(PERSONAL!$G$6:$G$80,MATCH(A406,PERSONAL!$A$6:$A$80,0)),""))</f>
        <v/>
      </c>
      <c r="C406" s="52" t="str">
        <f>IF(A406="","",IFERROR(INDEX(PERSONAL!$B$6:$B$80,MATCH(A406,PERSONAL!$A$6:$A$80,0)),""))</f>
        <v/>
      </c>
      <c r="D406" s="31" t="str">
        <f>IF(A406="","",IFERROR(INDEX(PERSONAL!$V$6:$V$80,MATCH(A406,PERSONAL!$A$6:$A$80,0)),""))</f>
        <v/>
      </c>
      <c r="E406" s="2"/>
      <c r="F406" s="2"/>
      <c r="G406" s="2"/>
      <c r="H406" s="2"/>
      <c r="I406" s="30"/>
      <c r="J406" s="30"/>
      <c r="K406" s="27"/>
      <c r="L406" s="30"/>
      <c r="M406" s="27"/>
      <c r="N406" s="2"/>
      <c r="O406" s="53">
        <f t="shared" si="48"/>
        <v>0</v>
      </c>
      <c r="P406" s="53">
        <f t="shared" si="49"/>
        <v>0</v>
      </c>
      <c r="Q406" s="53">
        <f t="shared" si="50"/>
        <v>0</v>
      </c>
      <c r="R406" s="53">
        <f>IF(P406=0,0,IF(INSTRUCCIONES!$C$8="",P406,MIN(P406,INSTRUCCIONES!$C$8)))</f>
        <v>0</v>
      </c>
      <c r="S406" s="52" t="str">
        <f>IF(OR(A406="",H406=""),"",IF(COUNTIFS(LISTAS!$C$2:$C$24,C406,LISTAS!$D$2:$D$24,H406)&gt;0,"SI","NO"))</f>
        <v/>
      </c>
      <c r="T406" s="53">
        <f t="shared" si="51"/>
        <v>0</v>
      </c>
      <c r="U406" s="54">
        <f t="shared" si="52"/>
        <v>0</v>
      </c>
      <c r="V406" s="55" t="str">
        <f t="shared" si="53"/>
        <v/>
      </c>
      <c r="W406" s="35" t="str">
        <f t="shared" si="54"/>
        <v/>
      </c>
      <c r="X406" s="37"/>
      <c r="Y406" s="56"/>
      <c r="Z406" s="57" t="str">
        <f t="shared" si="55"/>
        <v/>
      </c>
      <c r="AA406" s="41"/>
    </row>
    <row r="407" spans="1:27" ht="24" customHeight="1" x14ac:dyDescent="0.25">
      <c r="A407" s="27"/>
      <c r="B407" s="51" t="str">
        <f>IF(A407="","",IFERROR(INDEX(PERSONAL!$G$6:$G$80,MATCH(A407,PERSONAL!$A$6:$A$80,0)),""))</f>
        <v/>
      </c>
      <c r="C407" s="52" t="str">
        <f>IF(A407="","",IFERROR(INDEX(PERSONAL!$B$6:$B$80,MATCH(A407,PERSONAL!$A$6:$A$80,0)),""))</f>
        <v/>
      </c>
      <c r="D407" s="31" t="str">
        <f>IF(A407="","",IFERROR(INDEX(PERSONAL!$V$6:$V$80,MATCH(A407,PERSONAL!$A$6:$A$80,0)),""))</f>
        <v/>
      </c>
      <c r="E407" s="2"/>
      <c r="F407" s="2"/>
      <c r="G407" s="2"/>
      <c r="H407" s="2"/>
      <c r="I407" s="30"/>
      <c r="J407" s="30"/>
      <c r="K407" s="27"/>
      <c r="L407" s="30"/>
      <c r="M407" s="27"/>
      <c r="N407" s="2"/>
      <c r="O407" s="53">
        <f t="shared" si="48"/>
        <v>0</v>
      </c>
      <c r="P407" s="53">
        <f t="shared" si="49"/>
        <v>0</v>
      </c>
      <c r="Q407" s="53">
        <f t="shared" si="50"/>
        <v>0</v>
      </c>
      <c r="R407" s="53">
        <f>IF(P407=0,0,IF(INSTRUCCIONES!$C$8="",P407,MIN(P407,INSTRUCCIONES!$C$8)))</f>
        <v>0</v>
      </c>
      <c r="S407" s="52" t="str">
        <f>IF(OR(A407="",H407=""),"",IF(COUNTIFS(LISTAS!$C$2:$C$24,C407,LISTAS!$D$2:$D$24,H407)&gt;0,"SI","NO"))</f>
        <v/>
      </c>
      <c r="T407" s="53">
        <f t="shared" si="51"/>
        <v>0</v>
      </c>
      <c r="U407" s="54">
        <f t="shared" si="52"/>
        <v>0</v>
      </c>
      <c r="V407" s="55" t="str">
        <f t="shared" si="53"/>
        <v/>
      </c>
      <c r="W407" s="35" t="str">
        <f t="shared" si="54"/>
        <v/>
      </c>
      <c r="X407" s="37"/>
      <c r="Y407" s="56"/>
      <c r="Z407" s="57" t="str">
        <f t="shared" si="55"/>
        <v/>
      </c>
      <c r="AA407" s="41"/>
    </row>
    <row r="408" spans="1:27" ht="24" customHeight="1" x14ac:dyDescent="0.25">
      <c r="A408" s="27"/>
      <c r="B408" s="51" t="str">
        <f>IF(A408="","",IFERROR(INDEX(PERSONAL!$G$6:$G$80,MATCH(A408,PERSONAL!$A$6:$A$80,0)),""))</f>
        <v/>
      </c>
      <c r="C408" s="52" t="str">
        <f>IF(A408="","",IFERROR(INDEX(PERSONAL!$B$6:$B$80,MATCH(A408,PERSONAL!$A$6:$A$80,0)),""))</f>
        <v/>
      </c>
      <c r="D408" s="31" t="str">
        <f>IF(A408="","",IFERROR(INDEX(PERSONAL!$V$6:$V$80,MATCH(A408,PERSONAL!$A$6:$A$80,0)),""))</f>
        <v/>
      </c>
      <c r="E408" s="2"/>
      <c r="F408" s="2"/>
      <c r="G408" s="2"/>
      <c r="H408" s="2"/>
      <c r="I408" s="30"/>
      <c r="J408" s="30"/>
      <c r="K408" s="27"/>
      <c r="L408" s="30"/>
      <c r="M408" s="27"/>
      <c r="N408" s="2"/>
      <c r="O408" s="53">
        <f t="shared" si="48"/>
        <v>0</v>
      </c>
      <c r="P408" s="53">
        <f t="shared" si="49"/>
        <v>0</v>
      </c>
      <c r="Q408" s="53">
        <f t="shared" si="50"/>
        <v>0</v>
      </c>
      <c r="R408" s="53">
        <f>IF(P408=0,0,IF(INSTRUCCIONES!$C$8="",P408,MIN(P408,INSTRUCCIONES!$C$8)))</f>
        <v>0</v>
      </c>
      <c r="S408" s="52" t="str">
        <f>IF(OR(A408="",H408=""),"",IF(COUNTIFS(LISTAS!$C$2:$C$24,C408,LISTAS!$D$2:$D$24,H408)&gt;0,"SI","NO"))</f>
        <v/>
      </c>
      <c r="T408" s="53">
        <f t="shared" si="51"/>
        <v>0</v>
      </c>
      <c r="U408" s="54">
        <f t="shared" si="52"/>
        <v>0</v>
      </c>
      <c r="V408" s="55" t="str">
        <f t="shared" si="53"/>
        <v/>
      </c>
      <c r="W408" s="35" t="str">
        <f t="shared" si="54"/>
        <v/>
      </c>
      <c r="X408" s="37"/>
      <c r="Y408" s="56"/>
      <c r="Z408" s="57" t="str">
        <f t="shared" si="55"/>
        <v/>
      </c>
      <c r="AA408" s="41"/>
    </row>
    <row r="409" spans="1:27" ht="24" customHeight="1" x14ac:dyDescent="0.25">
      <c r="A409" s="27"/>
      <c r="B409" s="51" t="str">
        <f>IF(A409="","",IFERROR(INDEX(PERSONAL!$G$6:$G$80,MATCH(A409,PERSONAL!$A$6:$A$80,0)),""))</f>
        <v/>
      </c>
      <c r="C409" s="52" t="str">
        <f>IF(A409="","",IFERROR(INDEX(PERSONAL!$B$6:$B$80,MATCH(A409,PERSONAL!$A$6:$A$80,0)),""))</f>
        <v/>
      </c>
      <c r="D409" s="31" t="str">
        <f>IF(A409="","",IFERROR(INDEX(PERSONAL!$V$6:$V$80,MATCH(A409,PERSONAL!$A$6:$A$80,0)),""))</f>
        <v/>
      </c>
      <c r="E409" s="2"/>
      <c r="F409" s="2"/>
      <c r="G409" s="2"/>
      <c r="H409" s="2"/>
      <c r="I409" s="30"/>
      <c r="J409" s="30"/>
      <c r="K409" s="27"/>
      <c r="L409" s="30"/>
      <c r="M409" s="27"/>
      <c r="N409" s="2"/>
      <c r="O409" s="53">
        <f t="shared" si="48"/>
        <v>0</v>
      </c>
      <c r="P409" s="53">
        <f t="shared" si="49"/>
        <v>0</v>
      </c>
      <c r="Q409" s="53">
        <f t="shared" si="50"/>
        <v>0</v>
      </c>
      <c r="R409" s="53">
        <f>IF(P409=0,0,IF(INSTRUCCIONES!$C$8="",P409,MIN(P409,INSTRUCCIONES!$C$8)))</f>
        <v>0</v>
      </c>
      <c r="S409" s="52" t="str">
        <f>IF(OR(A409="",H409=""),"",IF(COUNTIFS(LISTAS!$C$2:$C$24,C409,LISTAS!$D$2:$D$24,H409)&gt;0,"SI","NO"))</f>
        <v/>
      </c>
      <c r="T409" s="53">
        <f t="shared" si="51"/>
        <v>0</v>
      </c>
      <c r="U409" s="54">
        <f t="shared" si="52"/>
        <v>0</v>
      </c>
      <c r="V409" s="55" t="str">
        <f t="shared" si="53"/>
        <v/>
      </c>
      <c r="W409" s="35" t="str">
        <f t="shared" si="54"/>
        <v/>
      </c>
      <c r="X409" s="37"/>
      <c r="Y409" s="56"/>
      <c r="Z409" s="57" t="str">
        <f t="shared" si="55"/>
        <v/>
      </c>
      <c r="AA409" s="41"/>
    </row>
    <row r="410" spans="1:27" ht="24" customHeight="1" x14ac:dyDescent="0.25">
      <c r="A410" s="27"/>
      <c r="B410" s="51" t="str">
        <f>IF(A410="","",IFERROR(INDEX(PERSONAL!$G$6:$G$80,MATCH(A410,PERSONAL!$A$6:$A$80,0)),""))</f>
        <v/>
      </c>
      <c r="C410" s="52" t="str">
        <f>IF(A410="","",IFERROR(INDEX(PERSONAL!$B$6:$B$80,MATCH(A410,PERSONAL!$A$6:$A$80,0)),""))</f>
        <v/>
      </c>
      <c r="D410" s="31" t="str">
        <f>IF(A410="","",IFERROR(INDEX(PERSONAL!$V$6:$V$80,MATCH(A410,PERSONAL!$A$6:$A$80,0)),""))</f>
        <v/>
      </c>
      <c r="E410" s="2"/>
      <c r="F410" s="2"/>
      <c r="G410" s="2"/>
      <c r="H410" s="2"/>
      <c r="I410" s="30"/>
      <c r="J410" s="30"/>
      <c r="K410" s="27"/>
      <c r="L410" s="30"/>
      <c r="M410" s="27"/>
      <c r="N410" s="2"/>
      <c r="O410" s="53">
        <f t="shared" si="48"/>
        <v>0</v>
      </c>
      <c r="P410" s="53">
        <f t="shared" si="49"/>
        <v>0</v>
      </c>
      <c r="Q410" s="53">
        <f t="shared" si="50"/>
        <v>0</v>
      </c>
      <c r="R410" s="53">
        <f>IF(P410=0,0,IF(INSTRUCCIONES!$C$8="",P410,MIN(P410,INSTRUCCIONES!$C$8)))</f>
        <v>0</v>
      </c>
      <c r="S410" s="52" t="str">
        <f>IF(OR(A410="",H410=""),"",IF(COUNTIFS(LISTAS!$C$2:$C$24,C410,LISTAS!$D$2:$D$24,H410)&gt;0,"SI","NO"))</f>
        <v/>
      </c>
      <c r="T410" s="53">
        <f t="shared" si="51"/>
        <v>0</v>
      </c>
      <c r="U410" s="54">
        <f t="shared" si="52"/>
        <v>0</v>
      </c>
      <c r="V410" s="55" t="str">
        <f t="shared" si="53"/>
        <v/>
      </c>
      <c r="W410" s="35" t="str">
        <f t="shared" si="54"/>
        <v/>
      </c>
      <c r="X410" s="37"/>
      <c r="Y410" s="56"/>
      <c r="Z410" s="57" t="str">
        <f t="shared" si="55"/>
        <v/>
      </c>
      <c r="AA410" s="41"/>
    </row>
    <row r="411" spans="1:27" ht="24" customHeight="1" x14ac:dyDescent="0.25">
      <c r="A411" s="27"/>
      <c r="B411" s="51" t="str">
        <f>IF(A411="","",IFERROR(INDEX(PERSONAL!$G$6:$G$80,MATCH(A411,PERSONAL!$A$6:$A$80,0)),""))</f>
        <v/>
      </c>
      <c r="C411" s="52" t="str">
        <f>IF(A411="","",IFERROR(INDEX(PERSONAL!$B$6:$B$80,MATCH(A411,PERSONAL!$A$6:$A$80,0)),""))</f>
        <v/>
      </c>
      <c r="D411" s="31" t="str">
        <f>IF(A411="","",IFERROR(INDEX(PERSONAL!$V$6:$V$80,MATCH(A411,PERSONAL!$A$6:$A$80,0)),""))</f>
        <v/>
      </c>
      <c r="E411" s="2"/>
      <c r="F411" s="2"/>
      <c r="G411" s="2"/>
      <c r="H411" s="2"/>
      <c r="I411" s="30"/>
      <c r="J411" s="30"/>
      <c r="K411" s="27"/>
      <c r="L411" s="30"/>
      <c r="M411" s="27"/>
      <c r="N411" s="2"/>
      <c r="O411" s="53">
        <f t="shared" si="48"/>
        <v>0</v>
      </c>
      <c r="P411" s="53">
        <f t="shared" si="49"/>
        <v>0</v>
      </c>
      <c r="Q411" s="53">
        <f t="shared" si="50"/>
        <v>0</v>
      </c>
      <c r="R411" s="53">
        <f>IF(P411=0,0,IF(INSTRUCCIONES!$C$8="",P411,MIN(P411,INSTRUCCIONES!$C$8)))</f>
        <v>0</v>
      </c>
      <c r="S411" s="52" t="str">
        <f>IF(OR(A411="",H411=""),"",IF(COUNTIFS(LISTAS!$C$2:$C$24,C411,LISTAS!$D$2:$D$24,H411)&gt;0,"SI","NO"))</f>
        <v/>
      </c>
      <c r="T411" s="53">
        <f t="shared" si="51"/>
        <v>0</v>
      </c>
      <c r="U411" s="54">
        <f t="shared" si="52"/>
        <v>0</v>
      </c>
      <c r="V411" s="55" t="str">
        <f t="shared" si="53"/>
        <v/>
      </c>
      <c r="W411" s="35" t="str">
        <f t="shared" si="54"/>
        <v/>
      </c>
      <c r="X411" s="37"/>
      <c r="Y411" s="56"/>
      <c r="Z411" s="57" t="str">
        <f t="shared" si="55"/>
        <v/>
      </c>
      <c r="AA411" s="41"/>
    </row>
    <row r="412" spans="1:27" ht="24" customHeight="1" x14ac:dyDescent="0.25">
      <c r="A412" s="27"/>
      <c r="B412" s="51" t="str">
        <f>IF(A412="","",IFERROR(INDEX(PERSONAL!$G$6:$G$80,MATCH(A412,PERSONAL!$A$6:$A$80,0)),""))</f>
        <v/>
      </c>
      <c r="C412" s="52" t="str">
        <f>IF(A412="","",IFERROR(INDEX(PERSONAL!$B$6:$B$80,MATCH(A412,PERSONAL!$A$6:$A$80,0)),""))</f>
        <v/>
      </c>
      <c r="D412" s="31" t="str">
        <f>IF(A412="","",IFERROR(INDEX(PERSONAL!$V$6:$V$80,MATCH(A412,PERSONAL!$A$6:$A$80,0)),""))</f>
        <v/>
      </c>
      <c r="E412" s="2"/>
      <c r="F412" s="2"/>
      <c r="G412" s="2"/>
      <c r="H412" s="2"/>
      <c r="I412" s="30"/>
      <c r="J412" s="30"/>
      <c r="K412" s="27"/>
      <c r="L412" s="30"/>
      <c r="M412" s="27"/>
      <c r="N412" s="2"/>
      <c r="O412" s="53">
        <f t="shared" si="48"/>
        <v>0</v>
      </c>
      <c r="P412" s="53">
        <f t="shared" si="49"/>
        <v>0</v>
      </c>
      <c r="Q412" s="53">
        <f t="shared" si="50"/>
        <v>0</v>
      </c>
      <c r="R412" s="53">
        <f>IF(P412=0,0,IF(INSTRUCCIONES!$C$8="",P412,MIN(P412,INSTRUCCIONES!$C$8)))</f>
        <v>0</v>
      </c>
      <c r="S412" s="52" t="str">
        <f>IF(OR(A412="",H412=""),"",IF(COUNTIFS(LISTAS!$C$2:$C$24,C412,LISTAS!$D$2:$D$24,H412)&gt;0,"SI","NO"))</f>
        <v/>
      </c>
      <c r="T412" s="53">
        <f t="shared" si="51"/>
        <v>0</v>
      </c>
      <c r="U412" s="54">
        <f t="shared" si="52"/>
        <v>0</v>
      </c>
      <c r="V412" s="55" t="str">
        <f t="shared" si="53"/>
        <v/>
      </c>
      <c r="W412" s="35" t="str">
        <f t="shared" si="54"/>
        <v/>
      </c>
      <c r="X412" s="37"/>
      <c r="Y412" s="56"/>
      <c r="Z412" s="57" t="str">
        <f t="shared" si="55"/>
        <v/>
      </c>
      <c r="AA412" s="41"/>
    </row>
    <row r="413" spans="1:27" ht="24" customHeight="1" x14ac:dyDescent="0.25">
      <c r="A413" s="27"/>
      <c r="B413" s="51" t="str">
        <f>IF(A413="","",IFERROR(INDEX(PERSONAL!$G$6:$G$80,MATCH(A413,PERSONAL!$A$6:$A$80,0)),""))</f>
        <v/>
      </c>
      <c r="C413" s="52" t="str">
        <f>IF(A413="","",IFERROR(INDEX(PERSONAL!$B$6:$B$80,MATCH(A413,PERSONAL!$A$6:$A$80,0)),""))</f>
        <v/>
      </c>
      <c r="D413" s="31" t="str">
        <f>IF(A413="","",IFERROR(INDEX(PERSONAL!$V$6:$V$80,MATCH(A413,PERSONAL!$A$6:$A$80,0)),""))</f>
        <v/>
      </c>
      <c r="E413" s="2"/>
      <c r="F413" s="2"/>
      <c r="G413" s="2"/>
      <c r="H413" s="2"/>
      <c r="I413" s="30"/>
      <c r="J413" s="30"/>
      <c r="K413" s="27"/>
      <c r="L413" s="30"/>
      <c r="M413" s="27"/>
      <c r="N413" s="2"/>
      <c r="O413" s="53">
        <f t="shared" si="48"/>
        <v>0</v>
      </c>
      <c r="P413" s="53">
        <f t="shared" si="49"/>
        <v>0</v>
      </c>
      <c r="Q413" s="53">
        <f t="shared" si="50"/>
        <v>0</v>
      </c>
      <c r="R413" s="53">
        <f>IF(P413=0,0,IF(INSTRUCCIONES!$C$8="",P413,MIN(P413,INSTRUCCIONES!$C$8)))</f>
        <v>0</v>
      </c>
      <c r="S413" s="52" t="str">
        <f>IF(OR(A413="",H413=""),"",IF(COUNTIFS(LISTAS!$C$2:$C$24,C413,LISTAS!$D$2:$D$24,H413)&gt;0,"SI","NO"))</f>
        <v/>
      </c>
      <c r="T413" s="53">
        <f t="shared" si="51"/>
        <v>0</v>
      </c>
      <c r="U413" s="54">
        <f t="shared" si="52"/>
        <v>0</v>
      </c>
      <c r="V413" s="55" t="str">
        <f t="shared" si="53"/>
        <v/>
      </c>
      <c r="W413" s="35" t="str">
        <f t="shared" si="54"/>
        <v/>
      </c>
      <c r="X413" s="37"/>
      <c r="Y413" s="56"/>
      <c r="Z413" s="57" t="str">
        <f t="shared" si="55"/>
        <v/>
      </c>
      <c r="AA413" s="41"/>
    </row>
    <row r="414" spans="1:27" ht="24" customHeight="1" x14ac:dyDescent="0.25">
      <c r="A414" s="27"/>
      <c r="B414" s="51" t="str">
        <f>IF(A414="","",IFERROR(INDEX(PERSONAL!$G$6:$G$80,MATCH(A414,PERSONAL!$A$6:$A$80,0)),""))</f>
        <v/>
      </c>
      <c r="C414" s="52" t="str">
        <f>IF(A414="","",IFERROR(INDEX(PERSONAL!$B$6:$B$80,MATCH(A414,PERSONAL!$A$6:$A$80,0)),""))</f>
        <v/>
      </c>
      <c r="D414" s="31" t="str">
        <f>IF(A414="","",IFERROR(INDEX(PERSONAL!$V$6:$V$80,MATCH(A414,PERSONAL!$A$6:$A$80,0)),""))</f>
        <v/>
      </c>
      <c r="E414" s="2"/>
      <c r="F414" s="2"/>
      <c r="G414" s="2"/>
      <c r="H414" s="2"/>
      <c r="I414" s="30"/>
      <c r="J414" s="30"/>
      <c r="K414" s="27"/>
      <c r="L414" s="30"/>
      <c r="M414" s="27"/>
      <c r="N414" s="2"/>
      <c r="O414" s="53">
        <f t="shared" si="48"/>
        <v>0</v>
      </c>
      <c r="P414" s="53">
        <f t="shared" si="49"/>
        <v>0</v>
      </c>
      <c r="Q414" s="53">
        <f t="shared" si="50"/>
        <v>0</v>
      </c>
      <c r="R414" s="53">
        <f>IF(P414=0,0,IF(INSTRUCCIONES!$C$8="",P414,MIN(P414,INSTRUCCIONES!$C$8)))</f>
        <v>0</v>
      </c>
      <c r="S414" s="52" t="str">
        <f>IF(OR(A414="",H414=""),"",IF(COUNTIFS(LISTAS!$C$2:$C$24,C414,LISTAS!$D$2:$D$24,H414)&gt;0,"SI","NO"))</f>
        <v/>
      </c>
      <c r="T414" s="53">
        <f t="shared" si="51"/>
        <v>0</v>
      </c>
      <c r="U414" s="54">
        <f t="shared" si="52"/>
        <v>0</v>
      </c>
      <c r="V414" s="55" t="str">
        <f t="shared" si="53"/>
        <v/>
      </c>
      <c r="W414" s="35" t="str">
        <f t="shared" si="54"/>
        <v/>
      </c>
      <c r="X414" s="37"/>
      <c r="Y414" s="56"/>
      <c r="Z414" s="57" t="str">
        <f t="shared" si="55"/>
        <v/>
      </c>
      <c r="AA414" s="41"/>
    </row>
    <row r="415" spans="1:27" ht="24" customHeight="1" x14ac:dyDescent="0.25">
      <c r="A415" s="27"/>
      <c r="B415" s="51" t="str">
        <f>IF(A415="","",IFERROR(INDEX(PERSONAL!$G$6:$G$80,MATCH(A415,PERSONAL!$A$6:$A$80,0)),""))</f>
        <v/>
      </c>
      <c r="C415" s="52" t="str">
        <f>IF(A415="","",IFERROR(INDEX(PERSONAL!$B$6:$B$80,MATCH(A415,PERSONAL!$A$6:$A$80,0)),""))</f>
        <v/>
      </c>
      <c r="D415" s="31" t="str">
        <f>IF(A415="","",IFERROR(INDEX(PERSONAL!$V$6:$V$80,MATCH(A415,PERSONAL!$A$6:$A$80,0)),""))</f>
        <v/>
      </c>
      <c r="E415" s="2"/>
      <c r="F415" s="2"/>
      <c r="G415" s="2"/>
      <c r="H415" s="2"/>
      <c r="I415" s="30"/>
      <c r="J415" s="30"/>
      <c r="K415" s="27"/>
      <c r="L415" s="30"/>
      <c r="M415" s="27"/>
      <c r="N415" s="2"/>
      <c r="O415" s="53">
        <f t="shared" si="48"/>
        <v>0</v>
      </c>
      <c r="P415" s="53">
        <f t="shared" si="49"/>
        <v>0</v>
      </c>
      <c r="Q415" s="53">
        <f t="shared" si="50"/>
        <v>0</v>
      </c>
      <c r="R415" s="53">
        <f>IF(P415=0,0,IF(INSTRUCCIONES!$C$8="",P415,MIN(P415,INSTRUCCIONES!$C$8)))</f>
        <v>0</v>
      </c>
      <c r="S415" s="52" t="str">
        <f>IF(OR(A415="",H415=""),"",IF(COUNTIFS(LISTAS!$C$2:$C$24,C415,LISTAS!$D$2:$D$24,H415)&gt;0,"SI","NO"))</f>
        <v/>
      </c>
      <c r="T415" s="53">
        <f t="shared" si="51"/>
        <v>0</v>
      </c>
      <c r="U415" s="54">
        <f t="shared" si="52"/>
        <v>0</v>
      </c>
      <c r="V415" s="55" t="str">
        <f t="shared" si="53"/>
        <v/>
      </c>
      <c r="W415" s="35" t="str">
        <f t="shared" si="54"/>
        <v/>
      </c>
      <c r="X415" s="37"/>
      <c r="Y415" s="56"/>
      <c r="Z415" s="57" t="str">
        <f t="shared" si="55"/>
        <v/>
      </c>
      <c r="AA415" s="41"/>
    </row>
    <row r="416" spans="1:27" ht="24" customHeight="1" x14ac:dyDescent="0.25">
      <c r="A416" s="27"/>
      <c r="B416" s="51" t="str">
        <f>IF(A416="","",IFERROR(INDEX(PERSONAL!$G$6:$G$80,MATCH(A416,PERSONAL!$A$6:$A$80,0)),""))</f>
        <v/>
      </c>
      <c r="C416" s="52" t="str">
        <f>IF(A416="","",IFERROR(INDEX(PERSONAL!$B$6:$B$80,MATCH(A416,PERSONAL!$A$6:$A$80,0)),""))</f>
        <v/>
      </c>
      <c r="D416" s="31" t="str">
        <f>IF(A416="","",IFERROR(INDEX(PERSONAL!$V$6:$V$80,MATCH(A416,PERSONAL!$A$6:$A$80,0)),""))</f>
        <v/>
      </c>
      <c r="E416" s="2"/>
      <c r="F416" s="2"/>
      <c r="G416" s="2"/>
      <c r="H416" s="2"/>
      <c r="I416" s="30"/>
      <c r="J416" s="30"/>
      <c r="K416" s="27"/>
      <c r="L416" s="30"/>
      <c r="M416" s="27"/>
      <c r="N416" s="2"/>
      <c r="O416" s="53">
        <f t="shared" si="48"/>
        <v>0</v>
      </c>
      <c r="P416" s="53">
        <f t="shared" si="49"/>
        <v>0</v>
      </c>
      <c r="Q416" s="53">
        <f t="shared" si="50"/>
        <v>0</v>
      </c>
      <c r="R416" s="53">
        <f>IF(P416=0,0,IF(INSTRUCCIONES!$C$8="",P416,MIN(P416,INSTRUCCIONES!$C$8)))</f>
        <v>0</v>
      </c>
      <c r="S416" s="52" t="str">
        <f>IF(OR(A416="",H416=""),"",IF(COUNTIFS(LISTAS!$C$2:$C$24,C416,LISTAS!$D$2:$D$24,H416)&gt;0,"SI","NO"))</f>
        <v/>
      </c>
      <c r="T416" s="53">
        <f t="shared" si="51"/>
        <v>0</v>
      </c>
      <c r="U416" s="54">
        <f t="shared" si="52"/>
        <v>0</v>
      </c>
      <c r="V416" s="55" t="str">
        <f t="shared" si="53"/>
        <v/>
      </c>
      <c r="W416" s="35" t="str">
        <f t="shared" si="54"/>
        <v/>
      </c>
      <c r="X416" s="37"/>
      <c r="Y416" s="56"/>
      <c r="Z416" s="57" t="str">
        <f t="shared" si="55"/>
        <v/>
      </c>
      <c r="AA416" s="41"/>
    </row>
    <row r="417" spans="1:27" ht="24" customHeight="1" x14ac:dyDescent="0.25">
      <c r="A417" s="27"/>
      <c r="B417" s="51" t="str">
        <f>IF(A417="","",IFERROR(INDEX(PERSONAL!$G$6:$G$80,MATCH(A417,PERSONAL!$A$6:$A$80,0)),""))</f>
        <v/>
      </c>
      <c r="C417" s="52" t="str">
        <f>IF(A417="","",IFERROR(INDEX(PERSONAL!$B$6:$B$80,MATCH(A417,PERSONAL!$A$6:$A$80,0)),""))</f>
        <v/>
      </c>
      <c r="D417" s="31" t="str">
        <f>IF(A417="","",IFERROR(INDEX(PERSONAL!$V$6:$V$80,MATCH(A417,PERSONAL!$A$6:$A$80,0)),""))</f>
        <v/>
      </c>
      <c r="E417" s="2"/>
      <c r="F417" s="2"/>
      <c r="G417" s="2"/>
      <c r="H417" s="2"/>
      <c r="I417" s="30"/>
      <c r="J417" s="30"/>
      <c r="K417" s="27"/>
      <c r="L417" s="30"/>
      <c r="M417" s="27"/>
      <c r="N417" s="2"/>
      <c r="O417" s="53">
        <f t="shared" si="48"/>
        <v>0</v>
      </c>
      <c r="P417" s="53">
        <f t="shared" si="49"/>
        <v>0</v>
      </c>
      <c r="Q417" s="53">
        <f t="shared" si="50"/>
        <v>0</v>
      </c>
      <c r="R417" s="53">
        <f>IF(P417=0,0,IF(INSTRUCCIONES!$C$8="",P417,MIN(P417,INSTRUCCIONES!$C$8)))</f>
        <v>0</v>
      </c>
      <c r="S417" s="52" t="str">
        <f>IF(OR(A417="",H417=""),"",IF(COUNTIFS(LISTAS!$C$2:$C$24,C417,LISTAS!$D$2:$D$24,H417)&gt;0,"SI","NO"))</f>
        <v/>
      </c>
      <c r="T417" s="53">
        <f t="shared" si="51"/>
        <v>0</v>
      </c>
      <c r="U417" s="54">
        <f t="shared" si="52"/>
        <v>0</v>
      </c>
      <c r="V417" s="55" t="str">
        <f t="shared" si="53"/>
        <v/>
      </c>
      <c r="W417" s="35" t="str">
        <f t="shared" si="54"/>
        <v/>
      </c>
      <c r="X417" s="37"/>
      <c r="Y417" s="56"/>
      <c r="Z417" s="57" t="str">
        <f t="shared" si="55"/>
        <v/>
      </c>
      <c r="AA417" s="41"/>
    </row>
    <row r="418" spans="1:27" ht="24" customHeight="1" x14ac:dyDescent="0.25">
      <c r="A418" s="27"/>
      <c r="B418" s="51" t="str">
        <f>IF(A418="","",IFERROR(INDEX(PERSONAL!$G$6:$G$80,MATCH(A418,PERSONAL!$A$6:$A$80,0)),""))</f>
        <v/>
      </c>
      <c r="C418" s="52" t="str">
        <f>IF(A418="","",IFERROR(INDEX(PERSONAL!$B$6:$B$80,MATCH(A418,PERSONAL!$A$6:$A$80,0)),""))</f>
        <v/>
      </c>
      <c r="D418" s="31" t="str">
        <f>IF(A418="","",IFERROR(INDEX(PERSONAL!$V$6:$V$80,MATCH(A418,PERSONAL!$A$6:$A$80,0)),""))</f>
        <v/>
      </c>
      <c r="E418" s="2"/>
      <c r="F418" s="2"/>
      <c r="G418" s="2"/>
      <c r="H418" s="2"/>
      <c r="I418" s="30"/>
      <c r="J418" s="30"/>
      <c r="K418" s="27"/>
      <c r="L418" s="30"/>
      <c r="M418" s="27"/>
      <c r="N418" s="2"/>
      <c r="O418" s="53">
        <f t="shared" si="48"/>
        <v>0</v>
      </c>
      <c r="P418" s="53">
        <f t="shared" si="49"/>
        <v>0</v>
      </c>
      <c r="Q418" s="53">
        <f t="shared" si="50"/>
        <v>0</v>
      </c>
      <c r="R418" s="53">
        <f>IF(P418=0,0,IF(INSTRUCCIONES!$C$8="",P418,MIN(P418,INSTRUCCIONES!$C$8)))</f>
        <v>0</v>
      </c>
      <c r="S418" s="52" t="str">
        <f>IF(OR(A418="",H418=""),"",IF(COUNTIFS(LISTAS!$C$2:$C$24,C418,LISTAS!$D$2:$D$24,H418)&gt;0,"SI","NO"))</f>
        <v/>
      </c>
      <c r="T418" s="53">
        <f t="shared" si="51"/>
        <v>0</v>
      </c>
      <c r="U418" s="54">
        <f t="shared" si="52"/>
        <v>0</v>
      </c>
      <c r="V418" s="55" t="str">
        <f t="shared" si="53"/>
        <v/>
      </c>
      <c r="W418" s="35" t="str">
        <f t="shared" si="54"/>
        <v/>
      </c>
      <c r="X418" s="37"/>
      <c r="Y418" s="56"/>
      <c r="Z418" s="57" t="str">
        <f t="shared" si="55"/>
        <v/>
      </c>
      <c r="AA418" s="41"/>
    </row>
    <row r="419" spans="1:27" ht="24" customHeight="1" x14ac:dyDescent="0.25">
      <c r="A419" s="27"/>
      <c r="B419" s="51" t="str">
        <f>IF(A419="","",IFERROR(INDEX(PERSONAL!$G$6:$G$80,MATCH(A419,PERSONAL!$A$6:$A$80,0)),""))</f>
        <v/>
      </c>
      <c r="C419" s="52" t="str">
        <f>IF(A419="","",IFERROR(INDEX(PERSONAL!$B$6:$B$80,MATCH(A419,PERSONAL!$A$6:$A$80,0)),""))</f>
        <v/>
      </c>
      <c r="D419" s="31" t="str">
        <f>IF(A419="","",IFERROR(INDEX(PERSONAL!$V$6:$V$80,MATCH(A419,PERSONAL!$A$6:$A$80,0)),""))</f>
        <v/>
      </c>
      <c r="E419" s="2"/>
      <c r="F419" s="2"/>
      <c r="G419" s="2"/>
      <c r="H419" s="2"/>
      <c r="I419" s="30"/>
      <c r="J419" s="30"/>
      <c r="K419" s="27"/>
      <c r="L419" s="30"/>
      <c r="M419" s="27"/>
      <c r="N419" s="2"/>
      <c r="O419" s="53">
        <f t="shared" si="48"/>
        <v>0</v>
      </c>
      <c r="P419" s="53">
        <f t="shared" si="49"/>
        <v>0</v>
      </c>
      <c r="Q419" s="53">
        <f t="shared" si="50"/>
        <v>0</v>
      </c>
      <c r="R419" s="53">
        <f>IF(P419=0,0,IF(INSTRUCCIONES!$C$8="",P419,MIN(P419,INSTRUCCIONES!$C$8)))</f>
        <v>0</v>
      </c>
      <c r="S419" s="52" t="str">
        <f>IF(OR(A419="",H419=""),"",IF(COUNTIFS(LISTAS!$C$2:$C$24,C419,LISTAS!$D$2:$D$24,H419)&gt;0,"SI","NO"))</f>
        <v/>
      </c>
      <c r="T419" s="53">
        <f t="shared" si="51"/>
        <v>0</v>
      </c>
      <c r="U419" s="54">
        <f t="shared" si="52"/>
        <v>0</v>
      </c>
      <c r="V419" s="55" t="str">
        <f t="shared" si="53"/>
        <v/>
      </c>
      <c r="W419" s="35" t="str">
        <f t="shared" si="54"/>
        <v/>
      </c>
      <c r="X419" s="37"/>
      <c r="Y419" s="56"/>
      <c r="Z419" s="57" t="str">
        <f t="shared" si="55"/>
        <v/>
      </c>
      <c r="AA419" s="41"/>
    </row>
    <row r="420" spans="1:27" ht="24" customHeight="1" x14ac:dyDescent="0.25">
      <c r="A420" s="27"/>
      <c r="B420" s="51" t="str">
        <f>IF(A420="","",IFERROR(INDEX(PERSONAL!$G$6:$G$80,MATCH(A420,PERSONAL!$A$6:$A$80,0)),""))</f>
        <v/>
      </c>
      <c r="C420" s="52" t="str">
        <f>IF(A420="","",IFERROR(INDEX(PERSONAL!$B$6:$B$80,MATCH(A420,PERSONAL!$A$6:$A$80,0)),""))</f>
        <v/>
      </c>
      <c r="D420" s="31" t="str">
        <f>IF(A420="","",IFERROR(INDEX(PERSONAL!$V$6:$V$80,MATCH(A420,PERSONAL!$A$6:$A$80,0)),""))</f>
        <v/>
      </c>
      <c r="E420" s="2"/>
      <c r="F420" s="2"/>
      <c r="G420" s="2"/>
      <c r="H420" s="2"/>
      <c r="I420" s="30"/>
      <c r="J420" s="30"/>
      <c r="K420" s="27"/>
      <c r="L420" s="30"/>
      <c r="M420" s="27"/>
      <c r="N420" s="2"/>
      <c r="O420" s="53">
        <f t="shared" si="48"/>
        <v>0</v>
      </c>
      <c r="P420" s="53">
        <f t="shared" si="49"/>
        <v>0</v>
      </c>
      <c r="Q420" s="53">
        <f t="shared" si="50"/>
        <v>0</v>
      </c>
      <c r="R420" s="53">
        <f>IF(P420=0,0,IF(INSTRUCCIONES!$C$8="",P420,MIN(P420,INSTRUCCIONES!$C$8)))</f>
        <v>0</v>
      </c>
      <c r="S420" s="52" t="str">
        <f>IF(OR(A420="",H420=""),"",IF(COUNTIFS(LISTAS!$C$2:$C$24,C420,LISTAS!$D$2:$D$24,H420)&gt;0,"SI","NO"))</f>
        <v/>
      </c>
      <c r="T420" s="53">
        <f t="shared" si="51"/>
        <v>0</v>
      </c>
      <c r="U420" s="54">
        <f t="shared" si="52"/>
        <v>0</v>
      </c>
      <c r="V420" s="55" t="str">
        <f t="shared" si="53"/>
        <v/>
      </c>
      <c r="W420" s="35" t="str">
        <f t="shared" si="54"/>
        <v/>
      </c>
      <c r="X420" s="37"/>
      <c r="Y420" s="56"/>
      <c r="Z420" s="57" t="str">
        <f t="shared" si="55"/>
        <v/>
      </c>
      <c r="AA420" s="41"/>
    </row>
    <row r="421" spans="1:27" ht="24" customHeight="1" x14ac:dyDescent="0.25">
      <c r="A421" s="27"/>
      <c r="B421" s="51" t="str">
        <f>IF(A421="","",IFERROR(INDEX(PERSONAL!$G$6:$G$80,MATCH(A421,PERSONAL!$A$6:$A$80,0)),""))</f>
        <v/>
      </c>
      <c r="C421" s="52" t="str">
        <f>IF(A421="","",IFERROR(INDEX(PERSONAL!$B$6:$B$80,MATCH(A421,PERSONAL!$A$6:$A$80,0)),""))</f>
        <v/>
      </c>
      <c r="D421" s="31" t="str">
        <f>IF(A421="","",IFERROR(INDEX(PERSONAL!$V$6:$V$80,MATCH(A421,PERSONAL!$A$6:$A$80,0)),""))</f>
        <v/>
      </c>
      <c r="E421" s="2"/>
      <c r="F421" s="2"/>
      <c r="G421" s="2"/>
      <c r="H421" s="2"/>
      <c r="I421" s="30"/>
      <c r="J421" s="30"/>
      <c r="K421" s="27"/>
      <c r="L421" s="30"/>
      <c r="M421" s="27"/>
      <c r="N421" s="2"/>
      <c r="O421" s="53">
        <f t="shared" si="48"/>
        <v>0</v>
      </c>
      <c r="P421" s="53">
        <f t="shared" si="49"/>
        <v>0</v>
      </c>
      <c r="Q421" s="53">
        <f t="shared" si="50"/>
        <v>0</v>
      </c>
      <c r="R421" s="53">
        <f>IF(P421=0,0,IF(INSTRUCCIONES!$C$8="",P421,MIN(P421,INSTRUCCIONES!$C$8)))</f>
        <v>0</v>
      </c>
      <c r="S421" s="52" t="str">
        <f>IF(OR(A421="",H421=""),"",IF(COUNTIFS(LISTAS!$C$2:$C$24,C421,LISTAS!$D$2:$D$24,H421)&gt;0,"SI","NO"))</f>
        <v/>
      </c>
      <c r="T421" s="53">
        <f t="shared" si="51"/>
        <v>0</v>
      </c>
      <c r="U421" s="54">
        <f t="shared" si="52"/>
        <v>0</v>
      </c>
      <c r="V421" s="55" t="str">
        <f t="shared" si="53"/>
        <v/>
      </c>
      <c r="W421" s="35" t="str">
        <f t="shared" si="54"/>
        <v/>
      </c>
      <c r="X421" s="37"/>
      <c r="Y421" s="56"/>
      <c r="Z421" s="57" t="str">
        <f t="shared" si="55"/>
        <v/>
      </c>
      <c r="AA421" s="41"/>
    </row>
    <row r="422" spans="1:27" ht="24" customHeight="1" x14ac:dyDescent="0.25">
      <c r="A422" s="27"/>
      <c r="B422" s="51" t="str">
        <f>IF(A422="","",IFERROR(INDEX(PERSONAL!$G$6:$G$80,MATCH(A422,PERSONAL!$A$6:$A$80,0)),""))</f>
        <v/>
      </c>
      <c r="C422" s="52" t="str">
        <f>IF(A422="","",IFERROR(INDEX(PERSONAL!$B$6:$B$80,MATCH(A422,PERSONAL!$A$6:$A$80,0)),""))</f>
        <v/>
      </c>
      <c r="D422" s="31" t="str">
        <f>IF(A422="","",IFERROR(INDEX(PERSONAL!$V$6:$V$80,MATCH(A422,PERSONAL!$A$6:$A$80,0)),""))</f>
        <v/>
      </c>
      <c r="E422" s="2"/>
      <c r="F422" s="2"/>
      <c r="G422" s="2"/>
      <c r="H422" s="2"/>
      <c r="I422" s="30"/>
      <c r="J422" s="30"/>
      <c r="K422" s="27"/>
      <c r="L422" s="30"/>
      <c r="M422" s="27"/>
      <c r="N422" s="2"/>
      <c r="O422" s="53">
        <f t="shared" si="48"/>
        <v>0</v>
      </c>
      <c r="P422" s="53">
        <f t="shared" si="49"/>
        <v>0</v>
      </c>
      <c r="Q422" s="53">
        <f t="shared" si="50"/>
        <v>0</v>
      </c>
      <c r="R422" s="53">
        <f>IF(P422=0,0,IF(INSTRUCCIONES!$C$8="",P422,MIN(P422,INSTRUCCIONES!$C$8)))</f>
        <v>0</v>
      </c>
      <c r="S422" s="52" t="str">
        <f>IF(OR(A422="",H422=""),"",IF(COUNTIFS(LISTAS!$C$2:$C$24,C422,LISTAS!$D$2:$D$24,H422)&gt;0,"SI","NO"))</f>
        <v/>
      </c>
      <c r="T422" s="53">
        <f t="shared" si="51"/>
        <v>0</v>
      </c>
      <c r="U422" s="54">
        <f t="shared" si="52"/>
        <v>0</v>
      </c>
      <c r="V422" s="55" t="str">
        <f t="shared" si="53"/>
        <v/>
      </c>
      <c r="W422" s="35" t="str">
        <f t="shared" si="54"/>
        <v/>
      </c>
      <c r="X422" s="37"/>
      <c r="Y422" s="56"/>
      <c r="Z422" s="57" t="str">
        <f t="shared" si="55"/>
        <v/>
      </c>
      <c r="AA422" s="41"/>
    </row>
    <row r="423" spans="1:27" ht="24" customHeight="1" x14ac:dyDescent="0.25">
      <c r="A423" s="27"/>
      <c r="B423" s="51" t="str">
        <f>IF(A423="","",IFERROR(INDEX(PERSONAL!$G$6:$G$80,MATCH(A423,PERSONAL!$A$6:$A$80,0)),""))</f>
        <v/>
      </c>
      <c r="C423" s="52" t="str">
        <f>IF(A423="","",IFERROR(INDEX(PERSONAL!$B$6:$B$80,MATCH(A423,PERSONAL!$A$6:$A$80,0)),""))</f>
        <v/>
      </c>
      <c r="D423" s="31" t="str">
        <f>IF(A423="","",IFERROR(INDEX(PERSONAL!$V$6:$V$80,MATCH(A423,PERSONAL!$A$6:$A$80,0)),""))</f>
        <v/>
      </c>
      <c r="E423" s="2"/>
      <c r="F423" s="2"/>
      <c r="G423" s="2"/>
      <c r="H423" s="2"/>
      <c r="I423" s="30"/>
      <c r="J423" s="30"/>
      <c r="K423" s="27"/>
      <c r="L423" s="30"/>
      <c r="M423" s="27"/>
      <c r="N423" s="2"/>
      <c r="O423" s="53">
        <f t="shared" si="48"/>
        <v>0</v>
      </c>
      <c r="P423" s="53">
        <f t="shared" si="49"/>
        <v>0</v>
      </c>
      <c r="Q423" s="53">
        <f t="shared" si="50"/>
        <v>0</v>
      </c>
      <c r="R423" s="53">
        <f>IF(P423=0,0,IF(INSTRUCCIONES!$C$8="",P423,MIN(P423,INSTRUCCIONES!$C$8)))</f>
        <v>0</v>
      </c>
      <c r="S423" s="52" t="str">
        <f>IF(OR(A423="",H423=""),"",IF(COUNTIFS(LISTAS!$C$2:$C$24,C423,LISTAS!$D$2:$D$24,H423)&gt;0,"SI","NO"))</f>
        <v/>
      </c>
      <c r="T423" s="53">
        <f t="shared" si="51"/>
        <v>0</v>
      </c>
      <c r="U423" s="54">
        <f t="shared" si="52"/>
        <v>0</v>
      </c>
      <c r="V423" s="55" t="str">
        <f t="shared" si="53"/>
        <v/>
      </c>
      <c r="W423" s="35" t="str">
        <f t="shared" si="54"/>
        <v/>
      </c>
      <c r="X423" s="37"/>
      <c r="Y423" s="56"/>
      <c r="Z423" s="57" t="str">
        <f t="shared" si="55"/>
        <v/>
      </c>
      <c r="AA423" s="41"/>
    </row>
    <row r="424" spans="1:27" ht="24" customHeight="1" x14ac:dyDescent="0.25">
      <c r="A424" s="27"/>
      <c r="B424" s="51" t="str">
        <f>IF(A424="","",IFERROR(INDEX(PERSONAL!$G$6:$G$80,MATCH(A424,PERSONAL!$A$6:$A$80,0)),""))</f>
        <v/>
      </c>
      <c r="C424" s="52" t="str">
        <f>IF(A424="","",IFERROR(INDEX(PERSONAL!$B$6:$B$80,MATCH(A424,PERSONAL!$A$6:$A$80,0)),""))</f>
        <v/>
      </c>
      <c r="D424" s="31" t="str">
        <f>IF(A424="","",IFERROR(INDEX(PERSONAL!$V$6:$V$80,MATCH(A424,PERSONAL!$A$6:$A$80,0)),""))</f>
        <v/>
      </c>
      <c r="E424" s="2"/>
      <c r="F424" s="2"/>
      <c r="G424" s="2"/>
      <c r="H424" s="2"/>
      <c r="I424" s="30"/>
      <c r="J424" s="30"/>
      <c r="K424" s="27"/>
      <c r="L424" s="30"/>
      <c r="M424" s="27"/>
      <c r="N424" s="2"/>
      <c r="O424" s="53">
        <f t="shared" si="48"/>
        <v>0</v>
      </c>
      <c r="P424" s="53">
        <f t="shared" si="49"/>
        <v>0</v>
      </c>
      <c r="Q424" s="53">
        <f t="shared" si="50"/>
        <v>0</v>
      </c>
      <c r="R424" s="53">
        <f>IF(P424=0,0,IF(INSTRUCCIONES!$C$8="",P424,MIN(P424,INSTRUCCIONES!$C$8)))</f>
        <v>0</v>
      </c>
      <c r="S424" s="52" t="str">
        <f>IF(OR(A424="",H424=""),"",IF(COUNTIFS(LISTAS!$C$2:$C$24,C424,LISTAS!$D$2:$D$24,H424)&gt;0,"SI","NO"))</f>
        <v/>
      </c>
      <c r="T424" s="53">
        <f t="shared" si="51"/>
        <v>0</v>
      </c>
      <c r="U424" s="54">
        <f t="shared" si="52"/>
        <v>0</v>
      </c>
      <c r="V424" s="55" t="str">
        <f t="shared" si="53"/>
        <v/>
      </c>
      <c r="W424" s="35" t="str">
        <f t="shared" si="54"/>
        <v/>
      </c>
      <c r="X424" s="37"/>
      <c r="Y424" s="56"/>
      <c r="Z424" s="57" t="str">
        <f t="shared" si="55"/>
        <v/>
      </c>
      <c r="AA424" s="41"/>
    </row>
    <row r="425" spans="1:27" ht="24" customHeight="1" x14ac:dyDescent="0.25">
      <c r="A425" s="27"/>
      <c r="B425" s="51" t="str">
        <f>IF(A425="","",IFERROR(INDEX(PERSONAL!$G$6:$G$80,MATCH(A425,PERSONAL!$A$6:$A$80,0)),""))</f>
        <v/>
      </c>
      <c r="C425" s="52" t="str">
        <f>IF(A425="","",IFERROR(INDEX(PERSONAL!$B$6:$B$80,MATCH(A425,PERSONAL!$A$6:$A$80,0)),""))</f>
        <v/>
      </c>
      <c r="D425" s="31" t="str">
        <f>IF(A425="","",IFERROR(INDEX(PERSONAL!$V$6:$V$80,MATCH(A425,PERSONAL!$A$6:$A$80,0)),""))</f>
        <v/>
      </c>
      <c r="E425" s="2"/>
      <c r="F425" s="2"/>
      <c r="G425" s="2"/>
      <c r="H425" s="2"/>
      <c r="I425" s="30"/>
      <c r="J425" s="30"/>
      <c r="K425" s="27"/>
      <c r="L425" s="30"/>
      <c r="M425" s="27"/>
      <c r="N425" s="2"/>
      <c r="O425" s="53">
        <f t="shared" si="48"/>
        <v>0</v>
      </c>
      <c r="P425" s="53">
        <f t="shared" si="49"/>
        <v>0</v>
      </c>
      <c r="Q425" s="53">
        <f t="shared" si="50"/>
        <v>0</v>
      </c>
      <c r="R425" s="53">
        <f>IF(P425=0,0,IF(INSTRUCCIONES!$C$8="",P425,MIN(P425,INSTRUCCIONES!$C$8)))</f>
        <v>0</v>
      </c>
      <c r="S425" s="52" t="str">
        <f>IF(OR(A425="",H425=""),"",IF(COUNTIFS(LISTAS!$C$2:$C$24,C425,LISTAS!$D$2:$D$24,H425)&gt;0,"SI","NO"))</f>
        <v/>
      </c>
      <c r="T425" s="53">
        <f t="shared" si="51"/>
        <v>0</v>
      </c>
      <c r="U425" s="54">
        <f t="shared" si="52"/>
        <v>0</v>
      </c>
      <c r="V425" s="55" t="str">
        <f t="shared" si="53"/>
        <v/>
      </c>
      <c r="W425" s="35" t="str">
        <f t="shared" si="54"/>
        <v/>
      </c>
      <c r="X425" s="37"/>
      <c r="Y425" s="56"/>
      <c r="Z425" s="57" t="str">
        <f t="shared" si="55"/>
        <v/>
      </c>
      <c r="AA425" s="41"/>
    </row>
    <row r="426" spans="1:27" ht="24" customHeight="1" x14ac:dyDescent="0.25">
      <c r="A426" s="27"/>
      <c r="B426" s="51" t="str">
        <f>IF(A426="","",IFERROR(INDEX(PERSONAL!$G$6:$G$80,MATCH(A426,PERSONAL!$A$6:$A$80,0)),""))</f>
        <v/>
      </c>
      <c r="C426" s="52" t="str">
        <f>IF(A426="","",IFERROR(INDEX(PERSONAL!$B$6:$B$80,MATCH(A426,PERSONAL!$A$6:$A$80,0)),""))</f>
        <v/>
      </c>
      <c r="D426" s="31" t="str">
        <f>IF(A426="","",IFERROR(INDEX(PERSONAL!$V$6:$V$80,MATCH(A426,PERSONAL!$A$6:$A$80,0)),""))</f>
        <v/>
      </c>
      <c r="E426" s="2"/>
      <c r="F426" s="2"/>
      <c r="G426" s="2"/>
      <c r="H426" s="2"/>
      <c r="I426" s="30"/>
      <c r="J426" s="30"/>
      <c r="K426" s="27"/>
      <c r="L426" s="30"/>
      <c r="M426" s="27"/>
      <c r="N426" s="2"/>
      <c r="O426" s="53">
        <f t="shared" si="48"/>
        <v>0</v>
      </c>
      <c r="P426" s="53">
        <f t="shared" si="49"/>
        <v>0</v>
      </c>
      <c r="Q426" s="53">
        <f t="shared" si="50"/>
        <v>0</v>
      </c>
      <c r="R426" s="53">
        <f>IF(P426=0,0,IF(INSTRUCCIONES!$C$8="",P426,MIN(P426,INSTRUCCIONES!$C$8)))</f>
        <v>0</v>
      </c>
      <c r="S426" s="52" t="str">
        <f>IF(OR(A426="",H426=""),"",IF(COUNTIFS(LISTAS!$C$2:$C$24,C426,LISTAS!$D$2:$D$24,H426)&gt;0,"SI","NO"))</f>
        <v/>
      </c>
      <c r="T426" s="53">
        <f t="shared" si="51"/>
        <v>0</v>
      </c>
      <c r="U426" s="54">
        <f t="shared" si="52"/>
        <v>0</v>
      </c>
      <c r="V426" s="55" t="str">
        <f t="shared" si="53"/>
        <v/>
      </c>
      <c r="W426" s="35" t="str">
        <f t="shared" si="54"/>
        <v/>
      </c>
      <c r="X426" s="37"/>
      <c r="Y426" s="56"/>
      <c r="Z426" s="57" t="str">
        <f t="shared" si="55"/>
        <v/>
      </c>
      <c r="AA426" s="41"/>
    </row>
    <row r="427" spans="1:27" ht="24" customHeight="1" x14ac:dyDescent="0.25">
      <c r="A427" s="27"/>
      <c r="B427" s="51" t="str">
        <f>IF(A427="","",IFERROR(INDEX(PERSONAL!$G$6:$G$80,MATCH(A427,PERSONAL!$A$6:$A$80,0)),""))</f>
        <v/>
      </c>
      <c r="C427" s="52" t="str">
        <f>IF(A427="","",IFERROR(INDEX(PERSONAL!$B$6:$B$80,MATCH(A427,PERSONAL!$A$6:$A$80,0)),""))</f>
        <v/>
      </c>
      <c r="D427" s="31" t="str">
        <f>IF(A427="","",IFERROR(INDEX(PERSONAL!$V$6:$V$80,MATCH(A427,PERSONAL!$A$6:$A$80,0)),""))</f>
        <v/>
      </c>
      <c r="E427" s="2"/>
      <c r="F427" s="2"/>
      <c r="G427" s="2"/>
      <c r="H427" s="2"/>
      <c r="I427" s="30"/>
      <c r="J427" s="30"/>
      <c r="K427" s="27"/>
      <c r="L427" s="30"/>
      <c r="M427" s="27"/>
      <c r="N427" s="2"/>
      <c r="O427" s="53">
        <f t="shared" si="48"/>
        <v>0</v>
      </c>
      <c r="P427" s="53">
        <f t="shared" si="49"/>
        <v>0</v>
      </c>
      <c r="Q427" s="53">
        <f t="shared" si="50"/>
        <v>0</v>
      </c>
      <c r="R427" s="53">
        <f>IF(P427=0,0,IF(INSTRUCCIONES!$C$8="",P427,MIN(P427,INSTRUCCIONES!$C$8)))</f>
        <v>0</v>
      </c>
      <c r="S427" s="52" t="str">
        <f>IF(OR(A427="",H427=""),"",IF(COUNTIFS(LISTAS!$C$2:$C$24,C427,LISTAS!$D$2:$D$24,H427)&gt;0,"SI","NO"))</f>
        <v/>
      </c>
      <c r="T427" s="53">
        <f t="shared" si="51"/>
        <v>0</v>
      </c>
      <c r="U427" s="54">
        <f t="shared" si="52"/>
        <v>0</v>
      </c>
      <c r="V427" s="55" t="str">
        <f t="shared" si="53"/>
        <v/>
      </c>
      <c r="W427" s="35" t="str">
        <f t="shared" si="54"/>
        <v/>
      </c>
      <c r="X427" s="37"/>
      <c r="Y427" s="56"/>
      <c r="Z427" s="57" t="str">
        <f t="shared" si="55"/>
        <v/>
      </c>
      <c r="AA427" s="41"/>
    </row>
    <row r="428" spans="1:27" ht="24" customHeight="1" x14ac:dyDescent="0.25">
      <c r="A428" s="27"/>
      <c r="B428" s="51" t="str">
        <f>IF(A428="","",IFERROR(INDEX(PERSONAL!$G$6:$G$80,MATCH(A428,PERSONAL!$A$6:$A$80,0)),""))</f>
        <v/>
      </c>
      <c r="C428" s="52" t="str">
        <f>IF(A428="","",IFERROR(INDEX(PERSONAL!$B$6:$B$80,MATCH(A428,PERSONAL!$A$6:$A$80,0)),""))</f>
        <v/>
      </c>
      <c r="D428" s="31" t="str">
        <f>IF(A428="","",IFERROR(INDEX(PERSONAL!$V$6:$V$80,MATCH(A428,PERSONAL!$A$6:$A$80,0)),""))</f>
        <v/>
      </c>
      <c r="E428" s="2"/>
      <c r="F428" s="2"/>
      <c r="G428" s="2"/>
      <c r="H428" s="2"/>
      <c r="I428" s="30"/>
      <c r="J428" s="30"/>
      <c r="K428" s="27"/>
      <c r="L428" s="30"/>
      <c r="M428" s="27"/>
      <c r="N428" s="2"/>
      <c r="O428" s="53">
        <f t="shared" si="48"/>
        <v>0</v>
      </c>
      <c r="P428" s="53">
        <f t="shared" si="49"/>
        <v>0</v>
      </c>
      <c r="Q428" s="53">
        <f t="shared" si="50"/>
        <v>0</v>
      </c>
      <c r="R428" s="53">
        <f>IF(P428=0,0,IF(INSTRUCCIONES!$C$8="",P428,MIN(P428,INSTRUCCIONES!$C$8)))</f>
        <v>0</v>
      </c>
      <c r="S428" s="52" t="str">
        <f>IF(OR(A428="",H428=""),"",IF(COUNTIFS(LISTAS!$C$2:$C$24,C428,LISTAS!$D$2:$D$24,H428)&gt;0,"SI","NO"))</f>
        <v/>
      </c>
      <c r="T428" s="53">
        <f t="shared" si="51"/>
        <v>0</v>
      </c>
      <c r="U428" s="54">
        <f t="shared" si="52"/>
        <v>0</v>
      </c>
      <c r="V428" s="55" t="str">
        <f t="shared" si="53"/>
        <v/>
      </c>
      <c r="W428" s="35" t="str">
        <f t="shared" si="54"/>
        <v/>
      </c>
      <c r="X428" s="37"/>
      <c r="Y428" s="56"/>
      <c r="Z428" s="57" t="str">
        <f t="shared" si="55"/>
        <v/>
      </c>
      <c r="AA428" s="41"/>
    </row>
    <row r="429" spans="1:27" ht="24" customHeight="1" x14ac:dyDescent="0.25">
      <c r="A429" s="27"/>
      <c r="B429" s="51" t="str">
        <f>IF(A429="","",IFERROR(INDEX(PERSONAL!$G$6:$G$80,MATCH(A429,PERSONAL!$A$6:$A$80,0)),""))</f>
        <v/>
      </c>
      <c r="C429" s="52" t="str">
        <f>IF(A429="","",IFERROR(INDEX(PERSONAL!$B$6:$B$80,MATCH(A429,PERSONAL!$A$6:$A$80,0)),""))</f>
        <v/>
      </c>
      <c r="D429" s="31" t="str">
        <f>IF(A429="","",IFERROR(INDEX(PERSONAL!$V$6:$V$80,MATCH(A429,PERSONAL!$A$6:$A$80,0)),""))</f>
        <v/>
      </c>
      <c r="E429" s="2"/>
      <c r="F429" s="2"/>
      <c r="G429" s="2"/>
      <c r="H429" s="2"/>
      <c r="I429" s="30"/>
      <c r="J429" s="30"/>
      <c r="K429" s="27"/>
      <c r="L429" s="30"/>
      <c r="M429" s="27"/>
      <c r="N429" s="2"/>
      <c r="O429" s="53">
        <f t="shared" si="48"/>
        <v>0</v>
      </c>
      <c r="P429" s="53">
        <f t="shared" si="49"/>
        <v>0</v>
      </c>
      <c r="Q429" s="53">
        <f t="shared" si="50"/>
        <v>0</v>
      </c>
      <c r="R429" s="53">
        <f>IF(P429=0,0,IF(INSTRUCCIONES!$C$8="",P429,MIN(P429,INSTRUCCIONES!$C$8)))</f>
        <v>0</v>
      </c>
      <c r="S429" s="52" t="str">
        <f>IF(OR(A429="",H429=""),"",IF(COUNTIFS(LISTAS!$C$2:$C$24,C429,LISTAS!$D$2:$D$24,H429)&gt;0,"SI","NO"))</f>
        <v/>
      </c>
      <c r="T429" s="53">
        <f t="shared" si="51"/>
        <v>0</v>
      </c>
      <c r="U429" s="54">
        <f t="shared" si="52"/>
        <v>0</v>
      </c>
      <c r="V429" s="55" t="str">
        <f t="shared" si="53"/>
        <v/>
      </c>
      <c r="W429" s="35" t="str">
        <f t="shared" si="54"/>
        <v/>
      </c>
      <c r="X429" s="37"/>
      <c r="Y429" s="56"/>
      <c r="Z429" s="57" t="str">
        <f t="shared" si="55"/>
        <v/>
      </c>
      <c r="AA429" s="41"/>
    </row>
    <row r="430" spans="1:27" ht="24" customHeight="1" x14ac:dyDescent="0.25">
      <c r="A430" s="27"/>
      <c r="B430" s="51" t="str">
        <f>IF(A430="","",IFERROR(INDEX(PERSONAL!$G$6:$G$80,MATCH(A430,PERSONAL!$A$6:$A$80,0)),""))</f>
        <v/>
      </c>
      <c r="C430" s="52" t="str">
        <f>IF(A430="","",IFERROR(INDEX(PERSONAL!$B$6:$B$80,MATCH(A430,PERSONAL!$A$6:$A$80,0)),""))</f>
        <v/>
      </c>
      <c r="D430" s="31" t="str">
        <f>IF(A430="","",IFERROR(INDEX(PERSONAL!$V$6:$V$80,MATCH(A430,PERSONAL!$A$6:$A$80,0)),""))</f>
        <v/>
      </c>
      <c r="E430" s="2"/>
      <c r="F430" s="2"/>
      <c r="G430" s="2"/>
      <c r="H430" s="2"/>
      <c r="I430" s="30"/>
      <c r="J430" s="30"/>
      <c r="K430" s="27"/>
      <c r="L430" s="30"/>
      <c r="M430" s="27"/>
      <c r="N430" s="2"/>
      <c r="O430" s="53">
        <f t="shared" si="48"/>
        <v>0</v>
      </c>
      <c r="P430" s="53">
        <f t="shared" si="49"/>
        <v>0</v>
      </c>
      <c r="Q430" s="53">
        <f t="shared" si="50"/>
        <v>0</v>
      </c>
      <c r="R430" s="53">
        <f>IF(P430=0,0,IF(INSTRUCCIONES!$C$8="",P430,MIN(P430,INSTRUCCIONES!$C$8)))</f>
        <v>0</v>
      </c>
      <c r="S430" s="52" t="str">
        <f>IF(OR(A430="",H430=""),"",IF(COUNTIFS(LISTAS!$C$2:$C$24,C430,LISTAS!$D$2:$D$24,H430)&gt;0,"SI","NO"))</f>
        <v/>
      </c>
      <c r="T430" s="53">
        <f t="shared" si="51"/>
        <v>0</v>
      </c>
      <c r="U430" s="54">
        <f t="shared" si="52"/>
        <v>0</v>
      </c>
      <c r="V430" s="55" t="str">
        <f t="shared" si="53"/>
        <v/>
      </c>
      <c r="W430" s="35" t="str">
        <f t="shared" si="54"/>
        <v/>
      </c>
      <c r="X430" s="37"/>
      <c r="Y430" s="56"/>
      <c r="Z430" s="57" t="str">
        <f t="shared" si="55"/>
        <v/>
      </c>
      <c r="AA430" s="41"/>
    </row>
    <row r="431" spans="1:27" ht="24" customHeight="1" x14ac:dyDescent="0.25">
      <c r="A431" s="27"/>
      <c r="B431" s="51" t="str">
        <f>IF(A431="","",IFERROR(INDEX(PERSONAL!$G$6:$G$80,MATCH(A431,PERSONAL!$A$6:$A$80,0)),""))</f>
        <v/>
      </c>
      <c r="C431" s="52" t="str">
        <f>IF(A431="","",IFERROR(INDEX(PERSONAL!$B$6:$B$80,MATCH(A431,PERSONAL!$A$6:$A$80,0)),""))</f>
        <v/>
      </c>
      <c r="D431" s="31" t="str">
        <f>IF(A431="","",IFERROR(INDEX(PERSONAL!$V$6:$V$80,MATCH(A431,PERSONAL!$A$6:$A$80,0)),""))</f>
        <v/>
      </c>
      <c r="E431" s="2"/>
      <c r="F431" s="2"/>
      <c r="G431" s="2"/>
      <c r="H431" s="2"/>
      <c r="I431" s="30"/>
      <c r="J431" s="30"/>
      <c r="K431" s="27"/>
      <c r="L431" s="30"/>
      <c r="M431" s="27"/>
      <c r="N431" s="2"/>
      <c r="O431" s="53">
        <f t="shared" si="48"/>
        <v>0</v>
      </c>
      <c r="P431" s="53">
        <f t="shared" si="49"/>
        <v>0</v>
      </c>
      <c r="Q431" s="53">
        <f t="shared" si="50"/>
        <v>0</v>
      </c>
      <c r="R431" s="53">
        <f>IF(P431=0,0,IF(INSTRUCCIONES!$C$8="",P431,MIN(P431,INSTRUCCIONES!$C$8)))</f>
        <v>0</v>
      </c>
      <c r="S431" s="52" t="str">
        <f>IF(OR(A431="",H431=""),"",IF(COUNTIFS(LISTAS!$C$2:$C$24,C431,LISTAS!$D$2:$D$24,H431)&gt;0,"SI","NO"))</f>
        <v/>
      </c>
      <c r="T431" s="53">
        <f t="shared" si="51"/>
        <v>0</v>
      </c>
      <c r="U431" s="54">
        <f t="shared" si="52"/>
        <v>0</v>
      </c>
      <c r="V431" s="55" t="str">
        <f t="shared" si="53"/>
        <v/>
      </c>
      <c r="W431" s="35" t="str">
        <f t="shared" si="54"/>
        <v/>
      </c>
      <c r="X431" s="37"/>
      <c r="Y431" s="56"/>
      <c r="Z431" s="57" t="str">
        <f t="shared" si="55"/>
        <v/>
      </c>
      <c r="AA431" s="41"/>
    </row>
    <row r="432" spans="1:27" ht="24" customHeight="1" x14ac:dyDescent="0.25">
      <c r="A432" s="27"/>
      <c r="B432" s="51" t="str">
        <f>IF(A432="","",IFERROR(INDEX(PERSONAL!$G$6:$G$80,MATCH(A432,PERSONAL!$A$6:$A$80,0)),""))</f>
        <v/>
      </c>
      <c r="C432" s="52" t="str">
        <f>IF(A432="","",IFERROR(INDEX(PERSONAL!$B$6:$B$80,MATCH(A432,PERSONAL!$A$6:$A$80,0)),""))</f>
        <v/>
      </c>
      <c r="D432" s="31" t="str">
        <f>IF(A432="","",IFERROR(INDEX(PERSONAL!$V$6:$V$80,MATCH(A432,PERSONAL!$A$6:$A$80,0)),""))</f>
        <v/>
      </c>
      <c r="E432" s="2"/>
      <c r="F432" s="2"/>
      <c r="G432" s="2"/>
      <c r="H432" s="2"/>
      <c r="I432" s="30"/>
      <c r="J432" s="30"/>
      <c r="K432" s="27"/>
      <c r="L432" s="30"/>
      <c r="M432" s="27"/>
      <c r="N432" s="2"/>
      <c r="O432" s="53">
        <f t="shared" si="48"/>
        <v>0</v>
      </c>
      <c r="P432" s="53">
        <f t="shared" si="49"/>
        <v>0</v>
      </c>
      <c r="Q432" s="53">
        <f t="shared" si="50"/>
        <v>0</v>
      </c>
      <c r="R432" s="53">
        <f>IF(P432=0,0,IF(INSTRUCCIONES!$C$8="",P432,MIN(P432,INSTRUCCIONES!$C$8)))</f>
        <v>0</v>
      </c>
      <c r="S432" s="52" t="str">
        <f>IF(OR(A432="",H432=""),"",IF(COUNTIFS(LISTAS!$C$2:$C$24,C432,LISTAS!$D$2:$D$24,H432)&gt;0,"SI","NO"))</f>
        <v/>
      </c>
      <c r="T432" s="53">
        <f t="shared" si="51"/>
        <v>0</v>
      </c>
      <c r="U432" s="54">
        <f t="shared" si="52"/>
        <v>0</v>
      </c>
      <c r="V432" s="55" t="str">
        <f t="shared" si="53"/>
        <v/>
      </c>
      <c r="W432" s="35" t="str">
        <f t="shared" si="54"/>
        <v/>
      </c>
      <c r="X432" s="37"/>
      <c r="Y432" s="56"/>
      <c r="Z432" s="57" t="str">
        <f t="shared" si="55"/>
        <v/>
      </c>
      <c r="AA432" s="41"/>
    </row>
    <row r="433" spans="1:27" ht="24" customHeight="1" x14ac:dyDescent="0.25">
      <c r="A433" s="27"/>
      <c r="B433" s="51" t="str">
        <f>IF(A433="","",IFERROR(INDEX(PERSONAL!$G$6:$G$80,MATCH(A433,PERSONAL!$A$6:$A$80,0)),""))</f>
        <v/>
      </c>
      <c r="C433" s="52" t="str">
        <f>IF(A433="","",IFERROR(INDEX(PERSONAL!$B$6:$B$80,MATCH(A433,PERSONAL!$A$6:$A$80,0)),""))</f>
        <v/>
      </c>
      <c r="D433" s="31" t="str">
        <f>IF(A433="","",IFERROR(INDEX(PERSONAL!$V$6:$V$80,MATCH(A433,PERSONAL!$A$6:$A$80,0)),""))</f>
        <v/>
      </c>
      <c r="E433" s="2"/>
      <c r="F433" s="2"/>
      <c r="G433" s="2"/>
      <c r="H433" s="2"/>
      <c r="I433" s="30"/>
      <c r="J433" s="30"/>
      <c r="K433" s="27"/>
      <c r="L433" s="30"/>
      <c r="M433" s="27"/>
      <c r="N433" s="2"/>
      <c r="O433" s="53">
        <f t="shared" si="48"/>
        <v>0</v>
      </c>
      <c r="P433" s="53">
        <f t="shared" si="49"/>
        <v>0</v>
      </c>
      <c r="Q433" s="53">
        <f t="shared" si="50"/>
        <v>0</v>
      </c>
      <c r="R433" s="53">
        <f>IF(P433=0,0,IF(INSTRUCCIONES!$C$8="",P433,MIN(P433,INSTRUCCIONES!$C$8)))</f>
        <v>0</v>
      </c>
      <c r="S433" s="52" t="str">
        <f>IF(OR(A433="",H433=""),"",IF(COUNTIFS(LISTAS!$C$2:$C$24,C433,LISTAS!$D$2:$D$24,H433)&gt;0,"SI","NO"))</f>
        <v/>
      </c>
      <c r="T433" s="53">
        <f t="shared" si="51"/>
        <v>0</v>
      </c>
      <c r="U433" s="54">
        <f t="shared" si="52"/>
        <v>0</v>
      </c>
      <c r="V433" s="55" t="str">
        <f t="shared" si="53"/>
        <v/>
      </c>
      <c r="W433" s="35" t="str">
        <f t="shared" si="54"/>
        <v/>
      </c>
      <c r="X433" s="37"/>
      <c r="Y433" s="56"/>
      <c r="Z433" s="57" t="str">
        <f t="shared" si="55"/>
        <v/>
      </c>
      <c r="AA433" s="41"/>
    </row>
    <row r="434" spans="1:27" ht="24" customHeight="1" x14ac:dyDescent="0.25">
      <c r="A434" s="27"/>
      <c r="B434" s="51" t="str">
        <f>IF(A434="","",IFERROR(INDEX(PERSONAL!$G$6:$G$80,MATCH(A434,PERSONAL!$A$6:$A$80,0)),""))</f>
        <v/>
      </c>
      <c r="C434" s="52" t="str">
        <f>IF(A434="","",IFERROR(INDEX(PERSONAL!$B$6:$B$80,MATCH(A434,PERSONAL!$A$6:$A$80,0)),""))</f>
        <v/>
      </c>
      <c r="D434" s="31" t="str">
        <f>IF(A434="","",IFERROR(INDEX(PERSONAL!$V$6:$V$80,MATCH(A434,PERSONAL!$A$6:$A$80,0)),""))</f>
        <v/>
      </c>
      <c r="E434" s="2"/>
      <c r="F434" s="2"/>
      <c r="G434" s="2"/>
      <c r="H434" s="2"/>
      <c r="I434" s="30"/>
      <c r="J434" s="30"/>
      <c r="K434" s="27"/>
      <c r="L434" s="30"/>
      <c r="M434" s="27"/>
      <c r="N434" s="2"/>
      <c r="O434" s="53">
        <f t="shared" si="48"/>
        <v>0</v>
      </c>
      <c r="P434" s="53">
        <f t="shared" si="49"/>
        <v>0</v>
      </c>
      <c r="Q434" s="53">
        <f t="shared" si="50"/>
        <v>0</v>
      </c>
      <c r="R434" s="53">
        <f>IF(P434=0,0,IF(INSTRUCCIONES!$C$8="",P434,MIN(P434,INSTRUCCIONES!$C$8)))</f>
        <v>0</v>
      </c>
      <c r="S434" s="52" t="str">
        <f>IF(OR(A434="",H434=""),"",IF(COUNTIFS(LISTAS!$C$2:$C$24,C434,LISTAS!$D$2:$D$24,H434)&gt;0,"SI","NO"))</f>
        <v/>
      </c>
      <c r="T434" s="53">
        <f t="shared" si="51"/>
        <v>0</v>
      </c>
      <c r="U434" s="54">
        <f t="shared" si="52"/>
        <v>0</v>
      </c>
      <c r="V434" s="55" t="str">
        <f t="shared" si="53"/>
        <v/>
      </c>
      <c r="W434" s="35" t="str">
        <f t="shared" si="54"/>
        <v/>
      </c>
      <c r="X434" s="37"/>
      <c r="Y434" s="56"/>
      <c r="Z434" s="57" t="str">
        <f t="shared" si="55"/>
        <v/>
      </c>
      <c r="AA434" s="41"/>
    </row>
    <row r="435" spans="1:27" ht="24" customHeight="1" x14ac:dyDescent="0.25">
      <c r="A435" s="27"/>
      <c r="B435" s="51" t="str">
        <f>IF(A435="","",IFERROR(INDEX(PERSONAL!$G$6:$G$80,MATCH(A435,PERSONAL!$A$6:$A$80,0)),""))</f>
        <v/>
      </c>
      <c r="C435" s="52" t="str">
        <f>IF(A435="","",IFERROR(INDEX(PERSONAL!$B$6:$B$80,MATCH(A435,PERSONAL!$A$6:$A$80,0)),""))</f>
        <v/>
      </c>
      <c r="D435" s="31" t="str">
        <f>IF(A435="","",IFERROR(INDEX(PERSONAL!$V$6:$V$80,MATCH(A435,PERSONAL!$A$6:$A$80,0)),""))</f>
        <v/>
      </c>
      <c r="E435" s="2"/>
      <c r="F435" s="2"/>
      <c r="G435" s="2"/>
      <c r="H435" s="2"/>
      <c r="I435" s="30"/>
      <c r="J435" s="30"/>
      <c r="K435" s="27"/>
      <c r="L435" s="30"/>
      <c r="M435" s="27"/>
      <c r="N435" s="2"/>
      <c r="O435" s="53">
        <f t="shared" si="48"/>
        <v>0</v>
      </c>
      <c r="P435" s="53">
        <f t="shared" si="49"/>
        <v>0</v>
      </c>
      <c r="Q435" s="53">
        <f t="shared" si="50"/>
        <v>0</v>
      </c>
      <c r="R435" s="53">
        <f>IF(P435=0,0,IF(INSTRUCCIONES!$C$8="",P435,MIN(P435,INSTRUCCIONES!$C$8)))</f>
        <v>0</v>
      </c>
      <c r="S435" s="52" t="str">
        <f>IF(OR(A435="",H435=""),"",IF(COUNTIFS(LISTAS!$C$2:$C$24,C435,LISTAS!$D$2:$D$24,H435)&gt;0,"SI","NO"))</f>
        <v/>
      </c>
      <c r="T435" s="53">
        <f t="shared" si="51"/>
        <v>0</v>
      </c>
      <c r="U435" s="54">
        <f t="shared" si="52"/>
        <v>0</v>
      </c>
      <c r="V435" s="55" t="str">
        <f t="shared" si="53"/>
        <v/>
      </c>
      <c r="W435" s="35" t="str">
        <f t="shared" si="54"/>
        <v/>
      </c>
      <c r="X435" s="37"/>
      <c r="Y435" s="56"/>
      <c r="Z435" s="57" t="str">
        <f t="shared" si="55"/>
        <v/>
      </c>
      <c r="AA435" s="41"/>
    </row>
    <row r="436" spans="1:27" ht="24" customHeight="1" x14ac:dyDescent="0.25">
      <c r="A436" s="27"/>
      <c r="B436" s="51" t="str">
        <f>IF(A436="","",IFERROR(INDEX(PERSONAL!$G$6:$G$80,MATCH(A436,PERSONAL!$A$6:$A$80,0)),""))</f>
        <v/>
      </c>
      <c r="C436" s="52" t="str">
        <f>IF(A436="","",IFERROR(INDEX(PERSONAL!$B$6:$B$80,MATCH(A436,PERSONAL!$A$6:$A$80,0)),""))</f>
        <v/>
      </c>
      <c r="D436" s="31" t="str">
        <f>IF(A436="","",IFERROR(INDEX(PERSONAL!$V$6:$V$80,MATCH(A436,PERSONAL!$A$6:$A$80,0)),""))</f>
        <v/>
      </c>
      <c r="E436" s="2"/>
      <c r="F436" s="2"/>
      <c r="G436" s="2"/>
      <c r="H436" s="2"/>
      <c r="I436" s="30"/>
      <c r="J436" s="30"/>
      <c r="K436" s="27"/>
      <c r="L436" s="30"/>
      <c r="M436" s="27"/>
      <c r="N436" s="2"/>
      <c r="O436" s="53">
        <f t="shared" si="48"/>
        <v>0</v>
      </c>
      <c r="P436" s="53">
        <f t="shared" si="49"/>
        <v>0</v>
      </c>
      <c r="Q436" s="53">
        <f t="shared" si="50"/>
        <v>0</v>
      </c>
      <c r="R436" s="53">
        <f>IF(P436=0,0,IF(INSTRUCCIONES!$C$8="",P436,MIN(P436,INSTRUCCIONES!$C$8)))</f>
        <v>0</v>
      </c>
      <c r="S436" s="52" t="str">
        <f>IF(OR(A436="",H436=""),"",IF(COUNTIFS(LISTAS!$C$2:$C$24,C436,LISTAS!$D$2:$D$24,H436)&gt;0,"SI","NO"))</f>
        <v/>
      </c>
      <c r="T436" s="53">
        <f t="shared" si="51"/>
        <v>0</v>
      </c>
      <c r="U436" s="54">
        <f t="shared" si="52"/>
        <v>0</v>
      </c>
      <c r="V436" s="55" t="str">
        <f t="shared" si="53"/>
        <v/>
      </c>
      <c r="W436" s="35" t="str">
        <f t="shared" si="54"/>
        <v/>
      </c>
      <c r="X436" s="37"/>
      <c r="Y436" s="56"/>
      <c r="Z436" s="57" t="str">
        <f t="shared" si="55"/>
        <v/>
      </c>
      <c r="AA436" s="41"/>
    </row>
    <row r="437" spans="1:27" ht="24" customHeight="1" x14ac:dyDescent="0.25">
      <c r="A437" s="27"/>
      <c r="B437" s="51" t="str">
        <f>IF(A437="","",IFERROR(INDEX(PERSONAL!$G$6:$G$80,MATCH(A437,PERSONAL!$A$6:$A$80,0)),""))</f>
        <v/>
      </c>
      <c r="C437" s="52" t="str">
        <f>IF(A437="","",IFERROR(INDEX(PERSONAL!$B$6:$B$80,MATCH(A437,PERSONAL!$A$6:$A$80,0)),""))</f>
        <v/>
      </c>
      <c r="D437" s="31" t="str">
        <f>IF(A437="","",IFERROR(INDEX(PERSONAL!$V$6:$V$80,MATCH(A437,PERSONAL!$A$6:$A$80,0)),""))</f>
        <v/>
      </c>
      <c r="E437" s="2"/>
      <c r="F437" s="2"/>
      <c r="G437" s="2"/>
      <c r="H437" s="2"/>
      <c r="I437" s="30"/>
      <c r="J437" s="30"/>
      <c r="K437" s="27"/>
      <c r="L437" s="30"/>
      <c r="M437" s="27"/>
      <c r="N437" s="2"/>
      <c r="O437" s="53">
        <f t="shared" si="48"/>
        <v>0</v>
      </c>
      <c r="P437" s="53">
        <f t="shared" si="49"/>
        <v>0</v>
      </c>
      <c r="Q437" s="53">
        <f t="shared" si="50"/>
        <v>0</v>
      </c>
      <c r="R437" s="53">
        <f>IF(P437=0,0,IF(INSTRUCCIONES!$C$8="",P437,MIN(P437,INSTRUCCIONES!$C$8)))</f>
        <v>0</v>
      </c>
      <c r="S437" s="52" t="str">
        <f>IF(OR(A437="",H437=""),"",IF(COUNTIFS(LISTAS!$C$2:$C$24,C437,LISTAS!$D$2:$D$24,H437)&gt;0,"SI","NO"))</f>
        <v/>
      </c>
      <c r="T437" s="53">
        <f t="shared" si="51"/>
        <v>0</v>
      </c>
      <c r="U437" s="54">
        <f t="shared" si="52"/>
        <v>0</v>
      </c>
      <c r="V437" s="55" t="str">
        <f t="shared" si="53"/>
        <v/>
      </c>
      <c r="W437" s="35" t="str">
        <f t="shared" si="54"/>
        <v/>
      </c>
      <c r="X437" s="37"/>
      <c r="Y437" s="56"/>
      <c r="Z437" s="57" t="str">
        <f t="shared" si="55"/>
        <v/>
      </c>
      <c r="AA437" s="41"/>
    </row>
    <row r="438" spans="1:27" ht="24" customHeight="1" x14ac:dyDescent="0.25">
      <c r="A438" s="27"/>
      <c r="B438" s="51" t="str">
        <f>IF(A438="","",IFERROR(INDEX(PERSONAL!$G$6:$G$80,MATCH(A438,PERSONAL!$A$6:$A$80,0)),""))</f>
        <v/>
      </c>
      <c r="C438" s="52" t="str">
        <f>IF(A438="","",IFERROR(INDEX(PERSONAL!$B$6:$B$80,MATCH(A438,PERSONAL!$A$6:$A$80,0)),""))</f>
        <v/>
      </c>
      <c r="D438" s="31" t="str">
        <f>IF(A438="","",IFERROR(INDEX(PERSONAL!$V$6:$V$80,MATCH(A438,PERSONAL!$A$6:$A$80,0)),""))</f>
        <v/>
      </c>
      <c r="E438" s="2"/>
      <c r="F438" s="2"/>
      <c r="G438" s="2"/>
      <c r="H438" s="2"/>
      <c r="I438" s="30"/>
      <c r="J438" s="30"/>
      <c r="K438" s="27"/>
      <c r="L438" s="30"/>
      <c r="M438" s="27"/>
      <c r="N438" s="2"/>
      <c r="O438" s="53">
        <f t="shared" si="48"/>
        <v>0</v>
      </c>
      <c r="P438" s="53">
        <f t="shared" si="49"/>
        <v>0</v>
      </c>
      <c r="Q438" s="53">
        <f t="shared" si="50"/>
        <v>0</v>
      </c>
      <c r="R438" s="53">
        <f>IF(P438=0,0,IF(INSTRUCCIONES!$C$8="",P438,MIN(P438,INSTRUCCIONES!$C$8)))</f>
        <v>0</v>
      </c>
      <c r="S438" s="52" t="str">
        <f>IF(OR(A438="",H438=""),"",IF(COUNTIFS(LISTAS!$C$2:$C$24,C438,LISTAS!$D$2:$D$24,H438)&gt;0,"SI","NO"))</f>
        <v/>
      </c>
      <c r="T438" s="53">
        <f t="shared" si="51"/>
        <v>0</v>
      </c>
      <c r="U438" s="54">
        <f t="shared" si="52"/>
        <v>0</v>
      </c>
      <c r="V438" s="55" t="str">
        <f t="shared" si="53"/>
        <v/>
      </c>
      <c r="W438" s="35" t="str">
        <f t="shared" si="54"/>
        <v/>
      </c>
      <c r="X438" s="37"/>
      <c r="Y438" s="56"/>
      <c r="Z438" s="57" t="str">
        <f t="shared" si="55"/>
        <v/>
      </c>
      <c r="AA438" s="41"/>
    </row>
    <row r="439" spans="1:27" ht="24" customHeight="1" x14ac:dyDescent="0.25">
      <c r="A439" s="27"/>
      <c r="B439" s="51" t="str">
        <f>IF(A439="","",IFERROR(INDEX(PERSONAL!$G$6:$G$80,MATCH(A439,PERSONAL!$A$6:$A$80,0)),""))</f>
        <v/>
      </c>
      <c r="C439" s="52" t="str">
        <f>IF(A439="","",IFERROR(INDEX(PERSONAL!$B$6:$B$80,MATCH(A439,PERSONAL!$A$6:$A$80,0)),""))</f>
        <v/>
      </c>
      <c r="D439" s="31" t="str">
        <f>IF(A439="","",IFERROR(INDEX(PERSONAL!$V$6:$V$80,MATCH(A439,PERSONAL!$A$6:$A$80,0)),""))</f>
        <v/>
      </c>
      <c r="E439" s="2"/>
      <c r="F439" s="2"/>
      <c r="G439" s="2"/>
      <c r="H439" s="2"/>
      <c r="I439" s="30"/>
      <c r="J439" s="30"/>
      <c r="K439" s="27"/>
      <c r="L439" s="30"/>
      <c r="M439" s="27"/>
      <c r="N439" s="2"/>
      <c r="O439" s="53">
        <f t="shared" si="48"/>
        <v>0</v>
      </c>
      <c r="P439" s="53">
        <f t="shared" si="49"/>
        <v>0</v>
      </c>
      <c r="Q439" s="53">
        <f t="shared" si="50"/>
        <v>0</v>
      </c>
      <c r="R439" s="53">
        <f>IF(P439=0,0,IF(INSTRUCCIONES!$C$8="",P439,MIN(P439,INSTRUCCIONES!$C$8)))</f>
        <v>0</v>
      </c>
      <c r="S439" s="52" t="str">
        <f>IF(OR(A439="",H439=""),"",IF(COUNTIFS(LISTAS!$C$2:$C$24,C439,LISTAS!$D$2:$D$24,H439)&gt;0,"SI","NO"))</f>
        <v/>
      </c>
      <c r="T439" s="53">
        <f t="shared" si="51"/>
        <v>0</v>
      </c>
      <c r="U439" s="54">
        <f t="shared" si="52"/>
        <v>0</v>
      </c>
      <c r="V439" s="55" t="str">
        <f t="shared" si="53"/>
        <v/>
      </c>
      <c r="W439" s="35" t="str">
        <f t="shared" si="54"/>
        <v/>
      </c>
      <c r="X439" s="37"/>
      <c r="Y439" s="56"/>
      <c r="Z439" s="57" t="str">
        <f t="shared" si="55"/>
        <v/>
      </c>
      <c r="AA439" s="41"/>
    </row>
    <row r="440" spans="1:27" ht="24" customHeight="1" x14ac:dyDescent="0.25">
      <c r="A440" s="27"/>
      <c r="B440" s="51" t="str">
        <f>IF(A440="","",IFERROR(INDEX(PERSONAL!$G$6:$G$80,MATCH(A440,PERSONAL!$A$6:$A$80,0)),""))</f>
        <v/>
      </c>
      <c r="C440" s="52" t="str">
        <f>IF(A440="","",IFERROR(INDEX(PERSONAL!$B$6:$B$80,MATCH(A440,PERSONAL!$A$6:$A$80,0)),""))</f>
        <v/>
      </c>
      <c r="D440" s="31" t="str">
        <f>IF(A440="","",IFERROR(INDEX(PERSONAL!$V$6:$V$80,MATCH(A440,PERSONAL!$A$6:$A$80,0)),""))</f>
        <v/>
      </c>
      <c r="E440" s="2"/>
      <c r="F440" s="2"/>
      <c r="G440" s="2"/>
      <c r="H440" s="2"/>
      <c r="I440" s="30"/>
      <c r="J440" s="30"/>
      <c r="K440" s="27"/>
      <c r="L440" s="30"/>
      <c r="M440" s="27"/>
      <c r="N440" s="2"/>
      <c r="O440" s="53">
        <f t="shared" si="48"/>
        <v>0</v>
      </c>
      <c r="P440" s="53">
        <f t="shared" si="49"/>
        <v>0</v>
      </c>
      <c r="Q440" s="53">
        <f t="shared" si="50"/>
        <v>0</v>
      </c>
      <c r="R440" s="53">
        <f>IF(P440=0,0,IF(INSTRUCCIONES!$C$8="",P440,MIN(P440,INSTRUCCIONES!$C$8)))</f>
        <v>0</v>
      </c>
      <c r="S440" s="52" t="str">
        <f>IF(OR(A440="",H440=""),"",IF(COUNTIFS(LISTAS!$C$2:$C$24,C440,LISTAS!$D$2:$D$24,H440)&gt;0,"SI","NO"))</f>
        <v/>
      </c>
      <c r="T440" s="53">
        <f t="shared" si="51"/>
        <v>0</v>
      </c>
      <c r="U440" s="54">
        <f t="shared" si="52"/>
        <v>0</v>
      </c>
      <c r="V440" s="55" t="str">
        <f t="shared" si="53"/>
        <v/>
      </c>
      <c r="W440" s="35" t="str">
        <f t="shared" si="54"/>
        <v/>
      </c>
      <c r="X440" s="37"/>
      <c r="Y440" s="56"/>
      <c r="Z440" s="57" t="str">
        <f t="shared" si="55"/>
        <v/>
      </c>
      <c r="AA440" s="41"/>
    </row>
    <row r="441" spans="1:27" ht="24" customHeight="1" x14ac:dyDescent="0.25">
      <c r="A441" s="27"/>
      <c r="B441" s="51" t="str">
        <f>IF(A441="","",IFERROR(INDEX(PERSONAL!$G$6:$G$80,MATCH(A441,PERSONAL!$A$6:$A$80,0)),""))</f>
        <v/>
      </c>
      <c r="C441" s="52" t="str">
        <f>IF(A441="","",IFERROR(INDEX(PERSONAL!$B$6:$B$80,MATCH(A441,PERSONAL!$A$6:$A$80,0)),""))</f>
        <v/>
      </c>
      <c r="D441" s="31" t="str">
        <f>IF(A441="","",IFERROR(INDEX(PERSONAL!$V$6:$V$80,MATCH(A441,PERSONAL!$A$6:$A$80,0)),""))</f>
        <v/>
      </c>
      <c r="E441" s="2"/>
      <c r="F441" s="2"/>
      <c r="G441" s="2"/>
      <c r="H441" s="2"/>
      <c r="I441" s="30"/>
      <c r="J441" s="30"/>
      <c r="K441" s="27"/>
      <c r="L441" s="30"/>
      <c r="M441" s="27"/>
      <c r="N441" s="2"/>
      <c r="O441" s="53">
        <f t="shared" si="48"/>
        <v>0</v>
      </c>
      <c r="P441" s="53">
        <f t="shared" si="49"/>
        <v>0</v>
      </c>
      <c r="Q441" s="53">
        <f t="shared" si="50"/>
        <v>0</v>
      </c>
      <c r="R441" s="53">
        <f>IF(P441=0,0,IF(INSTRUCCIONES!$C$8="",P441,MIN(P441,INSTRUCCIONES!$C$8)))</f>
        <v>0</v>
      </c>
      <c r="S441" s="52" t="str">
        <f>IF(OR(A441="",H441=""),"",IF(COUNTIFS(LISTAS!$C$2:$C$24,C441,LISTAS!$D$2:$D$24,H441)&gt;0,"SI","NO"))</f>
        <v/>
      </c>
      <c r="T441" s="53">
        <f t="shared" si="51"/>
        <v>0</v>
      </c>
      <c r="U441" s="54">
        <f t="shared" si="52"/>
        <v>0</v>
      </c>
      <c r="V441" s="55" t="str">
        <f t="shared" si="53"/>
        <v/>
      </c>
      <c r="W441" s="35" t="str">
        <f t="shared" si="54"/>
        <v/>
      </c>
      <c r="X441" s="37"/>
      <c r="Y441" s="56"/>
      <c r="Z441" s="57" t="str">
        <f t="shared" si="55"/>
        <v/>
      </c>
      <c r="AA441" s="41"/>
    </row>
    <row r="442" spans="1:27" ht="24" customHeight="1" x14ac:dyDescent="0.25">
      <c r="A442" s="27"/>
      <c r="B442" s="51" t="str">
        <f>IF(A442="","",IFERROR(INDEX(PERSONAL!$G$6:$G$80,MATCH(A442,PERSONAL!$A$6:$A$80,0)),""))</f>
        <v/>
      </c>
      <c r="C442" s="52" t="str">
        <f>IF(A442="","",IFERROR(INDEX(PERSONAL!$B$6:$B$80,MATCH(A442,PERSONAL!$A$6:$A$80,0)),""))</f>
        <v/>
      </c>
      <c r="D442" s="31" t="str">
        <f>IF(A442="","",IFERROR(INDEX(PERSONAL!$V$6:$V$80,MATCH(A442,PERSONAL!$A$6:$A$80,0)),""))</f>
        <v/>
      </c>
      <c r="E442" s="2"/>
      <c r="F442" s="2"/>
      <c r="G442" s="2"/>
      <c r="H442" s="2"/>
      <c r="I442" s="30"/>
      <c r="J442" s="30"/>
      <c r="K442" s="27"/>
      <c r="L442" s="30"/>
      <c r="M442" s="27"/>
      <c r="N442" s="2"/>
      <c r="O442" s="53">
        <f t="shared" si="48"/>
        <v>0</v>
      </c>
      <c r="P442" s="53">
        <f t="shared" si="49"/>
        <v>0</v>
      </c>
      <c r="Q442" s="53">
        <f t="shared" si="50"/>
        <v>0</v>
      </c>
      <c r="R442" s="53">
        <f>IF(P442=0,0,IF(INSTRUCCIONES!$C$8="",P442,MIN(P442,INSTRUCCIONES!$C$8)))</f>
        <v>0</v>
      </c>
      <c r="S442" s="52" t="str">
        <f>IF(OR(A442="",H442=""),"",IF(COUNTIFS(LISTAS!$C$2:$C$24,C442,LISTAS!$D$2:$D$24,H442)&gt;0,"SI","NO"))</f>
        <v/>
      </c>
      <c r="T442" s="53">
        <f t="shared" si="51"/>
        <v>0</v>
      </c>
      <c r="U442" s="54">
        <f t="shared" si="52"/>
        <v>0</v>
      </c>
      <c r="V442" s="55" t="str">
        <f t="shared" si="53"/>
        <v/>
      </c>
      <c r="W442" s="35" t="str">
        <f t="shared" si="54"/>
        <v/>
      </c>
      <c r="X442" s="37"/>
      <c r="Y442" s="56"/>
      <c r="Z442" s="57" t="str">
        <f t="shared" si="55"/>
        <v/>
      </c>
      <c r="AA442" s="41"/>
    </row>
    <row r="443" spans="1:27" ht="24" customHeight="1" x14ac:dyDescent="0.25">
      <c r="A443" s="27"/>
      <c r="B443" s="51" t="str">
        <f>IF(A443="","",IFERROR(INDEX(PERSONAL!$G$6:$G$80,MATCH(A443,PERSONAL!$A$6:$A$80,0)),""))</f>
        <v/>
      </c>
      <c r="C443" s="52" t="str">
        <f>IF(A443="","",IFERROR(INDEX(PERSONAL!$B$6:$B$80,MATCH(A443,PERSONAL!$A$6:$A$80,0)),""))</f>
        <v/>
      </c>
      <c r="D443" s="31" t="str">
        <f>IF(A443="","",IFERROR(INDEX(PERSONAL!$V$6:$V$80,MATCH(A443,PERSONAL!$A$6:$A$80,0)),""))</f>
        <v/>
      </c>
      <c r="E443" s="2"/>
      <c r="F443" s="2"/>
      <c r="G443" s="2"/>
      <c r="H443" s="2"/>
      <c r="I443" s="30"/>
      <c r="J443" s="30"/>
      <c r="K443" s="27"/>
      <c r="L443" s="30"/>
      <c r="M443" s="27"/>
      <c r="N443" s="2"/>
      <c r="O443" s="53">
        <f t="shared" si="48"/>
        <v>0</v>
      </c>
      <c r="P443" s="53">
        <f t="shared" si="49"/>
        <v>0</v>
      </c>
      <c r="Q443" s="53">
        <f t="shared" si="50"/>
        <v>0</v>
      </c>
      <c r="R443" s="53">
        <f>IF(P443=0,0,IF(INSTRUCCIONES!$C$8="",P443,MIN(P443,INSTRUCCIONES!$C$8)))</f>
        <v>0</v>
      </c>
      <c r="S443" s="52" t="str">
        <f>IF(OR(A443="",H443=""),"",IF(COUNTIFS(LISTAS!$C$2:$C$24,C443,LISTAS!$D$2:$D$24,H443)&gt;0,"SI","NO"))</f>
        <v/>
      </c>
      <c r="T443" s="53">
        <f t="shared" si="51"/>
        <v>0</v>
      </c>
      <c r="U443" s="54">
        <f t="shared" si="52"/>
        <v>0</v>
      </c>
      <c r="V443" s="55" t="str">
        <f t="shared" si="53"/>
        <v/>
      </c>
      <c r="W443" s="35" t="str">
        <f t="shared" si="54"/>
        <v/>
      </c>
      <c r="X443" s="37"/>
      <c r="Y443" s="56"/>
      <c r="Z443" s="57" t="str">
        <f t="shared" si="55"/>
        <v/>
      </c>
      <c r="AA443" s="41"/>
    </row>
    <row r="444" spans="1:27" ht="24" customHeight="1" x14ac:dyDescent="0.25">
      <c r="A444" s="27"/>
      <c r="B444" s="51" t="str">
        <f>IF(A444="","",IFERROR(INDEX(PERSONAL!$G$6:$G$80,MATCH(A444,PERSONAL!$A$6:$A$80,0)),""))</f>
        <v/>
      </c>
      <c r="C444" s="52" t="str">
        <f>IF(A444="","",IFERROR(INDEX(PERSONAL!$B$6:$B$80,MATCH(A444,PERSONAL!$A$6:$A$80,0)),""))</f>
        <v/>
      </c>
      <c r="D444" s="31" t="str">
        <f>IF(A444="","",IFERROR(INDEX(PERSONAL!$V$6:$V$80,MATCH(A444,PERSONAL!$A$6:$A$80,0)),""))</f>
        <v/>
      </c>
      <c r="E444" s="2"/>
      <c r="F444" s="2"/>
      <c r="G444" s="2"/>
      <c r="H444" s="2"/>
      <c r="I444" s="30"/>
      <c r="J444" s="30"/>
      <c r="K444" s="27"/>
      <c r="L444" s="30"/>
      <c r="M444" s="27"/>
      <c r="N444" s="2"/>
      <c r="O444" s="53">
        <f t="shared" si="48"/>
        <v>0</v>
      </c>
      <c r="P444" s="53">
        <f t="shared" si="49"/>
        <v>0</v>
      </c>
      <c r="Q444" s="53">
        <f t="shared" si="50"/>
        <v>0</v>
      </c>
      <c r="R444" s="53">
        <f>IF(P444=0,0,IF(INSTRUCCIONES!$C$8="",P444,MIN(P444,INSTRUCCIONES!$C$8)))</f>
        <v>0</v>
      </c>
      <c r="S444" s="52" t="str">
        <f>IF(OR(A444="",H444=""),"",IF(COUNTIFS(LISTAS!$C$2:$C$24,C444,LISTAS!$D$2:$D$24,H444)&gt;0,"SI","NO"))</f>
        <v/>
      </c>
      <c r="T444" s="53">
        <f t="shared" si="51"/>
        <v>0</v>
      </c>
      <c r="U444" s="54">
        <f t="shared" si="52"/>
        <v>0</v>
      </c>
      <c r="V444" s="55" t="str">
        <f t="shared" si="53"/>
        <v/>
      </c>
      <c r="W444" s="35" t="str">
        <f t="shared" si="54"/>
        <v/>
      </c>
      <c r="X444" s="37"/>
      <c r="Y444" s="56"/>
      <c r="Z444" s="57" t="str">
        <f t="shared" si="55"/>
        <v/>
      </c>
      <c r="AA444" s="41"/>
    </row>
    <row r="445" spans="1:27" ht="24" customHeight="1" x14ac:dyDescent="0.25">
      <c r="A445" s="27"/>
      <c r="B445" s="51" t="str">
        <f>IF(A445="","",IFERROR(INDEX(PERSONAL!$G$6:$G$80,MATCH(A445,PERSONAL!$A$6:$A$80,0)),""))</f>
        <v/>
      </c>
      <c r="C445" s="52" t="str">
        <f>IF(A445="","",IFERROR(INDEX(PERSONAL!$B$6:$B$80,MATCH(A445,PERSONAL!$A$6:$A$80,0)),""))</f>
        <v/>
      </c>
      <c r="D445" s="31" t="str">
        <f>IF(A445="","",IFERROR(INDEX(PERSONAL!$V$6:$V$80,MATCH(A445,PERSONAL!$A$6:$A$80,0)),""))</f>
        <v/>
      </c>
      <c r="E445" s="2"/>
      <c r="F445" s="2"/>
      <c r="G445" s="2"/>
      <c r="H445" s="2"/>
      <c r="I445" s="30"/>
      <c r="J445" s="30"/>
      <c r="K445" s="27"/>
      <c r="L445" s="30"/>
      <c r="M445" s="27"/>
      <c r="N445" s="2"/>
      <c r="O445" s="53">
        <f t="shared" si="48"/>
        <v>0</v>
      </c>
      <c r="P445" s="53">
        <f t="shared" si="49"/>
        <v>0</v>
      </c>
      <c r="Q445" s="53">
        <f t="shared" si="50"/>
        <v>0</v>
      </c>
      <c r="R445" s="53">
        <f>IF(P445=0,0,IF(INSTRUCCIONES!$C$8="",P445,MIN(P445,INSTRUCCIONES!$C$8)))</f>
        <v>0</v>
      </c>
      <c r="S445" s="52" t="str">
        <f>IF(OR(A445="",H445=""),"",IF(COUNTIFS(LISTAS!$C$2:$C$24,C445,LISTAS!$D$2:$D$24,H445)&gt;0,"SI","NO"))</f>
        <v/>
      </c>
      <c r="T445" s="53">
        <f t="shared" si="51"/>
        <v>0</v>
      </c>
      <c r="U445" s="54">
        <f t="shared" si="52"/>
        <v>0</v>
      </c>
      <c r="V445" s="55" t="str">
        <f t="shared" si="53"/>
        <v/>
      </c>
      <c r="W445" s="35" t="str">
        <f t="shared" si="54"/>
        <v/>
      </c>
      <c r="X445" s="37"/>
      <c r="Y445" s="56"/>
      <c r="Z445" s="57" t="str">
        <f t="shared" si="55"/>
        <v/>
      </c>
      <c r="AA445" s="41"/>
    </row>
    <row r="446" spans="1:27" ht="24" customHeight="1" x14ac:dyDescent="0.25">
      <c r="A446" s="27"/>
      <c r="B446" s="51" t="str">
        <f>IF(A446="","",IFERROR(INDEX(PERSONAL!$G$6:$G$80,MATCH(A446,PERSONAL!$A$6:$A$80,0)),""))</f>
        <v/>
      </c>
      <c r="C446" s="52" t="str">
        <f>IF(A446="","",IFERROR(INDEX(PERSONAL!$B$6:$B$80,MATCH(A446,PERSONAL!$A$6:$A$80,0)),""))</f>
        <v/>
      </c>
      <c r="D446" s="31" t="str">
        <f>IF(A446="","",IFERROR(INDEX(PERSONAL!$V$6:$V$80,MATCH(A446,PERSONAL!$A$6:$A$80,0)),""))</f>
        <v/>
      </c>
      <c r="E446" s="2"/>
      <c r="F446" s="2"/>
      <c r="G446" s="2"/>
      <c r="H446" s="2"/>
      <c r="I446" s="30"/>
      <c r="J446" s="30"/>
      <c r="K446" s="27"/>
      <c r="L446" s="30"/>
      <c r="M446" s="27"/>
      <c r="N446" s="2"/>
      <c r="O446" s="53">
        <f t="shared" si="48"/>
        <v>0</v>
      </c>
      <c r="P446" s="53">
        <f t="shared" si="49"/>
        <v>0</v>
      </c>
      <c r="Q446" s="53">
        <f t="shared" si="50"/>
        <v>0</v>
      </c>
      <c r="R446" s="53">
        <f>IF(P446=0,0,IF(INSTRUCCIONES!$C$8="",P446,MIN(P446,INSTRUCCIONES!$C$8)))</f>
        <v>0</v>
      </c>
      <c r="S446" s="52" t="str">
        <f>IF(OR(A446="",H446=""),"",IF(COUNTIFS(LISTAS!$C$2:$C$24,C446,LISTAS!$D$2:$D$24,H446)&gt;0,"SI","NO"))</f>
        <v/>
      </c>
      <c r="T446" s="53">
        <f t="shared" si="51"/>
        <v>0</v>
      </c>
      <c r="U446" s="54">
        <f t="shared" si="52"/>
        <v>0</v>
      </c>
      <c r="V446" s="55" t="str">
        <f t="shared" si="53"/>
        <v/>
      </c>
      <c r="W446" s="35" t="str">
        <f t="shared" si="54"/>
        <v/>
      </c>
      <c r="X446" s="37"/>
      <c r="Y446" s="56"/>
      <c r="Z446" s="57" t="str">
        <f t="shared" si="55"/>
        <v/>
      </c>
      <c r="AA446" s="41"/>
    </row>
    <row r="447" spans="1:27" ht="24" customHeight="1" x14ac:dyDescent="0.25">
      <c r="A447" s="27"/>
      <c r="B447" s="51" t="str">
        <f>IF(A447="","",IFERROR(INDEX(PERSONAL!$G$6:$G$80,MATCH(A447,PERSONAL!$A$6:$A$80,0)),""))</f>
        <v/>
      </c>
      <c r="C447" s="52" t="str">
        <f>IF(A447="","",IFERROR(INDEX(PERSONAL!$B$6:$B$80,MATCH(A447,PERSONAL!$A$6:$A$80,0)),""))</f>
        <v/>
      </c>
      <c r="D447" s="31" t="str">
        <f>IF(A447="","",IFERROR(INDEX(PERSONAL!$V$6:$V$80,MATCH(A447,PERSONAL!$A$6:$A$80,0)),""))</f>
        <v/>
      </c>
      <c r="E447" s="2"/>
      <c r="F447" s="2"/>
      <c r="G447" s="2"/>
      <c r="H447" s="2"/>
      <c r="I447" s="30"/>
      <c r="J447" s="30"/>
      <c r="K447" s="27"/>
      <c r="L447" s="30"/>
      <c r="M447" s="27"/>
      <c r="N447" s="2"/>
      <c r="O447" s="53">
        <f t="shared" si="48"/>
        <v>0</v>
      </c>
      <c r="P447" s="53">
        <f t="shared" si="49"/>
        <v>0</v>
      </c>
      <c r="Q447" s="53">
        <f t="shared" si="50"/>
        <v>0</v>
      </c>
      <c r="R447" s="53">
        <f>IF(P447=0,0,IF(INSTRUCCIONES!$C$8="",P447,MIN(P447,INSTRUCCIONES!$C$8)))</f>
        <v>0</v>
      </c>
      <c r="S447" s="52" t="str">
        <f>IF(OR(A447="",H447=""),"",IF(COUNTIFS(LISTAS!$C$2:$C$24,C447,LISTAS!$D$2:$D$24,H447)&gt;0,"SI","NO"))</f>
        <v/>
      </c>
      <c r="T447" s="53">
        <f t="shared" si="51"/>
        <v>0</v>
      </c>
      <c r="U447" s="54">
        <f t="shared" si="52"/>
        <v>0</v>
      </c>
      <c r="V447" s="55" t="str">
        <f t="shared" si="53"/>
        <v/>
      </c>
      <c r="W447" s="35" t="str">
        <f t="shared" si="54"/>
        <v/>
      </c>
      <c r="X447" s="37"/>
      <c r="Y447" s="56"/>
      <c r="Z447" s="57" t="str">
        <f t="shared" si="55"/>
        <v/>
      </c>
      <c r="AA447" s="41"/>
    </row>
    <row r="448" spans="1:27" ht="24" customHeight="1" x14ac:dyDescent="0.25">
      <c r="A448" s="27"/>
      <c r="B448" s="51" t="str">
        <f>IF(A448="","",IFERROR(INDEX(PERSONAL!$G$6:$G$80,MATCH(A448,PERSONAL!$A$6:$A$80,0)),""))</f>
        <v/>
      </c>
      <c r="C448" s="52" t="str">
        <f>IF(A448="","",IFERROR(INDEX(PERSONAL!$B$6:$B$80,MATCH(A448,PERSONAL!$A$6:$A$80,0)),""))</f>
        <v/>
      </c>
      <c r="D448" s="31" t="str">
        <f>IF(A448="","",IFERROR(INDEX(PERSONAL!$V$6:$V$80,MATCH(A448,PERSONAL!$A$6:$A$80,0)),""))</f>
        <v/>
      </c>
      <c r="E448" s="2"/>
      <c r="F448" s="2"/>
      <c r="G448" s="2"/>
      <c r="H448" s="2"/>
      <c r="I448" s="30"/>
      <c r="J448" s="30"/>
      <c r="K448" s="27"/>
      <c r="L448" s="30"/>
      <c r="M448" s="27"/>
      <c r="N448" s="2"/>
      <c r="O448" s="53">
        <f t="shared" si="48"/>
        <v>0</v>
      </c>
      <c r="P448" s="53">
        <f t="shared" si="49"/>
        <v>0</v>
      </c>
      <c r="Q448" s="53">
        <f t="shared" si="50"/>
        <v>0</v>
      </c>
      <c r="R448" s="53">
        <f>IF(P448=0,0,IF(INSTRUCCIONES!$C$8="",P448,MIN(P448,INSTRUCCIONES!$C$8)))</f>
        <v>0</v>
      </c>
      <c r="S448" s="52" t="str">
        <f>IF(OR(A448="",H448=""),"",IF(COUNTIFS(LISTAS!$C$2:$C$24,C448,LISTAS!$D$2:$D$24,H448)&gt;0,"SI","NO"))</f>
        <v/>
      </c>
      <c r="T448" s="53">
        <f t="shared" si="51"/>
        <v>0</v>
      </c>
      <c r="U448" s="54">
        <f t="shared" si="52"/>
        <v>0</v>
      </c>
      <c r="V448" s="55" t="str">
        <f t="shared" si="53"/>
        <v/>
      </c>
      <c r="W448" s="35" t="str">
        <f t="shared" si="54"/>
        <v/>
      </c>
      <c r="X448" s="37"/>
      <c r="Y448" s="56"/>
      <c r="Z448" s="57" t="str">
        <f t="shared" si="55"/>
        <v/>
      </c>
      <c r="AA448" s="41"/>
    </row>
    <row r="449" spans="1:27" ht="24" customHeight="1" x14ac:dyDescent="0.25">
      <c r="A449" s="27"/>
      <c r="B449" s="51" t="str">
        <f>IF(A449="","",IFERROR(INDEX(PERSONAL!$G$6:$G$80,MATCH(A449,PERSONAL!$A$6:$A$80,0)),""))</f>
        <v/>
      </c>
      <c r="C449" s="52" t="str">
        <f>IF(A449="","",IFERROR(INDEX(PERSONAL!$B$6:$B$80,MATCH(A449,PERSONAL!$A$6:$A$80,0)),""))</f>
        <v/>
      </c>
      <c r="D449" s="31" t="str">
        <f>IF(A449="","",IFERROR(INDEX(PERSONAL!$V$6:$V$80,MATCH(A449,PERSONAL!$A$6:$A$80,0)),""))</f>
        <v/>
      </c>
      <c r="E449" s="2"/>
      <c r="F449" s="2"/>
      <c r="G449" s="2"/>
      <c r="H449" s="2"/>
      <c r="I449" s="30"/>
      <c r="J449" s="30"/>
      <c r="K449" s="27"/>
      <c r="L449" s="30"/>
      <c r="M449" s="27"/>
      <c r="N449" s="2"/>
      <c r="O449" s="53">
        <f t="shared" si="48"/>
        <v>0</v>
      </c>
      <c r="P449" s="53">
        <f t="shared" si="49"/>
        <v>0</v>
      </c>
      <c r="Q449" s="53">
        <f t="shared" si="50"/>
        <v>0</v>
      </c>
      <c r="R449" s="53">
        <f>IF(P449=0,0,IF(INSTRUCCIONES!$C$8="",P449,MIN(P449,INSTRUCCIONES!$C$8)))</f>
        <v>0</v>
      </c>
      <c r="S449" s="52" t="str">
        <f>IF(OR(A449="",H449=""),"",IF(COUNTIFS(LISTAS!$C$2:$C$24,C449,LISTAS!$D$2:$D$24,H449)&gt;0,"SI","NO"))</f>
        <v/>
      </c>
      <c r="T449" s="53">
        <f t="shared" si="51"/>
        <v>0</v>
      </c>
      <c r="U449" s="54">
        <f t="shared" si="52"/>
        <v>0</v>
      </c>
      <c r="V449" s="55" t="str">
        <f t="shared" si="53"/>
        <v/>
      </c>
      <c r="W449" s="35" t="str">
        <f t="shared" si="54"/>
        <v/>
      </c>
      <c r="X449" s="37"/>
      <c r="Y449" s="56"/>
      <c r="Z449" s="57" t="str">
        <f t="shared" si="55"/>
        <v/>
      </c>
      <c r="AA449" s="41"/>
    </row>
    <row r="450" spans="1:27" ht="24" customHeight="1" x14ac:dyDescent="0.25">
      <c r="A450" s="27"/>
      <c r="B450" s="51" t="str">
        <f>IF(A450="","",IFERROR(INDEX(PERSONAL!$G$6:$G$80,MATCH(A450,PERSONAL!$A$6:$A$80,0)),""))</f>
        <v/>
      </c>
      <c r="C450" s="52" t="str">
        <f>IF(A450="","",IFERROR(INDEX(PERSONAL!$B$6:$B$80,MATCH(A450,PERSONAL!$A$6:$A$80,0)),""))</f>
        <v/>
      </c>
      <c r="D450" s="31" t="str">
        <f>IF(A450="","",IFERROR(INDEX(PERSONAL!$V$6:$V$80,MATCH(A450,PERSONAL!$A$6:$A$80,0)),""))</f>
        <v/>
      </c>
      <c r="E450" s="2"/>
      <c r="F450" s="2"/>
      <c r="G450" s="2"/>
      <c r="H450" s="2"/>
      <c r="I450" s="30"/>
      <c r="J450" s="30"/>
      <c r="K450" s="27"/>
      <c r="L450" s="30"/>
      <c r="M450" s="27"/>
      <c r="N450" s="2"/>
      <c r="O450" s="53">
        <f t="shared" si="48"/>
        <v>0</v>
      </c>
      <c r="P450" s="53">
        <f t="shared" si="49"/>
        <v>0</v>
      </c>
      <c r="Q450" s="53">
        <f t="shared" si="50"/>
        <v>0</v>
      </c>
      <c r="R450" s="53">
        <f>IF(P450=0,0,IF(INSTRUCCIONES!$C$8="",P450,MIN(P450,INSTRUCCIONES!$C$8)))</f>
        <v>0</v>
      </c>
      <c r="S450" s="52" t="str">
        <f>IF(OR(A450="",H450=""),"",IF(COUNTIFS(LISTAS!$C$2:$C$24,C450,LISTAS!$D$2:$D$24,H450)&gt;0,"SI","NO"))</f>
        <v/>
      </c>
      <c r="T450" s="53">
        <f t="shared" si="51"/>
        <v>0</v>
      </c>
      <c r="U450" s="54">
        <f t="shared" si="52"/>
        <v>0</v>
      </c>
      <c r="V450" s="55" t="str">
        <f t="shared" si="53"/>
        <v/>
      </c>
      <c r="W450" s="35" t="str">
        <f t="shared" si="54"/>
        <v/>
      </c>
      <c r="X450" s="37"/>
      <c r="Y450" s="56"/>
      <c r="Z450" s="57" t="str">
        <f t="shared" si="55"/>
        <v/>
      </c>
      <c r="AA450" s="41"/>
    </row>
    <row r="451" spans="1:27" ht="24" customHeight="1" x14ac:dyDescent="0.25">
      <c r="A451" s="27"/>
      <c r="B451" s="51" t="str">
        <f>IF(A451="","",IFERROR(INDEX(PERSONAL!$G$6:$G$80,MATCH(A451,PERSONAL!$A$6:$A$80,0)),""))</f>
        <v/>
      </c>
      <c r="C451" s="52" t="str">
        <f>IF(A451="","",IFERROR(INDEX(PERSONAL!$B$6:$B$80,MATCH(A451,PERSONAL!$A$6:$A$80,0)),""))</f>
        <v/>
      </c>
      <c r="D451" s="31" t="str">
        <f>IF(A451="","",IFERROR(INDEX(PERSONAL!$V$6:$V$80,MATCH(A451,PERSONAL!$A$6:$A$80,0)),""))</f>
        <v/>
      </c>
      <c r="E451" s="2"/>
      <c r="F451" s="2"/>
      <c r="G451" s="2"/>
      <c r="H451" s="2"/>
      <c r="I451" s="30"/>
      <c r="J451" s="30"/>
      <c r="K451" s="27"/>
      <c r="L451" s="30"/>
      <c r="M451" s="27"/>
      <c r="N451" s="2"/>
      <c r="O451" s="53">
        <f t="shared" si="48"/>
        <v>0</v>
      </c>
      <c r="P451" s="53">
        <f t="shared" si="49"/>
        <v>0</v>
      </c>
      <c r="Q451" s="53">
        <f t="shared" si="50"/>
        <v>0</v>
      </c>
      <c r="R451" s="53">
        <f>IF(P451=0,0,IF(INSTRUCCIONES!$C$8="",P451,MIN(P451,INSTRUCCIONES!$C$8)))</f>
        <v>0</v>
      </c>
      <c r="S451" s="52" t="str">
        <f>IF(OR(A451="",H451=""),"",IF(COUNTIFS(LISTAS!$C$2:$C$24,C451,LISTAS!$D$2:$D$24,H451)&gt;0,"SI","NO"))</f>
        <v/>
      </c>
      <c r="T451" s="53">
        <f t="shared" si="51"/>
        <v>0</v>
      </c>
      <c r="U451" s="54">
        <f t="shared" si="52"/>
        <v>0</v>
      </c>
      <c r="V451" s="55" t="str">
        <f t="shared" si="53"/>
        <v/>
      </c>
      <c r="W451" s="35" t="str">
        <f t="shared" si="54"/>
        <v/>
      </c>
      <c r="X451" s="37"/>
      <c r="Y451" s="56"/>
      <c r="Z451" s="57" t="str">
        <f t="shared" si="55"/>
        <v/>
      </c>
      <c r="AA451" s="41"/>
    </row>
    <row r="452" spans="1:27" ht="24" customHeight="1" x14ac:dyDescent="0.25">
      <c r="A452" s="27"/>
      <c r="B452" s="51" t="str">
        <f>IF(A452="","",IFERROR(INDEX(PERSONAL!$G$6:$G$80,MATCH(A452,PERSONAL!$A$6:$A$80,0)),""))</f>
        <v/>
      </c>
      <c r="C452" s="52" t="str">
        <f>IF(A452="","",IFERROR(INDEX(PERSONAL!$B$6:$B$80,MATCH(A452,PERSONAL!$A$6:$A$80,0)),""))</f>
        <v/>
      </c>
      <c r="D452" s="31" t="str">
        <f>IF(A452="","",IFERROR(INDEX(PERSONAL!$V$6:$V$80,MATCH(A452,PERSONAL!$A$6:$A$80,0)),""))</f>
        <v/>
      </c>
      <c r="E452" s="2"/>
      <c r="F452" s="2"/>
      <c r="G452" s="2"/>
      <c r="H452" s="2"/>
      <c r="I452" s="30"/>
      <c r="J452" s="30"/>
      <c r="K452" s="27"/>
      <c r="L452" s="30"/>
      <c r="M452" s="27"/>
      <c r="N452" s="2"/>
      <c r="O452" s="53">
        <f t="shared" si="48"/>
        <v>0</v>
      </c>
      <c r="P452" s="53">
        <f t="shared" si="49"/>
        <v>0</v>
      </c>
      <c r="Q452" s="53">
        <f t="shared" si="50"/>
        <v>0</v>
      </c>
      <c r="R452" s="53">
        <f>IF(P452=0,0,IF(INSTRUCCIONES!$C$8="",P452,MIN(P452,INSTRUCCIONES!$C$8)))</f>
        <v>0</v>
      </c>
      <c r="S452" s="52" t="str">
        <f>IF(OR(A452="",H452=""),"",IF(COUNTIFS(LISTAS!$C$2:$C$24,C452,LISTAS!$D$2:$D$24,H452)&gt;0,"SI","NO"))</f>
        <v/>
      </c>
      <c r="T452" s="53">
        <f t="shared" si="51"/>
        <v>0</v>
      </c>
      <c r="U452" s="54">
        <f t="shared" si="52"/>
        <v>0</v>
      </c>
      <c r="V452" s="55" t="str">
        <f t="shared" si="53"/>
        <v/>
      </c>
      <c r="W452" s="35" t="str">
        <f t="shared" si="54"/>
        <v/>
      </c>
      <c r="X452" s="37"/>
      <c r="Y452" s="56"/>
      <c r="Z452" s="57" t="str">
        <f t="shared" si="55"/>
        <v/>
      </c>
      <c r="AA452" s="41"/>
    </row>
    <row r="453" spans="1:27" ht="24" customHeight="1" x14ac:dyDescent="0.25">
      <c r="A453" s="27"/>
      <c r="B453" s="51" t="str">
        <f>IF(A453="","",IFERROR(INDEX(PERSONAL!$G$6:$G$80,MATCH(A453,PERSONAL!$A$6:$A$80,0)),""))</f>
        <v/>
      </c>
      <c r="C453" s="52" t="str">
        <f>IF(A453="","",IFERROR(INDEX(PERSONAL!$B$6:$B$80,MATCH(A453,PERSONAL!$A$6:$A$80,0)),""))</f>
        <v/>
      </c>
      <c r="D453" s="31" t="str">
        <f>IF(A453="","",IFERROR(INDEX(PERSONAL!$V$6:$V$80,MATCH(A453,PERSONAL!$A$6:$A$80,0)),""))</f>
        <v/>
      </c>
      <c r="E453" s="2"/>
      <c r="F453" s="2"/>
      <c r="G453" s="2"/>
      <c r="H453" s="2"/>
      <c r="I453" s="30"/>
      <c r="J453" s="30"/>
      <c r="K453" s="27"/>
      <c r="L453" s="30"/>
      <c r="M453" s="27"/>
      <c r="N453" s="2"/>
      <c r="O453" s="53">
        <f t="shared" si="48"/>
        <v>0</v>
      </c>
      <c r="P453" s="53">
        <f t="shared" si="49"/>
        <v>0</v>
      </c>
      <c r="Q453" s="53">
        <f t="shared" si="50"/>
        <v>0</v>
      </c>
      <c r="R453" s="53">
        <f>IF(P453=0,0,IF(INSTRUCCIONES!$C$8="",P453,MIN(P453,INSTRUCCIONES!$C$8)))</f>
        <v>0</v>
      </c>
      <c r="S453" s="52" t="str">
        <f>IF(OR(A453="",H453=""),"",IF(COUNTIFS(LISTAS!$C$2:$C$24,C453,LISTAS!$D$2:$D$24,H453)&gt;0,"SI","NO"))</f>
        <v/>
      </c>
      <c r="T453" s="53">
        <f t="shared" si="51"/>
        <v>0</v>
      </c>
      <c r="U453" s="54">
        <f t="shared" si="52"/>
        <v>0</v>
      </c>
      <c r="V453" s="55" t="str">
        <f t="shared" si="53"/>
        <v/>
      </c>
      <c r="W453" s="35" t="str">
        <f t="shared" si="54"/>
        <v/>
      </c>
      <c r="X453" s="37"/>
      <c r="Y453" s="56"/>
      <c r="Z453" s="57" t="str">
        <f t="shared" si="55"/>
        <v/>
      </c>
      <c r="AA453" s="41"/>
    </row>
    <row r="454" spans="1:27" ht="24" customHeight="1" x14ac:dyDescent="0.25">
      <c r="A454" s="27"/>
      <c r="B454" s="51" t="str">
        <f>IF(A454="","",IFERROR(INDEX(PERSONAL!$G$6:$G$80,MATCH(A454,PERSONAL!$A$6:$A$80,0)),""))</f>
        <v/>
      </c>
      <c r="C454" s="52" t="str">
        <f>IF(A454="","",IFERROR(INDEX(PERSONAL!$B$6:$B$80,MATCH(A454,PERSONAL!$A$6:$A$80,0)),""))</f>
        <v/>
      </c>
      <c r="D454" s="31" t="str">
        <f>IF(A454="","",IFERROR(INDEX(PERSONAL!$V$6:$V$80,MATCH(A454,PERSONAL!$A$6:$A$80,0)),""))</f>
        <v/>
      </c>
      <c r="E454" s="2"/>
      <c r="F454" s="2"/>
      <c r="G454" s="2"/>
      <c r="H454" s="2"/>
      <c r="I454" s="30"/>
      <c r="J454" s="30"/>
      <c r="K454" s="27"/>
      <c r="L454" s="30"/>
      <c r="M454" s="27"/>
      <c r="N454" s="2"/>
      <c r="O454" s="53">
        <f t="shared" ref="O454:O517" si="56">IF(A454="",0,IF(I454&lt;&gt;"",I454,IF(AND(K454="NO",M454&lt;&gt;"SI",L454&lt;&gt;""),DATE(YEAR(L454),MONTH(L454),1),0)))</f>
        <v>0</v>
      </c>
      <c r="P454" s="53">
        <f t="shared" ref="P454:P517" si="57">IF(A454="",0,IF(J454&lt;&gt;"",J454,IF(L454="",0,IF(K454="SI",L454,IF(M454&lt;&gt;"SI",EOMONTH(L454,0),0)))))</f>
        <v>0</v>
      </c>
      <c r="Q454" s="53">
        <f t="shared" ref="Q454:Q517" si="58">IF(OR(O454=0,D454=""),0,MAX(O454,D454))</f>
        <v>0</v>
      </c>
      <c r="R454" s="53">
        <f>IF(P454=0,0,IF(INSTRUCCIONES!$C$8="",P454,MIN(P454,INSTRUCCIONES!$C$8)))</f>
        <v>0</v>
      </c>
      <c r="S454" s="52" t="str">
        <f>IF(OR(A454="",H454=""),"",IF(COUNTIFS(LISTAS!$C$2:$C$24,C454,LISTAS!$D$2:$D$24,H454)&gt;0,"SI","NO"))</f>
        <v/>
      </c>
      <c r="T454" s="53">
        <f t="shared" ref="T454:T517" si="59">IF(OR(Q454=0,S454&lt;&gt;"SI"),0,MAX(Q454,SUMPRODUCT(MAX((A$6:A$1005=A454)*(S$6:S$1005="SI")*(((Q$6:Q$1005&lt;Q454)+(Q$6:Q$1005=Q454)*(ROW(Q$6:Q$1005)&lt;ROW(Q454)))&gt;0)*R$6:R$1005))+1))</f>
        <v>0</v>
      </c>
      <c r="U454" s="54">
        <f t="shared" ref="U454:U517" si="60">IF(OR(T454=0,R454=0),0,MAX(0,R454-T454+1))</f>
        <v>0</v>
      </c>
      <c r="V454" s="55" t="str">
        <f t="shared" ref="V454:V517" si="61">IF(A454="","",IF(B454="","ID no existe en PERSONAL o la fila no tiene nombre",IF(D454="","Falta fecha de acta base en PERSONAL",IF(H454="","Seleccione el tipo de experiencia",IF(O454=0,"Sin fecha de inicio computable (Notas 5 y 6)",IF(P454=0,"Sin fecha de terminación computable (Notas 5 y 6)",IF(S454="NO","Tipo de experiencia no exigido para el perfil: no computa",IF(R454&lt;Q454,"Periodo anterior al acta base o posterior al cierre: no computa",IF(T454&gt;R454,"Periodo totalmente traslapado con otra certificación: no computa",IF(T454&gt;Q454,"OK – traslapo descontado: "&amp;TEXT(T454-Q454,"0")&amp;" días",IF(O454&lt;D454,"OK – computa desde la fecha de acta base","OK")))))))))))</f>
        <v/>
      </c>
      <c r="W454" s="35" t="str">
        <f t="shared" ref="W454:W517" si="62">IF(A454="","",IF(LEFT(V454,2)="OK","OK",IF(OR(LEFT(V454,4)="Tipo",LEFT(V454,7)="Periodo"),"NO COMPUTA","REVISAR")))</f>
        <v/>
      </c>
      <c r="X454" s="37"/>
      <c r="Y454" s="56"/>
      <c r="Z454" s="57" t="str">
        <f t="shared" ref="Z454:Z517" si="63">IF(A454="","",IF(OR(X454="NO",S454&lt;&gt;"SI",Q454=0,R454=0),0,IF(Y454&lt;&gt;"",MIN(Y454,MAX(0,R454-MAX(Q454,SUMPRODUCT(MAX((A$6:A$1005=A454)*(S$6:S$1005="SI")*(X$6:X$1005&lt;&gt;"NO")*(((Q$6:Q$1005&lt;Q454)+(Q$6:Q$1005=Q454)*(ROW(Q$6:Q$1005)&lt;ROW(Q454)))&gt;0)*R$6:R$1005))+1)+1)),MAX(0,R454-MAX(Q454,SUMPRODUCT(MAX((A$6:A$1005=A454)*(S$6:S$1005="SI")*(X$6:X$1005&lt;&gt;"NO")*(((Q$6:Q$1005&lt;Q454)+(Q$6:Q$1005=Q454)*(ROW(Q$6:Q$1005)&lt;ROW(Q454)))&gt;0)*R$6:R$1005))+1)+1))))</f>
        <v/>
      </c>
      <c r="AA454" s="41"/>
    </row>
    <row r="455" spans="1:27" ht="24" customHeight="1" x14ac:dyDescent="0.25">
      <c r="A455" s="27"/>
      <c r="B455" s="51" t="str">
        <f>IF(A455="","",IFERROR(INDEX(PERSONAL!$G$6:$G$80,MATCH(A455,PERSONAL!$A$6:$A$80,0)),""))</f>
        <v/>
      </c>
      <c r="C455" s="52" t="str">
        <f>IF(A455="","",IFERROR(INDEX(PERSONAL!$B$6:$B$80,MATCH(A455,PERSONAL!$A$6:$A$80,0)),""))</f>
        <v/>
      </c>
      <c r="D455" s="31" t="str">
        <f>IF(A455="","",IFERROR(INDEX(PERSONAL!$V$6:$V$80,MATCH(A455,PERSONAL!$A$6:$A$80,0)),""))</f>
        <v/>
      </c>
      <c r="E455" s="2"/>
      <c r="F455" s="2"/>
      <c r="G455" s="2"/>
      <c r="H455" s="2"/>
      <c r="I455" s="30"/>
      <c r="J455" s="30"/>
      <c r="K455" s="27"/>
      <c r="L455" s="30"/>
      <c r="M455" s="27"/>
      <c r="N455" s="2"/>
      <c r="O455" s="53">
        <f t="shared" si="56"/>
        <v>0</v>
      </c>
      <c r="P455" s="53">
        <f t="shared" si="57"/>
        <v>0</v>
      </c>
      <c r="Q455" s="53">
        <f t="shared" si="58"/>
        <v>0</v>
      </c>
      <c r="R455" s="53">
        <f>IF(P455=0,0,IF(INSTRUCCIONES!$C$8="",P455,MIN(P455,INSTRUCCIONES!$C$8)))</f>
        <v>0</v>
      </c>
      <c r="S455" s="52" t="str">
        <f>IF(OR(A455="",H455=""),"",IF(COUNTIFS(LISTAS!$C$2:$C$24,C455,LISTAS!$D$2:$D$24,H455)&gt;0,"SI","NO"))</f>
        <v/>
      </c>
      <c r="T455" s="53">
        <f t="shared" si="59"/>
        <v>0</v>
      </c>
      <c r="U455" s="54">
        <f t="shared" si="60"/>
        <v>0</v>
      </c>
      <c r="V455" s="55" t="str">
        <f t="shared" si="61"/>
        <v/>
      </c>
      <c r="W455" s="35" t="str">
        <f t="shared" si="62"/>
        <v/>
      </c>
      <c r="X455" s="37"/>
      <c r="Y455" s="56"/>
      <c r="Z455" s="57" t="str">
        <f t="shared" si="63"/>
        <v/>
      </c>
      <c r="AA455" s="41"/>
    </row>
    <row r="456" spans="1:27" ht="24" customHeight="1" x14ac:dyDescent="0.25">
      <c r="A456" s="27"/>
      <c r="B456" s="51" t="str">
        <f>IF(A456="","",IFERROR(INDEX(PERSONAL!$G$6:$G$80,MATCH(A456,PERSONAL!$A$6:$A$80,0)),""))</f>
        <v/>
      </c>
      <c r="C456" s="52" t="str">
        <f>IF(A456="","",IFERROR(INDEX(PERSONAL!$B$6:$B$80,MATCH(A456,PERSONAL!$A$6:$A$80,0)),""))</f>
        <v/>
      </c>
      <c r="D456" s="31" t="str">
        <f>IF(A456="","",IFERROR(INDEX(PERSONAL!$V$6:$V$80,MATCH(A456,PERSONAL!$A$6:$A$80,0)),""))</f>
        <v/>
      </c>
      <c r="E456" s="2"/>
      <c r="F456" s="2"/>
      <c r="G456" s="2"/>
      <c r="H456" s="2"/>
      <c r="I456" s="30"/>
      <c r="J456" s="30"/>
      <c r="K456" s="27"/>
      <c r="L456" s="30"/>
      <c r="M456" s="27"/>
      <c r="N456" s="2"/>
      <c r="O456" s="53">
        <f t="shared" si="56"/>
        <v>0</v>
      </c>
      <c r="P456" s="53">
        <f t="shared" si="57"/>
        <v>0</v>
      </c>
      <c r="Q456" s="53">
        <f t="shared" si="58"/>
        <v>0</v>
      </c>
      <c r="R456" s="53">
        <f>IF(P456=0,0,IF(INSTRUCCIONES!$C$8="",P456,MIN(P456,INSTRUCCIONES!$C$8)))</f>
        <v>0</v>
      </c>
      <c r="S456" s="52" t="str">
        <f>IF(OR(A456="",H456=""),"",IF(COUNTIFS(LISTAS!$C$2:$C$24,C456,LISTAS!$D$2:$D$24,H456)&gt;0,"SI","NO"))</f>
        <v/>
      </c>
      <c r="T456" s="53">
        <f t="shared" si="59"/>
        <v>0</v>
      </c>
      <c r="U456" s="54">
        <f t="shared" si="60"/>
        <v>0</v>
      </c>
      <c r="V456" s="55" t="str">
        <f t="shared" si="61"/>
        <v/>
      </c>
      <c r="W456" s="35" t="str">
        <f t="shared" si="62"/>
        <v/>
      </c>
      <c r="X456" s="37"/>
      <c r="Y456" s="56"/>
      <c r="Z456" s="57" t="str">
        <f t="shared" si="63"/>
        <v/>
      </c>
      <c r="AA456" s="41"/>
    </row>
    <row r="457" spans="1:27" ht="24" customHeight="1" x14ac:dyDescent="0.25">
      <c r="A457" s="27"/>
      <c r="B457" s="51" t="str">
        <f>IF(A457="","",IFERROR(INDEX(PERSONAL!$G$6:$G$80,MATCH(A457,PERSONAL!$A$6:$A$80,0)),""))</f>
        <v/>
      </c>
      <c r="C457" s="52" t="str">
        <f>IF(A457="","",IFERROR(INDEX(PERSONAL!$B$6:$B$80,MATCH(A457,PERSONAL!$A$6:$A$80,0)),""))</f>
        <v/>
      </c>
      <c r="D457" s="31" t="str">
        <f>IF(A457="","",IFERROR(INDEX(PERSONAL!$V$6:$V$80,MATCH(A457,PERSONAL!$A$6:$A$80,0)),""))</f>
        <v/>
      </c>
      <c r="E457" s="2"/>
      <c r="F457" s="2"/>
      <c r="G457" s="2"/>
      <c r="H457" s="2"/>
      <c r="I457" s="30"/>
      <c r="J457" s="30"/>
      <c r="K457" s="27"/>
      <c r="L457" s="30"/>
      <c r="M457" s="27"/>
      <c r="N457" s="2"/>
      <c r="O457" s="53">
        <f t="shared" si="56"/>
        <v>0</v>
      </c>
      <c r="P457" s="53">
        <f t="shared" si="57"/>
        <v>0</v>
      </c>
      <c r="Q457" s="53">
        <f t="shared" si="58"/>
        <v>0</v>
      </c>
      <c r="R457" s="53">
        <f>IF(P457=0,0,IF(INSTRUCCIONES!$C$8="",P457,MIN(P457,INSTRUCCIONES!$C$8)))</f>
        <v>0</v>
      </c>
      <c r="S457" s="52" t="str">
        <f>IF(OR(A457="",H457=""),"",IF(COUNTIFS(LISTAS!$C$2:$C$24,C457,LISTAS!$D$2:$D$24,H457)&gt;0,"SI","NO"))</f>
        <v/>
      </c>
      <c r="T457" s="53">
        <f t="shared" si="59"/>
        <v>0</v>
      </c>
      <c r="U457" s="54">
        <f t="shared" si="60"/>
        <v>0</v>
      </c>
      <c r="V457" s="55" t="str">
        <f t="shared" si="61"/>
        <v/>
      </c>
      <c r="W457" s="35" t="str">
        <f t="shared" si="62"/>
        <v/>
      </c>
      <c r="X457" s="37"/>
      <c r="Y457" s="56"/>
      <c r="Z457" s="57" t="str">
        <f t="shared" si="63"/>
        <v/>
      </c>
      <c r="AA457" s="41"/>
    </row>
    <row r="458" spans="1:27" ht="24" customHeight="1" x14ac:dyDescent="0.25">
      <c r="A458" s="27"/>
      <c r="B458" s="51" t="str">
        <f>IF(A458="","",IFERROR(INDEX(PERSONAL!$G$6:$G$80,MATCH(A458,PERSONAL!$A$6:$A$80,0)),""))</f>
        <v/>
      </c>
      <c r="C458" s="52" t="str">
        <f>IF(A458="","",IFERROR(INDEX(PERSONAL!$B$6:$B$80,MATCH(A458,PERSONAL!$A$6:$A$80,0)),""))</f>
        <v/>
      </c>
      <c r="D458" s="31" t="str">
        <f>IF(A458="","",IFERROR(INDEX(PERSONAL!$V$6:$V$80,MATCH(A458,PERSONAL!$A$6:$A$80,0)),""))</f>
        <v/>
      </c>
      <c r="E458" s="2"/>
      <c r="F458" s="2"/>
      <c r="G458" s="2"/>
      <c r="H458" s="2"/>
      <c r="I458" s="30"/>
      <c r="J458" s="30"/>
      <c r="K458" s="27"/>
      <c r="L458" s="30"/>
      <c r="M458" s="27"/>
      <c r="N458" s="2"/>
      <c r="O458" s="53">
        <f t="shared" si="56"/>
        <v>0</v>
      </c>
      <c r="P458" s="53">
        <f t="shared" si="57"/>
        <v>0</v>
      </c>
      <c r="Q458" s="53">
        <f t="shared" si="58"/>
        <v>0</v>
      </c>
      <c r="R458" s="53">
        <f>IF(P458=0,0,IF(INSTRUCCIONES!$C$8="",P458,MIN(P458,INSTRUCCIONES!$C$8)))</f>
        <v>0</v>
      </c>
      <c r="S458" s="52" t="str">
        <f>IF(OR(A458="",H458=""),"",IF(COUNTIFS(LISTAS!$C$2:$C$24,C458,LISTAS!$D$2:$D$24,H458)&gt;0,"SI","NO"))</f>
        <v/>
      </c>
      <c r="T458" s="53">
        <f t="shared" si="59"/>
        <v>0</v>
      </c>
      <c r="U458" s="54">
        <f t="shared" si="60"/>
        <v>0</v>
      </c>
      <c r="V458" s="55" t="str">
        <f t="shared" si="61"/>
        <v/>
      </c>
      <c r="W458" s="35" t="str">
        <f t="shared" si="62"/>
        <v/>
      </c>
      <c r="X458" s="37"/>
      <c r="Y458" s="56"/>
      <c r="Z458" s="57" t="str">
        <f t="shared" si="63"/>
        <v/>
      </c>
      <c r="AA458" s="41"/>
    </row>
    <row r="459" spans="1:27" ht="24" customHeight="1" x14ac:dyDescent="0.25">
      <c r="A459" s="27"/>
      <c r="B459" s="51" t="str">
        <f>IF(A459="","",IFERROR(INDEX(PERSONAL!$G$6:$G$80,MATCH(A459,PERSONAL!$A$6:$A$80,0)),""))</f>
        <v/>
      </c>
      <c r="C459" s="52" t="str">
        <f>IF(A459="","",IFERROR(INDEX(PERSONAL!$B$6:$B$80,MATCH(A459,PERSONAL!$A$6:$A$80,0)),""))</f>
        <v/>
      </c>
      <c r="D459" s="31" t="str">
        <f>IF(A459="","",IFERROR(INDEX(PERSONAL!$V$6:$V$80,MATCH(A459,PERSONAL!$A$6:$A$80,0)),""))</f>
        <v/>
      </c>
      <c r="E459" s="2"/>
      <c r="F459" s="2"/>
      <c r="G459" s="2"/>
      <c r="H459" s="2"/>
      <c r="I459" s="30"/>
      <c r="J459" s="30"/>
      <c r="K459" s="27"/>
      <c r="L459" s="30"/>
      <c r="M459" s="27"/>
      <c r="N459" s="2"/>
      <c r="O459" s="53">
        <f t="shared" si="56"/>
        <v>0</v>
      </c>
      <c r="P459" s="53">
        <f t="shared" si="57"/>
        <v>0</v>
      </c>
      <c r="Q459" s="53">
        <f t="shared" si="58"/>
        <v>0</v>
      </c>
      <c r="R459" s="53">
        <f>IF(P459=0,0,IF(INSTRUCCIONES!$C$8="",P459,MIN(P459,INSTRUCCIONES!$C$8)))</f>
        <v>0</v>
      </c>
      <c r="S459" s="52" t="str">
        <f>IF(OR(A459="",H459=""),"",IF(COUNTIFS(LISTAS!$C$2:$C$24,C459,LISTAS!$D$2:$D$24,H459)&gt;0,"SI","NO"))</f>
        <v/>
      </c>
      <c r="T459" s="53">
        <f t="shared" si="59"/>
        <v>0</v>
      </c>
      <c r="U459" s="54">
        <f t="shared" si="60"/>
        <v>0</v>
      </c>
      <c r="V459" s="55" t="str">
        <f t="shared" si="61"/>
        <v/>
      </c>
      <c r="W459" s="35" t="str">
        <f t="shared" si="62"/>
        <v/>
      </c>
      <c r="X459" s="37"/>
      <c r="Y459" s="56"/>
      <c r="Z459" s="57" t="str">
        <f t="shared" si="63"/>
        <v/>
      </c>
      <c r="AA459" s="41"/>
    </row>
    <row r="460" spans="1:27" ht="24" customHeight="1" x14ac:dyDescent="0.25">
      <c r="A460" s="27"/>
      <c r="B460" s="51" t="str">
        <f>IF(A460="","",IFERROR(INDEX(PERSONAL!$G$6:$G$80,MATCH(A460,PERSONAL!$A$6:$A$80,0)),""))</f>
        <v/>
      </c>
      <c r="C460" s="52" t="str">
        <f>IF(A460="","",IFERROR(INDEX(PERSONAL!$B$6:$B$80,MATCH(A460,PERSONAL!$A$6:$A$80,0)),""))</f>
        <v/>
      </c>
      <c r="D460" s="31" t="str">
        <f>IF(A460="","",IFERROR(INDEX(PERSONAL!$V$6:$V$80,MATCH(A460,PERSONAL!$A$6:$A$80,0)),""))</f>
        <v/>
      </c>
      <c r="E460" s="2"/>
      <c r="F460" s="2"/>
      <c r="G460" s="2"/>
      <c r="H460" s="2"/>
      <c r="I460" s="30"/>
      <c r="J460" s="30"/>
      <c r="K460" s="27"/>
      <c r="L460" s="30"/>
      <c r="M460" s="27"/>
      <c r="N460" s="2"/>
      <c r="O460" s="53">
        <f t="shared" si="56"/>
        <v>0</v>
      </c>
      <c r="P460" s="53">
        <f t="shared" si="57"/>
        <v>0</v>
      </c>
      <c r="Q460" s="53">
        <f t="shared" si="58"/>
        <v>0</v>
      </c>
      <c r="R460" s="53">
        <f>IF(P460=0,0,IF(INSTRUCCIONES!$C$8="",P460,MIN(P460,INSTRUCCIONES!$C$8)))</f>
        <v>0</v>
      </c>
      <c r="S460" s="52" t="str">
        <f>IF(OR(A460="",H460=""),"",IF(COUNTIFS(LISTAS!$C$2:$C$24,C460,LISTAS!$D$2:$D$24,H460)&gt;0,"SI","NO"))</f>
        <v/>
      </c>
      <c r="T460" s="53">
        <f t="shared" si="59"/>
        <v>0</v>
      </c>
      <c r="U460" s="54">
        <f t="shared" si="60"/>
        <v>0</v>
      </c>
      <c r="V460" s="55" t="str">
        <f t="shared" si="61"/>
        <v/>
      </c>
      <c r="W460" s="35" t="str">
        <f t="shared" si="62"/>
        <v/>
      </c>
      <c r="X460" s="37"/>
      <c r="Y460" s="56"/>
      <c r="Z460" s="57" t="str">
        <f t="shared" si="63"/>
        <v/>
      </c>
      <c r="AA460" s="41"/>
    </row>
    <row r="461" spans="1:27" ht="24" customHeight="1" x14ac:dyDescent="0.25">
      <c r="A461" s="27"/>
      <c r="B461" s="51" t="str">
        <f>IF(A461="","",IFERROR(INDEX(PERSONAL!$G$6:$G$80,MATCH(A461,PERSONAL!$A$6:$A$80,0)),""))</f>
        <v/>
      </c>
      <c r="C461" s="52" t="str">
        <f>IF(A461="","",IFERROR(INDEX(PERSONAL!$B$6:$B$80,MATCH(A461,PERSONAL!$A$6:$A$80,0)),""))</f>
        <v/>
      </c>
      <c r="D461" s="31" t="str">
        <f>IF(A461="","",IFERROR(INDEX(PERSONAL!$V$6:$V$80,MATCH(A461,PERSONAL!$A$6:$A$80,0)),""))</f>
        <v/>
      </c>
      <c r="E461" s="2"/>
      <c r="F461" s="2"/>
      <c r="G461" s="2"/>
      <c r="H461" s="2"/>
      <c r="I461" s="30"/>
      <c r="J461" s="30"/>
      <c r="K461" s="27"/>
      <c r="L461" s="30"/>
      <c r="M461" s="27"/>
      <c r="N461" s="2"/>
      <c r="O461" s="53">
        <f t="shared" si="56"/>
        <v>0</v>
      </c>
      <c r="P461" s="53">
        <f t="shared" si="57"/>
        <v>0</v>
      </c>
      <c r="Q461" s="53">
        <f t="shared" si="58"/>
        <v>0</v>
      </c>
      <c r="R461" s="53">
        <f>IF(P461=0,0,IF(INSTRUCCIONES!$C$8="",P461,MIN(P461,INSTRUCCIONES!$C$8)))</f>
        <v>0</v>
      </c>
      <c r="S461" s="52" t="str">
        <f>IF(OR(A461="",H461=""),"",IF(COUNTIFS(LISTAS!$C$2:$C$24,C461,LISTAS!$D$2:$D$24,H461)&gt;0,"SI","NO"))</f>
        <v/>
      </c>
      <c r="T461" s="53">
        <f t="shared" si="59"/>
        <v>0</v>
      </c>
      <c r="U461" s="54">
        <f t="shared" si="60"/>
        <v>0</v>
      </c>
      <c r="V461" s="55" t="str">
        <f t="shared" si="61"/>
        <v/>
      </c>
      <c r="W461" s="35" t="str">
        <f t="shared" si="62"/>
        <v/>
      </c>
      <c r="X461" s="37"/>
      <c r="Y461" s="56"/>
      <c r="Z461" s="57" t="str">
        <f t="shared" si="63"/>
        <v/>
      </c>
      <c r="AA461" s="41"/>
    </row>
    <row r="462" spans="1:27" ht="24" customHeight="1" x14ac:dyDescent="0.25">
      <c r="A462" s="27"/>
      <c r="B462" s="51" t="str">
        <f>IF(A462="","",IFERROR(INDEX(PERSONAL!$G$6:$G$80,MATCH(A462,PERSONAL!$A$6:$A$80,0)),""))</f>
        <v/>
      </c>
      <c r="C462" s="52" t="str">
        <f>IF(A462="","",IFERROR(INDEX(PERSONAL!$B$6:$B$80,MATCH(A462,PERSONAL!$A$6:$A$80,0)),""))</f>
        <v/>
      </c>
      <c r="D462" s="31" t="str">
        <f>IF(A462="","",IFERROR(INDEX(PERSONAL!$V$6:$V$80,MATCH(A462,PERSONAL!$A$6:$A$80,0)),""))</f>
        <v/>
      </c>
      <c r="E462" s="2"/>
      <c r="F462" s="2"/>
      <c r="G462" s="2"/>
      <c r="H462" s="2"/>
      <c r="I462" s="30"/>
      <c r="J462" s="30"/>
      <c r="K462" s="27"/>
      <c r="L462" s="30"/>
      <c r="M462" s="27"/>
      <c r="N462" s="2"/>
      <c r="O462" s="53">
        <f t="shared" si="56"/>
        <v>0</v>
      </c>
      <c r="P462" s="53">
        <f t="shared" si="57"/>
        <v>0</v>
      </c>
      <c r="Q462" s="53">
        <f t="shared" si="58"/>
        <v>0</v>
      </c>
      <c r="R462" s="53">
        <f>IF(P462=0,0,IF(INSTRUCCIONES!$C$8="",P462,MIN(P462,INSTRUCCIONES!$C$8)))</f>
        <v>0</v>
      </c>
      <c r="S462" s="52" t="str">
        <f>IF(OR(A462="",H462=""),"",IF(COUNTIFS(LISTAS!$C$2:$C$24,C462,LISTAS!$D$2:$D$24,H462)&gt;0,"SI","NO"))</f>
        <v/>
      </c>
      <c r="T462" s="53">
        <f t="shared" si="59"/>
        <v>0</v>
      </c>
      <c r="U462" s="54">
        <f t="shared" si="60"/>
        <v>0</v>
      </c>
      <c r="V462" s="55" t="str">
        <f t="shared" si="61"/>
        <v/>
      </c>
      <c r="W462" s="35" t="str">
        <f t="shared" si="62"/>
        <v/>
      </c>
      <c r="X462" s="37"/>
      <c r="Y462" s="56"/>
      <c r="Z462" s="57" t="str">
        <f t="shared" si="63"/>
        <v/>
      </c>
      <c r="AA462" s="41"/>
    </row>
    <row r="463" spans="1:27" ht="24" customHeight="1" x14ac:dyDescent="0.25">
      <c r="A463" s="27"/>
      <c r="B463" s="51" t="str">
        <f>IF(A463="","",IFERROR(INDEX(PERSONAL!$G$6:$G$80,MATCH(A463,PERSONAL!$A$6:$A$80,0)),""))</f>
        <v/>
      </c>
      <c r="C463" s="52" t="str">
        <f>IF(A463="","",IFERROR(INDEX(PERSONAL!$B$6:$B$80,MATCH(A463,PERSONAL!$A$6:$A$80,0)),""))</f>
        <v/>
      </c>
      <c r="D463" s="31" t="str">
        <f>IF(A463="","",IFERROR(INDEX(PERSONAL!$V$6:$V$80,MATCH(A463,PERSONAL!$A$6:$A$80,0)),""))</f>
        <v/>
      </c>
      <c r="E463" s="2"/>
      <c r="F463" s="2"/>
      <c r="G463" s="2"/>
      <c r="H463" s="2"/>
      <c r="I463" s="30"/>
      <c r="J463" s="30"/>
      <c r="K463" s="27"/>
      <c r="L463" s="30"/>
      <c r="M463" s="27"/>
      <c r="N463" s="2"/>
      <c r="O463" s="53">
        <f t="shared" si="56"/>
        <v>0</v>
      </c>
      <c r="P463" s="53">
        <f t="shared" si="57"/>
        <v>0</v>
      </c>
      <c r="Q463" s="53">
        <f t="shared" si="58"/>
        <v>0</v>
      </c>
      <c r="R463" s="53">
        <f>IF(P463=0,0,IF(INSTRUCCIONES!$C$8="",P463,MIN(P463,INSTRUCCIONES!$C$8)))</f>
        <v>0</v>
      </c>
      <c r="S463" s="52" t="str">
        <f>IF(OR(A463="",H463=""),"",IF(COUNTIFS(LISTAS!$C$2:$C$24,C463,LISTAS!$D$2:$D$24,H463)&gt;0,"SI","NO"))</f>
        <v/>
      </c>
      <c r="T463" s="53">
        <f t="shared" si="59"/>
        <v>0</v>
      </c>
      <c r="U463" s="54">
        <f t="shared" si="60"/>
        <v>0</v>
      </c>
      <c r="V463" s="55" t="str">
        <f t="shared" si="61"/>
        <v/>
      </c>
      <c r="W463" s="35" t="str">
        <f t="shared" si="62"/>
        <v/>
      </c>
      <c r="X463" s="37"/>
      <c r="Y463" s="56"/>
      <c r="Z463" s="57" t="str">
        <f t="shared" si="63"/>
        <v/>
      </c>
      <c r="AA463" s="41"/>
    </row>
    <row r="464" spans="1:27" ht="24" customHeight="1" x14ac:dyDescent="0.25">
      <c r="A464" s="27"/>
      <c r="B464" s="51" t="str">
        <f>IF(A464="","",IFERROR(INDEX(PERSONAL!$G$6:$G$80,MATCH(A464,PERSONAL!$A$6:$A$80,0)),""))</f>
        <v/>
      </c>
      <c r="C464" s="52" t="str">
        <f>IF(A464="","",IFERROR(INDEX(PERSONAL!$B$6:$B$80,MATCH(A464,PERSONAL!$A$6:$A$80,0)),""))</f>
        <v/>
      </c>
      <c r="D464" s="31" t="str">
        <f>IF(A464="","",IFERROR(INDEX(PERSONAL!$V$6:$V$80,MATCH(A464,PERSONAL!$A$6:$A$80,0)),""))</f>
        <v/>
      </c>
      <c r="E464" s="2"/>
      <c r="F464" s="2"/>
      <c r="G464" s="2"/>
      <c r="H464" s="2"/>
      <c r="I464" s="30"/>
      <c r="J464" s="30"/>
      <c r="K464" s="27"/>
      <c r="L464" s="30"/>
      <c r="M464" s="27"/>
      <c r="N464" s="2"/>
      <c r="O464" s="53">
        <f t="shared" si="56"/>
        <v>0</v>
      </c>
      <c r="P464" s="53">
        <f t="shared" si="57"/>
        <v>0</v>
      </c>
      <c r="Q464" s="53">
        <f t="shared" si="58"/>
        <v>0</v>
      </c>
      <c r="R464" s="53">
        <f>IF(P464=0,0,IF(INSTRUCCIONES!$C$8="",P464,MIN(P464,INSTRUCCIONES!$C$8)))</f>
        <v>0</v>
      </c>
      <c r="S464" s="52" t="str">
        <f>IF(OR(A464="",H464=""),"",IF(COUNTIFS(LISTAS!$C$2:$C$24,C464,LISTAS!$D$2:$D$24,H464)&gt;0,"SI","NO"))</f>
        <v/>
      </c>
      <c r="T464" s="53">
        <f t="shared" si="59"/>
        <v>0</v>
      </c>
      <c r="U464" s="54">
        <f t="shared" si="60"/>
        <v>0</v>
      </c>
      <c r="V464" s="55" t="str">
        <f t="shared" si="61"/>
        <v/>
      </c>
      <c r="W464" s="35" t="str">
        <f t="shared" si="62"/>
        <v/>
      </c>
      <c r="X464" s="37"/>
      <c r="Y464" s="56"/>
      <c r="Z464" s="57" t="str">
        <f t="shared" si="63"/>
        <v/>
      </c>
      <c r="AA464" s="41"/>
    </row>
    <row r="465" spans="1:27" ht="24" customHeight="1" x14ac:dyDescent="0.25">
      <c r="A465" s="27"/>
      <c r="B465" s="51" t="str">
        <f>IF(A465="","",IFERROR(INDEX(PERSONAL!$G$6:$G$80,MATCH(A465,PERSONAL!$A$6:$A$80,0)),""))</f>
        <v/>
      </c>
      <c r="C465" s="52" t="str">
        <f>IF(A465="","",IFERROR(INDEX(PERSONAL!$B$6:$B$80,MATCH(A465,PERSONAL!$A$6:$A$80,0)),""))</f>
        <v/>
      </c>
      <c r="D465" s="31" t="str">
        <f>IF(A465="","",IFERROR(INDEX(PERSONAL!$V$6:$V$80,MATCH(A465,PERSONAL!$A$6:$A$80,0)),""))</f>
        <v/>
      </c>
      <c r="E465" s="2"/>
      <c r="F465" s="2"/>
      <c r="G465" s="2"/>
      <c r="H465" s="2"/>
      <c r="I465" s="30"/>
      <c r="J465" s="30"/>
      <c r="K465" s="27"/>
      <c r="L465" s="30"/>
      <c r="M465" s="27"/>
      <c r="N465" s="2"/>
      <c r="O465" s="53">
        <f t="shared" si="56"/>
        <v>0</v>
      </c>
      <c r="P465" s="53">
        <f t="shared" si="57"/>
        <v>0</v>
      </c>
      <c r="Q465" s="53">
        <f t="shared" si="58"/>
        <v>0</v>
      </c>
      <c r="R465" s="53">
        <f>IF(P465=0,0,IF(INSTRUCCIONES!$C$8="",P465,MIN(P465,INSTRUCCIONES!$C$8)))</f>
        <v>0</v>
      </c>
      <c r="S465" s="52" t="str">
        <f>IF(OR(A465="",H465=""),"",IF(COUNTIFS(LISTAS!$C$2:$C$24,C465,LISTAS!$D$2:$D$24,H465)&gt;0,"SI","NO"))</f>
        <v/>
      </c>
      <c r="T465" s="53">
        <f t="shared" si="59"/>
        <v>0</v>
      </c>
      <c r="U465" s="54">
        <f t="shared" si="60"/>
        <v>0</v>
      </c>
      <c r="V465" s="55" t="str">
        <f t="shared" si="61"/>
        <v/>
      </c>
      <c r="W465" s="35" t="str">
        <f t="shared" si="62"/>
        <v/>
      </c>
      <c r="X465" s="37"/>
      <c r="Y465" s="56"/>
      <c r="Z465" s="57" t="str">
        <f t="shared" si="63"/>
        <v/>
      </c>
      <c r="AA465" s="41"/>
    </row>
    <row r="466" spans="1:27" ht="24" customHeight="1" x14ac:dyDescent="0.25">
      <c r="A466" s="27"/>
      <c r="B466" s="51" t="str">
        <f>IF(A466="","",IFERROR(INDEX(PERSONAL!$G$6:$G$80,MATCH(A466,PERSONAL!$A$6:$A$80,0)),""))</f>
        <v/>
      </c>
      <c r="C466" s="52" t="str">
        <f>IF(A466="","",IFERROR(INDEX(PERSONAL!$B$6:$B$80,MATCH(A466,PERSONAL!$A$6:$A$80,0)),""))</f>
        <v/>
      </c>
      <c r="D466" s="31" t="str">
        <f>IF(A466="","",IFERROR(INDEX(PERSONAL!$V$6:$V$80,MATCH(A466,PERSONAL!$A$6:$A$80,0)),""))</f>
        <v/>
      </c>
      <c r="E466" s="2"/>
      <c r="F466" s="2"/>
      <c r="G466" s="2"/>
      <c r="H466" s="2"/>
      <c r="I466" s="30"/>
      <c r="J466" s="30"/>
      <c r="K466" s="27"/>
      <c r="L466" s="30"/>
      <c r="M466" s="27"/>
      <c r="N466" s="2"/>
      <c r="O466" s="53">
        <f t="shared" si="56"/>
        <v>0</v>
      </c>
      <c r="P466" s="53">
        <f t="shared" si="57"/>
        <v>0</v>
      </c>
      <c r="Q466" s="53">
        <f t="shared" si="58"/>
        <v>0</v>
      </c>
      <c r="R466" s="53">
        <f>IF(P466=0,0,IF(INSTRUCCIONES!$C$8="",P466,MIN(P466,INSTRUCCIONES!$C$8)))</f>
        <v>0</v>
      </c>
      <c r="S466" s="52" t="str">
        <f>IF(OR(A466="",H466=""),"",IF(COUNTIFS(LISTAS!$C$2:$C$24,C466,LISTAS!$D$2:$D$24,H466)&gt;0,"SI","NO"))</f>
        <v/>
      </c>
      <c r="T466" s="53">
        <f t="shared" si="59"/>
        <v>0</v>
      </c>
      <c r="U466" s="54">
        <f t="shared" si="60"/>
        <v>0</v>
      </c>
      <c r="V466" s="55" t="str">
        <f t="shared" si="61"/>
        <v/>
      </c>
      <c r="W466" s="35" t="str">
        <f t="shared" si="62"/>
        <v/>
      </c>
      <c r="X466" s="37"/>
      <c r="Y466" s="56"/>
      <c r="Z466" s="57" t="str">
        <f t="shared" si="63"/>
        <v/>
      </c>
      <c r="AA466" s="41"/>
    </row>
    <row r="467" spans="1:27" ht="24" customHeight="1" x14ac:dyDescent="0.25">
      <c r="A467" s="27"/>
      <c r="B467" s="51" t="str">
        <f>IF(A467="","",IFERROR(INDEX(PERSONAL!$G$6:$G$80,MATCH(A467,PERSONAL!$A$6:$A$80,0)),""))</f>
        <v/>
      </c>
      <c r="C467" s="52" t="str">
        <f>IF(A467="","",IFERROR(INDEX(PERSONAL!$B$6:$B$80,MATCH(A467,PERSONAL!$A$6:$A$80,0)),""))</f>
        <v/>
      </c>
      <c r="D467" s="31" t="str">
        <f>IF(A467="","",IFERROR(INDEX(PERSONAL!$V$6:$V$80,MATCH(A467,PERSONAL!$A$6:$A$80,0)),""))</f>
        <v/>
      </c>
      <c r="E467" s="2"/>
      <c r="F467" s="2"/>
      <c r="G467" s="2"/>
      <c r="H467" s="2"/>
      <c r="I467" s="30"/>
      <c r="J467" s="30"/>
      <c r="K467" s="27"/>
      <c r="L467" s="30"/>
      <c r="M467" s="27"/>
      <c r="N467" s="2"/>
      <c r="O467" s="53">
        <f t="shared" si="56"/>
        <v>0</v>
      </c>
      <c r="P467" s="53">
        <f t="shared" si="57"/>
        <v>0</v>
      </c>
      <c r="Q467" s="53">
        <f t="shared" si="58"/>
        <v>0</v>
      </c>
      <c r="R467" s="53">
        <f>IF(P467=0,0,IF(INSTRUCCIONES!$C$8="",P467,MIN(P467,INSTRUCCIONES!$C$8)))</f>
        <v>0</v>
      </c>
      <c r="S467" s="52" t="str">
        <f>IF(OR(A467="",H467=""),"",IF(COUNTIFS(LISTAS!$C$2:$C$24,C467,LISTAS!$D$2:$D$24,H467)&gt;0,"SI","NO"))</f>
        <v/>
      </c>
      <c r="T467" s="53">
        <f t="shared" si="59"/>
        <v>0</v>
      </c>
      <c r="U467" s="54">
        <f t="shared" si="60"/>
        <v>0</v>
      </c>
      <c r="V467" s="55" t="str">
        <f t="shared" si="61"/>
        <v/>
      </c>
      <c r="W467" s="35" t="str">
        <f t="shared" si="62"/>
        <v/>
      </c>
      <c r="X467" s="37"/>
      <c r="Y467" s="56"/>
      <c r="Z467" s="57" t="str">
        <f t="shared" si="63"/>
        <v/>
      </c>
      <c r="AA467" s="41"/>
    </row>
    <row r="468" spans="1:27" ht="24" customHeight="1" x14ac:dyDescent="0.25">
      <c r="A468" s="27"/>
      <c r="B468" s="51" t="str">
        <f>IF(A468="","",IFERROR(INDEX(PERSONAL!$G$6:$G$80,MATCH(A468,PERSONAL!$A$6:$A$80,0)),""))</f>
        <v/>
      </c>
      <c r="C468" s="52" t="str">
        <f>IF(A468="","",IFERROR(INDEX(PERSONAL!$B$6:$B$80,MATCH(A468,PERSONAL!$A$6:$A$80,0)),""))</f>
        <v/>
      </c>
      <c r="D468" s="31" t="str">
        <f>IF(A468="","",IFERROR(INDEX(PERSONAL!$V$6:$V$80,MATCH(A468,PERSONAL!$A$6:$A$80,0)),""))</f>
        <v/>
      </c>
      <c r="E468" s="2"/>
      <c r="F468" s="2"/>
      <c r="G468" s="2"/>
      <c r="H468" s="2"/>
      <c r="I468" s="30"/>
      <c r="J468" s="30"/>
      <c r="K468" s="27"/>
      <c r="L468" s="30"/>
      <c r="M468" s="27"/>
      <c r="N468" s="2"/>
      <c r="O468" s="53">
        <f t="shared" si="56"/>
        <v>0</v>
      </c>
      <c r="P468" s="53">
        <f t="shared" si="57"/>
        <v>0</v>
      </c>
      <c r="Q468" s="53">
        <f t="shared" si="58"/>
        <v>0</v>
      </c>
      <c r="R468" s="53">
        <f>IF(P468=0,0,IF(INSTRUCCIONES!$C$8="",P468,MIN(P468,INSTRUCCIONES!$C$8)))</f>
        <v>0</v>
      </c>
      <c r="S468" s="52" t="str">
        <f>IF(OR(A468="",H468=""),"",IF(COUNTIFS(LISTAS!$C$2:$C$24,C468,LISTAS!$D$2:$D$24,H468)&gt;0,"SI","NO"))</f>
        <v/>
      </c>
      <c r="T468" s="53">
        <f t="shared" si="59"/>
        <v>0</v>
      </c>
      <c r="U468" s="54">
        <f t="shared" si="60"/>
        <v>0</v>
      </c>
      <c r="V468" s="55" t="str">
        <f t="shared" si="61"/>
        <v/>
      </c>
      <c r="W468" s="35" t="str">
        <f t="shared" si="62"/>
        <v/>
      </c>
      <c r="X468" s="37"/>
      <c r="Y468" s="56"/>
      <c r="Z468" s="57" t="str">
        <f t="shared" si="63"/>
        <v/>
      </c>
      <c r="AA468" s="41"/>
    </row>
    <row r="469" spans="1:27" ht="24" customHeight="1" x14ac:dyDescent="0.25">
      <c r="A469" s="27"/>
      <c r="B469" s="51" t="str">
        <f>IF(A469="","",IFERROR(INDEX(PERSONAL!$G$6:$G$80,MATCH(A469,PERSONAL!$A$6:$A$80,0)),""))</f>
        <v/>
      </c>
      <c r="C469" s="52" t="str">
        <f>IF(A469="","",IFERROR(INDEX(PERSONAL!$B$6:$B$80,MATCH(A469,PERSONAL!$A$6:$A$80,0)),""))</f>
        <v/>
      </c>
      <c r="D469" s="31" t="str">
        <f>IF(A469="","",IFERROR(INDEX(PERSONAL!$V$6:$V$80,MATCH(A469,PERSONAL!$A$6:$A$80,0)),""))</f>
        <v/>
      </c>
      <c r="E469" s="2"/>
      <c r="F469" s="2"/>
      <c r="G469" s="2"/>
      <c r="H469" s="2"/>
      <c r="I469" s="30"/>
      <c r="J469" s="30"/>
      <c r="K469" s="27"/>
      <c r="L469" s="30"/>
      <c r="M469" s="27"/>
      <c r="N469" s="2"/>
      <c r="O469" s="53">
        <f t="shared" si="56"/>
        <v>0</v>
      </c>
      <c r="P469" s="53">
        <f t="shared" si="57"/>
        <v>0</v>
      </c>
      <c r="Q469" s="53">
        <f t="shared" si="58"/>
        <v>0</v>
      </c>
      <c r="R469" s="53">
        <f>IF(P469=0,0,IF(INSTRUCCIONES!$C$8="",P469,MIN(P469,INSTRUCCIONES!$C$8)))</f>
        <v>0</v>
      </c>
      <c r="S469" s="52" t="str">
        <f>IF(OR(A469="",H469=""),"",IF(COUNTIFS(LISTAS!$C$2:$C$24,C469,LISTAS!$D$2:$D$24,H469)&gt;0,"SI","NO"))</f>
        <v/>
      </c>
      <c r="T469" s="53">
        <f t="shared" si="59"/>
        <v>0</v>
      </c>
      <c r="U469" s="54">
        <f t="shared" si="60"/>
        <v>0</v>
      </c>
      <c r="V469" s="55" t="str">
        <f t="shared" si="61"/>
        <v/>
      </c>
      <c r="W469" s="35" t="str">
        <f t="shared" si="62"/>
        <v/>
      </c>
      <c r="X469" s="37"/>
      <c r="Y469" s="56"/>
      <c r="Z469" s="57" t="str">
        <f t="shared" si="63"/>
        <v/>
      </c>
      <c r="AA469" s="41"/>
    </row>
    <row r="470" spans="1:27" ht="24" customHeight="1" x14ac:dyDescent="0.25">
      <c r="A470" s="27"/>
      <c r="B470" s="51" t="str">
        <f>IF(A470="","",IFERROR(INDEX(PERSONAL!$G$6:$G$80,MATCH(A470,PERSONAL!$A$6:$A$80,0)),""))</f>
        <v/>
      </c>
      <c r="C470" s="52" t="str">
        <f>IF(A470="","",IFERROR(INDEX(PERSONAL!$B$6:$B$80,MATCH(A470,PERSONAL!$A$6:$A$80,0)),""))</f>
        <v/>
      </c>
      <c r="D470" s="31" t="str">
        <f>IF(A470="","",IFERROR(INDEX(PERSONAL!$V$6:$V$80,MATCH(A470,PERSONAL!$A$6:$A$80,0)),""))</f>
        <v/>
      </c>
      <c r="E470" s="2"/>
      <c r="F470" s="2"/>
      <c r="G470" s="2"/>
      <c r="H470" s="2"/>
      <c r="I470" s="30"/>
      <c r="J470" s="30"/>
      <c r="K470" s="27"/>
      <c r="L470" s="30"/>
      <c r="M470" s="27"/>
      <c r="N470" s="2"/>
      <c r="O470" s="53">
        <f t="shared" si="56"/>
        <v>0</v>
      </c>
      <c r="P470" s="53">
        <f t="shared" si="57"/>
        <v>0</v>
      </c>
      <c r="Q470" s="53">
        <f t="shared" si="58"/>
        <v>0</v>
      </c>
      <c r="R470" s="53">
        <f>IF(P470=0,0,IF(INSTRUCCIONES!$C$8="",P470,MIN(P470,INSTRUCCIONES!$C$8)))</f>
        <v>0</v>
      </c>
      <c r="S470" s="52" t="str">
        <f>IF(OR(A470="",H470=""),"",IF(COUNTIFS(LISTAS!$C$2:$C$24,C470,LISTAS!$D$2:$D$24,H470)&gt;0,"SI","NO"))</f>
        <v/>
      </c>
      <c r="T470" s="53">
        <f t="shared" si="59"/>
        <v>0</v>
      </c>
      <c r="U470" s="54">
        <f t="shared" si="60"/>
        <v>0</v>
      </c>
      <c r="V470" s="55" t="str">
        <f t="shared" si="61"/>
        <v/>
      </c>
      <c r="W470" s="35" t="str">
        <f t="shared" si="62"/>
        <v/>
      </c>
      <c r="X470" s="37"/>
      <c r="Y470" s="56"/>
      <c r="Z470" s="57" t="str">
        <f t="shared" si="63"/>
        <v/>
      </c>
      <c r="AA470" s="41"/>
    </row>
    <row r="471" spans="1:27" ht="24" customHeight="1" x14ac:dyDescent="0.25">
      <c r="A471" s="27"/>
      <c r="B471" s="51" t="str">
        <f>IF(A471="","",IFERROR(INDEX(PERSONAL!$G$6:$G$80,MATCH(A471,PERSONAL!$A$6:$A$80,0)),""))</f>
        <v/>
      </c>
      <c r="C471" s="52" t="str">
        <f>IF(A471="","",IFERROR(INDEX(PERSONAL!$B$6:$B$80,MATCH(A471,PERSONAL!$A$6:$A$80,0)),""))</f>
        <v/>
      </c>
      <c r="D471" s="31" t="str">
        <f>IF(A471="","",IFERROR(INDEX(PERSONAL!$V$6:$V$80,MATCH(A471,PERSONAL!$A$6:$A$80,0)),""))</f>
        <v/>
      </c>
      <c r="E471" s="2"/>
      <c r="F471" s="2"/>
      <c r="G471" s="2"/>
      <c r="H471" s="2"/>
      <c r="I471" s="30"/>
      <c r="J471" s="30"/>
      <c r="K471" s="27"/>
      <c r="L471" s="30"/>
      <c r="M471" s="27"/>
      <c r="N471" s="2"/>
      <c r="O471" s="53">
        <f t="shared" si="56"/>
        <v>0</v>
      </c>
      <c r="P471" s="53">
        <f t="shared" si="57"/>
        <v>0</v>
      </c>
      <c r="Q471" s="53">
        <f t="shared" si="58"/>
        <v>0</v>
      </c>
      <c r="R471" s="53">
        <f>IF(P471=0,0,IF(INSTRUCCIONES!$C$8="",P471,MIN(P471,INSTRUCCIONES!$C$8)))</f>
        <v>0</v>
      </c>
      <c r="S471" s="52" t="str">
        <f>IF(OR(A471="",H471=""),"",IF(COUNTIFS(LISTAS!$C$2:$C$24,C471,LISTAS!$D$2:$D$24,H471)&gt;0,"SI","NO"))</f>
        <v/>
      </c>
      <c r="T471" s="53">
        <f t="shared" si="59"/>
        <v>0</v>
      </c>
      <c r="U471" s="54">
        <f t="shared" si="60"/>
        <v>0</v>
      </c>
      <c r="V471" s="55" t="str">
        <f t="shared" si="61"/>
        <v/>
      </c>
      <c r="W471" s="35" t="str">
        <f t="shared" si="62"/>
        <v/>
      </c>
      <c r="X471" s="37"/>
      <c r="Y471" s="56"/>
      <c r="Z471" s="57" t="str">
        <f t="shared" si="63"/>
        <v/>
      </c>
      <c r="AA471" s="41"/>
    </row>
    <row r="472" spans="1:27" ht="24" customHeight="1" x14ac:dyDescent="0.25">
      <c r="A472" s="27"/>
      <c r="B472" s="51" t="str">
        <f>IF(A472="","",IFERROR(INDEX(PERSONAL!$G$6:$G$80,MATCH(A472,PERSONAL!$A$6:$A$80,0)),""))</f>
        <v/>
      </c>
      <c r="C472" s="52" t="str">
        <f>IF(A472="","",IFERROR(INDEX(PERSONAL!$B$6:$B$80,MATCH(A472,PERSONAL!$A$6:$A$80,0)),""))</f>
        <v/>
      </c>
      <c r="D472" s="31" t="str">
        <f>IF(A472="","",IFERROR(INDEX(PERSONAL!$V$6:$V$80,MATCH(A472,PERSONAL!$A$6:$A$80,0)),""))</f>
        <v/>
      </c>
      <c r="E472" s="2"/>
      <c r="F472" s="2"/>
      <c r="G472" s="2"/>
      <c r="H472" s="2"/>
      <c r="I472" s="30"/>
      <c r="J472" s="30"/>
      <c r="K472" s="27"/>
      <c r="L472" s="30"/>
      <c r="M472" s="27"/>
      <c r="N472" s="2"/>
      <c r="O472" s="53">
        <f t="shared" si="56"/>
        <v>0</v>
      </c>
      <c r="P472" s="53">
        <f t="shared" si="57"/>
        <v>0</v>
      </c>
      <c r="Q472" s="53">
        <f t="shared" si="58"/>
        <v>0</v>
      </c>
      <c r="R472" s="53">
        <f>IF(P472=0,0,IF(INSTRUCCIONES!$C$8="",P472,MIN(P472,INSTRUCCIONES!$C$8)))</f>
        <v>0</v>
      </c>
      <c r="S472" s="52" t="str">
        <f>IF(OR(A472="",H472=""),"",IF(COUNTIFS(LISTAS!$C$2:$C$24,C472,LISTAS!$D$2:$D$24,H472)&gt;0,"SI","NO"))</f>
        <v/>
      </c>
      <c r="T472" s="53">
        <f t="shared" si="59"/>
        <v>0</v>
      </c>
      <c r="U472" s="54">
        <f t="shared" si="60"/>
        <v>0</v>
      </c>
      <c r="V472" s="55" t="str">
        <f t="shared" si="61"/>
        <v/>
      </c>
      <c r="W472" s="35" t="str">
        <f t="shared" si="62"/>
        <v/>
      </c>
      <c r="X472" s="37"/>
      <c r="Y472" s="56"/>
      <c r="Z472" s="57" t="str">
        <f t="shared" si="63"/>
        <v/>
      </c>
      <c r="AA472" s="41"/>
    </row>
    <row r="473" spans="1:27" ht="24" customHeight="1" x14ac:dyDescent="0.25">
      <c r="A473" s="27"/>
      <c r="B473" s="51" t="str">
        <f>IF(A473="","",IFERROR(INDEX(PERSONAL!$G$6:$G$80,MATCH(A473,PERSONAL!$A$6:$A$80,0)),""))</f>
        <v/>
      </c>
      <c r="C473" s="52" t="str">
        <f>IF(A473="","",IFERROR(INDEX(PERSONAL!$B$6:$B$80,MATCH(A473,PERSONAL!$A$6:$A$80,0)),""))</f>
        <v/>
      </c>
      <c r="D473" s="31" t="str">
        <f>IF(A473="","",IFERROR(INDEX(PERSONAL!$V$6:$V$80,MATCH(A473,PERSONAL!$A$6:$A$80,0)),""))</f>
        <v/>
      </c>
      <c r="E473" s="2"/>
      <c r="F473" s="2"/>
      <c r="G473" s="2"/>
      <c r="H473" s="2"/>
      <c r="I473" s="30"/>
      <c r="J473" s="30"/>
      <c r="K473" s="27"/>
      <c r="L473" s="30"/>
      <c r="M473" s="27"/>
      <c r="N473" s="2"/>
      <c r="O473" s="53">
        <f t="shared" si="56"/>
        <v>0</v>
      </c>
      <c r="P473" s="53">
        <f t="shared" si="57"/>
        <v>0</v>
      </c>
      <c r="Q473" s="53">
        <f t="shared" si="58"/>
        <v>0</v>
      </c>
      <c r="R473" s="53">
        <f>IF(P473=0,0,IF(INSTRUCCIONES!$C$8="",P473,MIN(P473,INSTRUCCIONES!$C$8)))</f>
        <v>0</v>
      </c>
      <c r="S473" s="52" t="str">
        <f>IF(OR(A473="",H473=""),"",IF(COUNTIFS(LISTAS!$C$2:$C$24,C473,LISTAS!$D$2:$D$24,H473)&gt;0,"SI","NO"))</f>
        <v/>
      </c>
      <c r="T473" s="53">
        <f t="shared" si="59"/>
        <v>0</v>
      </c>
      <c r="U473" s="54">
        <f t="shared" si="60"/>
        <v>0</v>
      </c>
      <c r="V473" s="55" t="str">
        <f t="shared" si="61"/>
        <v/>
      </c>
      <c r="W473" s="35" t="str">
        <f t="shared" si="62"/>
        <v/>
      </c>
      <c r="X473" s="37"/>
      <c r="Y473" s="56"/>
      <c r="Z473" s="57" t="str">
        <f t="shared" si="63"/>
        <v/>
      </c>
      <c r="AA473" s="41"/>
    </row>
    <row r="474" spans="1:27" ht="24" customHeight="1" x14ac:dyDescent="0.25">
      <c r="A474" s="27"/>
      <c r="B474" s="51" t="str">
        <f>IF(A474="","",IFERROR(INDEX(PERSONAL!$G$6:$G$80,MATCH(A474,PERSONAL!$A$6:$A$80,0)),""))</f>
        <v/>
      </c>
      <c r="C474" s="52" t="str">
        <f>IF(A474="","",IFERROR(INDEX(PERSONAL!$B$6:$B$80,MATCH(A474,PERSONAL!$A$6:$A$80,0)),""))</f>
        <v/>
      </c>
      <c r="D474" s="31" t="str">
        <f>IF(A474="","",IFERROR(INDEX(PERSONAL!$V$6:$V$80,MATCH(A474,PERSONAL!$A$6:$A$80,0)),""))</f>
        <v/>
      </c>
      <c r="E474" s="2"/>
      <c r="F474" s="2"/>
      <c r="G474" s="2"/>
      <c r="H474" s="2"/>
      <c r="I474" s="30"/>
      <c r="J474" s="30"/>
      <c r="K474" s="27"/>
      <c r="L474" s="30"/>
      <c r="M474" s="27"/>
      <c r="N474" s="2"/>
      <c r="O474" s="53">
        <f t="shared" si="56"/>
        <v>0</v>
      </c>
      <c r="P474" s="53">
        <f t="shared" si="57"/>
        <v>0</v>
      </c>
      <c r="Q474" s="53">
        <f t="shared" si="58"/>
        <v>0</v>
      </c>
      <c r="R474" s="53">
        <f>IF(P474=0,0,IF(INSTRUCCIONES!$C$8="",P474,MIN(P474,INSTRUCCIONES!$C$8)))</f>
        <v>0</v>
      </c>
      <c r="S474" s="52" t="str">
        <f>IF(OR(A474="",H474=""),"",IF(COUNTIFS(LISTAS!$C$2:$C$24,C474,LISTAS!$D$2:$D$24,H474)&gt;0,"SI","NO"))</f>
        <v/>
      </c>
      <c r="T474" s="53">
        <f t="shared" si="59"/>
        <v>0</v>
      </c>
      <c r="U474" s="54">
        <f t="shared" si="60"/>
        <v>0</v>
      </c>
      <c r="V474" s="55" t="str">
        <f t="shared" si="61"/>
        <v/>
      </c>
      <c r="W474" s="35" t="str">
        <f t="shared" si="62"/>
        <v/>
      </c>
      <c r="X474" s="37"/>
      <c r="Y474" s="56"/>
      <c r="Z474" s="57" t="str">
        <f t="shared" si="63"/>
        <v/>
      </c>
      <c r="AA474" s="41"/>
    </row>
    <row r="475" spans="1:27" ht="24" customHeight="1" x14ac:dyDescent="0.25">
      <c r="A475" s="27"/>
      <c r="B475" s="51" t="str">
        <f>IF(A475="","",IFERROR(INDEX(PERSONAL!$G$6:$G$80,MATCH(A475,PERSONAL!$A$6:$A$80,0)),""))</f>
        <v/>
      </c>
      <c r="C475" s="52" t="str">
        <f>IF(A475="","",IFERROR(INDEX(PERSONAL!$B$6:$B$80,MATCH(A475,PERSONAL!$A$6:$A$80,0)),""))</f>
        <v/>
      </c>
      <c r="D475" s="31" t="str">
        <f>IF(A475="","",IFERROR(INDEX(PERSONAL!$V$6:$V$80,MATCH(A475,PERSONAL!$A$6:$A$80,0)),""))</f>
        <v/>
      </c>
      <c r="E475" s="2"/>
      <c r="F475" s="2"/>
      <c r="G475" s="2"/>
      <c r="H475" s="2"/>
      <c r="I475" s="30"/>
      <c r="J475" s="30"/>
      <c r="K475" s="27"/>
      <c r="L475" s="30"/>
      <c r="M475" s="27"/>
      <c r="N475" s="2"/>
      <c r="O475" s="53">
        <f t="shared" si="56"/>
        <v>0</v>
      </c>
      <c r="P475" s="53">
        <f t="shared" si="57"/>
        <v>0</v>
      </c>
      <c r="Q475" s="53">
        <f t="shared" si="58"/>
        <v>0</v>
      </c>
      <c r="R475" s="53">
        <f>IF(P475=0,0,IF(INSTRUCCIONES!$C$8="",P475,MIN(P475,INSTRUCCIONES!$C$8)))</f>
        <v>0</v>
      </c>
      <c r="S475" s="52" t="str">
        <f>IF(OR(A475="",H475=""),"",IF(COUNTIFS(LISTAS!$C$2:$C$24,C475,LISTAS!$D$2:$D$24,H475)&gt;0,"SI","NO"))</f>
        <v/>
      </c>
      <c r="T475" s="53">
        <f t="shared" si="59"/>
        <v>0</v>
      </c>
      <c r="U475" s="54">
        <f t="shared" si="60"/>
        <v>0</v>
      </c>
      <c r="V475" s="55" t="str">
        <f t="shared" si="61"/>
        <v/>
      </c>
      <c r="W475" s="35" t="str">
        <f t="shared" si="62"/>
        <v/>
      </c>
      <c r="X475" s="37"/>
      <c r="Y475" s="56"/>
      <c r="Z475" s="57" t="str">
        <f t="shared" si="63"/>
        <v/>
      </c>
      <c r="AA475" s="41"/>
    </row>
    <row r="476" spans="1:27" ht="24" customHeight="1" x14ac:dyDescent="0.25">
      <c r="A476" s="27"/>
      <c r="B476" s="51" t="str">
        <f>IF(A476="","",IFERROR(INDEX(PERSONAL!$G$6:$G$80,MATCH(A476,PERSONAL!$A$6:$A$80,0)),""))</f>
        <v/>
      </c>
      <c r="C476" s="52" t="str">
        <f>IF(A476="","",IFERROR(INDEX(PERSONAL!$B$6:$B$80,MATCH(A476,PERSONAL!$A$6:$A$80,0)),""))</f>
        <v/>
      </c>
      <c r="D476" s="31" t="str">
        <f>IF(A476="","",IFERROR(INDEX(PERSONAL!$V$6:$V$80,MATCH(A476,PERSONAL!$A$6:$A$80,0)),""))</f>
        <v/>
      </c>
      <c r="E476" s="2"/>
      <c r="F476" s="2"/>
      <c r="G476" s="2"/>
      <c r="H476" s="2"/>
      <c r="I476" s="30"/>
      <c r="J476" s="30"/>
      <c r="K476" s="27"/>
      <c r="L476" s="30"/>
      <c r="M476" s="27"/>
      <c r="N476" s="2"/>
      <c r="O476" s="53">
        <f t="shared" si="56"/>
        <v>0</v>
      </c>
      <c r="P476" s="53">
        <f t="shared" si="57"/>
        <v>0</v>
      </c>
      <c r="Q476" s="53">
        <f t="shared" si="58"/>
        <v>0</v>
      </c>
      <c r="R476" s="53">
        <f>IF(P476=0,0,IF(INSTRUCCIONES!$C$8="",P476,MIN(P476,INSTRUCCIONES!$C$8)))</f>
        <v>0</v>
      </c>
      <c r="S476" s="52" t="str">
        <f>IF(OR(A476="",H476=""),"",IF(COUNTIFS(LISTAS!$C$2:$C$24,C476,LISTAS!$D$2:$D$24,H476)&gt;0,"SI","NO"))</f>
        <v/>
      </c>
      <c r="T476" s="53">
        <f t="shared" si="59"/>
        <v>0</v>
      </c>
      <c r="U476" s="54">
        <f t="shared" si="60"/>
        <v>0</v>
      </c>
      <c r="V476" s="55" t="str">
        <f t="shared" si="61"/>
        <v/>
      </c>
      <c r="W476" s="35" t="str">
        <f t="shared" si="62"/>
        <v/>
      </c>
      <c r="X476" s="37"/>
      <c r="Y476" s="56"/>
      <c r="Z476" s="57" t="str">
        <f t="shared" si="63"/>
        <v/>
      </c>
      <c r="AA476" s="41"/>
    </row>
    <row r="477" spans="1:27" ht="24" customHeight="1" x14ac:dyDescent="0.25">
      <c r="A477" s="27"/>
      <c r="B477" s="51" t="str">
        <f>IF(A477="","",IFERROR(INDEX(PERSONAL!$G$6:$G$80,MATCH(A477,PERSONAL!$A$6:$A$80,0)),""))</f>
        <v/>
      </c>
      <c r="C477" s="52" t="str">
        <f>IF(A477="","",IFERROR(INDEX(PERSONAL!$B$6:$B$80,MATCH(A477,PERSONAL!$A$6:$A$80,0)),""))</f>
        <v/>
      </c>
      <c r="D477" s="31" t="str">
        <f>IF(A477="","",IFERROR(INDEX(PERSONAL!$V$6:$V$80,MATCH(A477,PERSONAL!$A$6:$A$80,0)),""))</f>
        <v/>
      </c>
      <c r="E477" s="2"/>
      <c r="F477" s="2"/>
      <c r="G477" s="2"/>
      <c r="H477" s="2"/>
      <c r="I477" s="30"/>
      <c r="J477" s="30"/>
      <c r="K477" s="27"/>
      <c r="L477" s="30"/>
      <c r="M477" s="27"/>
      <c r="N477" s="2"/>
      <c r="O477" s="53">
        <f t="shared" si="56"/>
        <v>0</v>
      </c>
      <c r="P477" s="53">
        <f t="shared" si="57"/>
        <v>0</v>
      </c>
      <c r="Q477" s="53">
        <f t="shared" si="58"/>
        <v>0</v>
      </c>
      <c r="R477" s="53">
        <f>IF(P477=0,0,IF(INSTRUCCIONES!$C$8="",P477,MIN(P477,INSTRUCCIONES!$C$8)))</f>
        <v>0</v>
      </c>
      <c r="S477" s="52" t="str">
        <f>IF(OR(A477="",H477=""),"",IF(COUNTIFS(LISTAS!$C$2:$C$24,C477,LISTAS!$D$2:$D$24,H477)&gt;0,"SI","NO"))</f>
        <v/>
      </c>
      <c r="T477" s="53">
        <f t="shared" si="59"/>
        <v>0</v>
      </c>
      <c r="U477" s="54">
        <f t="shared" si="60"/>
        <v>0</v>
      </c>
      <c r="V477" s="55" t="str">
        <f t="shared" si="61"/>
        <v/>
      </c>
      <c r="W477" s="35" t="str">
        <f t="shared" si="62"/>
        <v/>
      </c>
      <c r="X477" s="37"/>
      <c r="Y477" s="56"/>
      <c r="Z477" s="57" t="str">
        <f t="shared" si="63"/>
        <v/>
      </c>
      <c r="AA477" s="41"/>
    </row>
    <row r="478" spans="1:27" ht="24" customHeight="1" x14ac:dyDescent="0.25">
      <c r="A478" s="27"/>
      <c r="B478" s="51" t="str">
        <f>IF(A478="","",IFERROR(INDEX(PERSONAL!$G$6:$G$80,MATCH(A478,PERSONAL!$A$6:$A$80,0)),""))</f>
        <v/>
      </c>
      <c r="C478" s="52" t="str">
        <f>IF(A478="","",IFERROR(INDEX(PERSONAL!$B$6:$B$80,MATCH(A478,PERSONAL!$A$6:$A$80,0)),""))</f>
        <v/>
      </c>
      <c r="D478" s="31" t="str">
        <f>IF(A478="","",IFERROR(INDEX(PERSONAL!$V$6:$V$80,MATCH(A478,PERSONAL!$A$6:$A$80,0)),""))</f>
        <v/>
      </c>
      <c r="E478" s="2"/>
      <c r="F478" s="2"/>
      <c r="G478" s="2"/>
      <c r="H478" s="2"/>
      <c r="I478" s="30"/>
      <c r="J478" s="30"/>
      <c r="K478" s="27"/>
      <c r="L478" s="30"/>
      <c r="M478" s="27"/>
      <c r="N478" s="2"/>
      <c r="O478" s="53">
        <f t="shared" si="56"/>
        <v>0</v>
      </c>
      <c r="P478" s="53">
        <f t="shared" si="57"/>
        <v>0</v>
      </c>
      <c r="Q478" s="53">
        <f t="shared" si="58"/>
        <v>0</v>
      </c>
      <c r="R478" s="53">
        <f>IF(P478=0,0,IF(INSTRUCCIONES!$C$8="",P478,MIN(P478,INSTRUCCIONES!$C$8)))</f>
        <v>0</v>
      </c>
      <c r="S478" s="52" t="str">
        <f>IF(OR(A478="",H478=""),"",IF(COUNTIFS(LISTAS!$C$2:$C$24,C478,LISTAS!$D$2:$D$24,H478)&gt;0,"SI","NO"))</f>
        <v/>
      </c>
      <c r="T478" s="53">
        <f t="shared" si="59"/>
        <v>0</v>
      </c>
      <c r="U478" s="54">
        <f t="shared" si="60"/>
        <v>0</v>
      </c>
      <c r="V478" s="55" t="str">
        <f t="shared" si="61"/>
        <v/>
      </c>
      <c r="W478" s="35" t="str">
        <f t="shared" si="62"/>
        <v/>
      </c>
      <c r="X478" s="37"/>
      <c r="Y478" s="56"/>
      <c r="Z478" s="57" t="str">
        <f t="shared" si="63"/>
        <v/>
      </c>
      <c r="AA478" s="41"/>
    </row>
    <row r="479" spans="1:27" ht="24" customHeight="1" x14ac:dyDescent="0.25">
      <c r="A479" s="27"/>
      <c r="B479" s="51" t="str">
        <f>IF(A479="","",IFERROR(INDEX(PERSONAL!$G$6:$G$80,MATCH(A479,PERSONAL!$A$6:$A$80,0)),""))</f>
        <v/>
      </c>
      <c r="C479" s="52" t="str">
        <f>IF(A479="","",IFERROR(INDEX(PERSONAL!$B$6:$B$80,MATCH(A479,PERSONAL!$A$6:$A$80,0)),""))</f>
        <v/>
      </c>
      <c r="D479" s="31" t="str">
        <f>IF(A479="","",IFERROR(INDEX(PERSONAL!$V$6:$V$80,MATCH(A479,PERSONAL!$A$6:$A$80,0)),""))</f>
        <v/>
      </c>
      <c r="E479" s="2"/>
      <c r="F479" s="2"/>
      <c r="G479" s="2"/>
      <c r="H479" s="2"/>
      <c r="I479" s="30"/>
      <c r="J479" s="30"/>
      <c r="K479" s="27"/>
      <c r="L479" s="30"/>
      <c r="M479" s="27"/>
      <c r="N479" s="2"/>
      <c r="O479" s="53">
        <f t="shared" si="56"/>
        <v>0</v>
      </c>
      <c r="P479" s="53">
        <f t="shared" si="57"/>
        <v>0</v>
      </c>
      <c r="Q479" s="53">
        <f t="shared" si="58"/>
        <v>0</v>
      </c>
      <c r="R479" s="53">
        <f>IF(P479=0,0,IF(INSTRUCCIONES!$C$8="",P479,MIN(P479,INSTRUCCIONES!$C$8)))</f>
        <v>0</v>
      </c>
      <c r="S479" s="52" t="str">
        <f>IF(OR(A479="",H479=""),"",IF(COUNTIFS(LISTAS!$C$2:$C$24,C479,LISTAS!$D$2:$D$24,H479)&gt;0,"SI","NO"))</f>
        <v/>
      </c>
      <c r="T479" s="53">
        <f t="shared" si="59"/>
        <v>0</v>
      </c>
      <c r="U479" s="54">
        <f t="shared" si="60"/>
        <v>0</v>
      </c>
      <c r="V479" s="55" t="str">
        <f t="shared" si="61"/>
        <v/>
      </c>
      <c r="W479" s="35" t="str">
        <f t="shared" si="62"/>
        <v/>
      </c>
      <c r="X479" s="37"/>
      <c r="Y479" s="56"/>
      <c r="Z479" s="57" t="str">
        <f t="shared" si="63"/>
        <v/>
      </c>
      <c r="AA479" s="41"/>
    </row>
    <row r="480" spans="1:27" ht="24" customHeight="1" x14ac:dyDescent="0.25">
      <c r="A480" s="27"/>
      <c r="B480" s="51" t="str">
        <f>IF(A480="","",IFERROR(INDEX(PERSONAL!$G$6:$G$80,MATCH(A480,PERSONAL!$A$6:$A$80,0)),""))</f>
        <v/>
      </c>
      <c r="C480" s="52" t="str">
        <f>IF(A480="","",IFERROR(INDEX(PERSONAL!$B$6:$B$80,MATCH(A480,PERSONAL!$A$6:$A$80,0)),""))</f>
        <v/>
      </c>
      <c r="D480" s="31" t="str">
        <f>IF(A480="","",IFERROR(INDEX(PERSONAL!$V$6:$V$80,MATCH(A480,PERSONAL!$A$6:$A$80,0)),""))</f>
        <v/>
      </c>
      <c r="E480" s="2"/>
      <c r="F480" s="2"/>
      <c r="G480" s="2"/>
      <c r="H480" s="2"/>
      <c r="I480" s="30"/>
      <c r="J480" s="30"/>
      <c r="K480" s="27"/>
      <c r="L480" s="30"/>
      <c r="M480" s="27"/>
      <c r="N480" s="2"/>
      <c r="O480" s="53">
        <f t="shared" si="56"/>
        <v>0</v>
      </c>
      <c r="P480" s="53">
        <f t="shared" si="57"/>
        <v>0</v>
      </c>
      <c r="Q480" s="53">
        <f t="shared" si="58"/>
        <v>0</v>
      </c>
      <c r="R480" s="53">
        <f>IF(P480=0,0,IF(INSTRUCCIONES!$C$8="",P480,MIN(P480,INSTRUCCIONES!$C$8)))</f>
        <v>0</v>
      </c>
      <c r="S480" s="52" t="str">
        <f>IF(OR(A480="",H480=""),"",IF(COUNTIFS(LISTAS!$C$2:$C$24,C480,LISTAS!$D$2:$D$24,H480)&gt;0,"SI","NO"))</f>
        <v/>
      </c>
      <c r="T480" s="53">
        <f t="shared" si="59"/>
        <v>0</v>
      </c>
      <c r="U480" s="54">
        <f t="shared" si="60"/>
        <v>0</v>
      </c>
      <c r="V480" s="55" t="str">
        <f t="shared" si="61"/>
        <v/>
      </c>
      <c r="W480" s="35" t="str">
        <f t="shared" si="62"/>
        <v/>
      </c>
      <c r="X480" s="37"/>
      <c r="Y480" s="56"/>
      <c r="Z480" s="57" t="str">
        <f t="shared" si="63"/>
        <v/>
      </c>
      <c r="AA480" s="41"/>
    </row>
    <row r="481" spans="1:27" ht="24" customHeight="1" x14ac:dyDescent="0.25">
      <c r="A481" s="27"/>
      <c r="B481" s="51" t="str">
        <f>IF(A481="","",IFERROR(INDEX(PERSONAL!$G$6:$G$80,MATCH(A481,PERSONAL!$A$6:$A$80,0)),""))</f>
        <v/>
      </c>
      <c r="C481" s="52" t="str">
        <f>IF(A481="","",IFERROR(INDEX(PERSONAL!$B$6:$B$80,MATCH(A481,PERSONAL!$A$6:$A$80,0)),""))</f>
        <v/>
      </c>
      <c r="D481" s="31" t="str">
        <f>IF(A481="","",IFERROR(INDEX(PERSONAL!$V$6:$V$80,MATCH(A481,PERSONAL!$A$6:$A$80,0)),""))</f>
        <v/>
      </c>
      <c r="E481" s="2"/>
      <c r="F481" s="2"/>
      <c r="G481" s="2"/>
      <c r="H481" s="2"/>
      <c r="I481" s="30"/>
      <c r="J481" s="30"/>
      <c r="K481" s="27"/>
      <c r="L481" s="30"/>
      <c r="M481" s="27"/>
      <c r="N481" s="2"/>
      <c r="O481" s="53">
        <f t="shared" si="56"/>
        <v>0</v>
      </c>
      <c r="P481" s="53">
        <f t="shared" si="57"/>
        <v>0</v>
      </c>
      <c r="Q481" s="53">
        <f t="shared" si="58"/>
        <v>0</v>
      </c>
      <c r="R481" s="53">
        <f>IF(P481=0,0,IF(INSTRUCCIONES!$C$8="",P481,MIN(P481,INSTRUCCIONES!$C$8)))</f>
        <v>0</v>
      </c>
      <c r="S481" s="52" t="str">
        <f>IF(OR(A481="",H481=""),"",IF(COUNTIFS(LISTAS!$C$2:$C$24,C481,LISTAS!$D$2:$D$24,H481)&gt;0,"SI","NO"))</f>
        <v/>
      </c>
      <c r="T481" s="53">
        <f t="shared" si="59"/>
        <v>0</v>
      </c>
      <c r="U481" s="54">
        <f t="shared" si="60"/>
        <v>0</v>
      </c>
      <c r="V481" s="55" t="str">
        <f t="shared" si="61"/>
        <v/>
      </c>
      <c r="W481" s="35" t="str">
        <f t="shared" si="62"/>
        <v/>
      </c>
      <c r="X481" s="37"/>
      <c r="Y481" s="56"/>
      <c r="Z481" s="57" t="str">
        <f t="shared" si="63"/>
        <v/>
      </c>
      <c r="AA481" s="41"/>
    </row>
    <row r="482" spans="1:27" ht="24" customHeight="1" x14ac:dyDescent="0.25">
      <c r="A482" s="27"/>
      <c r="B482" s="51" t="str">
        <f>IF(A482="","",IFERROR(INDEX(PERSONAL!$G$6:$G$80,MATCH(A482,PERSONAL!$A$6:$A$80,0)),""))</f>
        <v/>
      </c>
      <c r="C482" s="52" t="str">
        <f>IF(A482="","",IFERROR(INDEX(PERSONAL!$B$6:$B$80,MATCH(A482,PERSONAL!$A$6:$A$80,0)),""))</f>
        <v/>
      </c>
      <c r="D482" s="31" t="str">
        <f>IF(A482="","",IFERROR(INDEX(PERSONAL!$V$6:$V$80,MATCH(A482,PERSONAL!$A$6:$A$80,0)),""))</f>
        <v/>
      </c>
      <c r="E482" s="2"/>
      <c r="F482" s="2"/>
      <c r="G482" s="2"/>
      <c r="H482" s="2"/>
      <c r="I482" s="30"/>
      <c r="J482" s="30"/>
      <c r="K482" s="27"/>
      <c r="L482" s="30"/>
      <c r="M482" s="27"/>
      <c r="N482" s="2"/>
      <c r="O482" s="53">
        <f t="shared" si="56"/>
        <v>0</v>
      </c>
      <c r="P482" s="53">
        <f t="shared" si="57"/>
        <v>0</v>
      </c>
      <c r="Q482" s="53">
        <f t="shared" si="58"/>
        <v>0</v>
      </c>
      <c r="R482" s="53">
        <f>IF(P482=0,0,IF(INSTRUCCIONES!$C$8="",P482,MIN(P482,INSTRUCCIONES!$C$8)))</f>
        <v>0</v>
      </c>
      <c r="S482" s="52" t="str">
        <f>IF(OR(A482="",H482=""),"",IF(COUNTIFS(LISTAS!$C$2:$C$24,C482,LISTAS!$D$2:$D$24,H482)&gt;0,"SI","NO"))</f>
        <v/>
      </c>
      <c r="T482" s="53">
        <f t="shared" si="59"/>
        <v>0</v>
      </c>
      <c r="U482" s="54">
        <f t="shared" si="60"/>
        <v>0</v>
      </c>
      <c r="V482" s="55" t="str">
        <f t="shared" si="61"/>
        <v/>
      </c>
      <c r="W482" s="35" t="str">
        <f t="shared" si="62"/>
        <v/>
      </c>
      <c r="X482" s="37"/>
      <c r="Y482" s="56"/>
      <c r="Z482" s="57" t="str">
        <f t="shared" si="63"/>
        <v/>
      </c>
      <c r="AA482" s="41"/>
    </row>
    <row r="483" spans="1:27" ht="24" customHeight="1" x14ac:dyDescent="0.25">
      <c r="A483" s="27"/>
      <c r="B483" s="51" t="str">
        <f>IF(A483="","",IFERROR(INDEX(PERSONAL!$G$6:$G$80,MATCH(A483,PERSONAL!$A$6:$A$80,0)),""))</f>
        <v/>
      </c>
      <c r="C483" s="52" t="str">
        <f>IF(A483="","",IFERROR(INDEX(PERSONAL!$B$6:$B$80,MATCH(A483,PERSONAL!$A$6:$A$80,0)),""))</f>
        <v/>
      </c>
      <c r="D483" s="31" t="str">
        <f>IF(A483="","",IFERROR(INDEX(PERSONAL!$V$6:$V$80,MATCH(A483,PERSONAL!$A$6:$A$80,0)),""))</f>
        <v/>
      </c>
      <c r="E483" s="2"/>
      <c r="F483" s="2"/>
      <c r="G483" s="2"/>
      <c r="H483" s="2"/>
      <c r="I483" s="30"/>
      <c r="J483" s="30"/>
      <c r="K483" s="27"/>
      <c r="L483" s="30"/>
      <c r="M483" s="27"/>
      <c r="N483" s="2"/>
      <c r="O483" s="53">
        <f t="shared" si="56"/>
        <v>0</v>
      </c>
      <c r="P483" s="53">
        <f t="shared" si="57"/>
        <v>0</v>
      </c>
      <c r="Q483" s="53">
        <f t="shared" si="58"/>
        <v>0</v>
      </c>
      <c r="R483" s="53">
        <f>IF(P483=0,0,IF(INSTRUCCIONES!$C$8="",P483,MIN(P483,INSTRUCCIONES!$C$8)))</f>
        <v>0</v>
      </c>
      <c r="S483" s="52" t="str">
        <f>IF(OR(A483="",H483=""),"",IF(COUNTIFS(LISTAS!$C$2:$C$24,C483,LISTAS!$D$2:$D$24,H483)&gt;0,"SI","NO"))</f>
        <v/>
      </c>
      <c r="T483" s="53">
        <f t="shared" si="59"/>
        <v>0</v>
      </c>
      <c r="U483" s="54">
        <f t="shared" si="60"/>
        <v>0</v>
      </c>
      <c r="V483" s="55" t="str">
        <f t="shared" si="61"/>
        <v/>
      </c>
      <c r="W483" s="35" t="str">
        <f t="shared" si="62"/>
        <v/>
      </c>
      <c r="X483" s="37"/>
      <c r="Y483" s="56"/>
      <c r="Z483" s="57" t="str">
        <f t="shared" si="63"/>
        <v/>
      </c>
      <c r="AA483" s="41"/>
    </row>
    <row r="484" spans="1:27" ht="24" customHeight="1" x14ac:dyDescent="0.25">
      <c r="A484" s="27"/>
      <c r="B484" s="51" t="str">
        <f>IF(A484="","",IFERROR(INDEX(PERSONAL!$G$6:$G$80,MATCH(A484,PERSONAL!$A$6:$A$80,0)),""))</f>
        <v/>
      </c>
      <c r="C484" s="52" t="str">
        <f>IF(A484="","",IFERROR(INDEX(PERSONAL!$B$6:$B$80,MATCH(A484,PERSONAL!$A$6:$A$80,0)),""))</f>
        <v/>
      </c>
      <c r="D484" s="31" t="str">
        <f>IF(A484="","",IFERROR(INDEX(PERSONAL!$V$6:$V$80,MATCH(A484,PERSONAL!$A$6:$A$80,0)),""))</f>
        <v/>
      </c>
      <c r="E484" s="2"/>
      <c r="F484" s="2"/>
      <c r="G484" s="2"/>
      <c r="H484" s="2"/>
      <c r="I484" s="30"/>
      <c r="J484" s="30"/>
      <c r="K484" s="27"/>
      <c r="L484" s="30"/>
      <c r="M484" s="27"/>
      <c r="N484" s="2"/>
      <c r="O484" s="53">
        <f t="shared" si="56"/>
        <v>0</v>
      </c>
      <c r="P484" s="53">
        <f t="shared" si="57"/>
        <v>0</v>
      </c>
      <c r="Q484" s="53">
        <f t="shared" si="58"/>
        <v>0</v>
      </c>
      <c r="R484" s="53">
        <f>IF(P484=0,0,IF(INSTRUCCIONES!$C$8="",P484,MIN(P484,INSTRUCCIONES!$C$8)))</f>
        <v>0</v>
      </c>
      <c r="S484" s="52" t="str">
        <f>IF(OR(A484="",H484=""),"",IF(COUNTIFS(LISTAS!$C$2:$C$24,C484,LISTAS!$D$2:$D$24,H484)&gt;0,"SI","NO"))</f>
        <v/>
      </c>
      <c r="T484" s="53">
        <f t="shared" si="59"/>
        <v>0</v>
      </c>
      <c r="U484" s="54">
        <f t="shared" si="60"/>
        <v>0</v>
      </c>
      <c r="V484" s="55" t="str">
        <f t="shared" si="61"/>
        <v/>
      </c>
      <c r="W484" s="35" t="str">
        <f t="shared" si="62"/>
        <v/>
      </c>
      <c r="X484" s="37"/>
      <c r="Y484" s="56"/>
      <c r="Z484" s="57" t="str">
        <f t="shared" si="63"/>
        <v/>
      </c>
      <c r="AA484" s="41"/>
    </row>
    <row r="485" spans="1:27" ht="24" customHeight="1" x14ac:dyDescent="0.25">
      <c r="A485" s="27"/>
      <c r="B485" s="51" t="str">
        <f>IF(A485="","",IFERROR(INDEX(PERSONAL!$G$6:$G$80,MATCH(A485,PERSONAL!$A$6:$A$80,0)),""))</f>
        <v/>
      </c>
      <c r="C485" s="52" t="str">
        <f>IF(A485="","",IFERROR(INDEX(PERSONAL!$B$6:$B$80,MATCH(A485,PERSONAL!$A$6:$A$80,0)),""))</f>
        <v/>
      </c>
      <c r="D485" s="31" t="str">
        <f>IF(A485="","",IFERROR(INDEX(PERSONAL!$V$6:$V$80,MATCH(A485,PERSONAL!$A$6:$A$80,0)),""))</f>
        <v/>
      </c>
      <c r="E485" s="2"/>
      <c r="F485" s="2"/>
      <c r="G485" s="2"/>
      <c r="H485" s="2"/>
      <c r="I485" s="30"/>
      <c r="J485" s="30"/>
      <c r="K485" s="27"/>
      <c r="L485" s="30"/>
      <c r="M485" s="27"/>
      <c r="N485" s="2"/>
      <c r="O485" s="53">
        <f t="shared" si="56"/>
        <v>0</v>
      </c>
      <c r="P485" s="53">
        <f t="shared" si="57"/>
        <v>0</v>
      </c>
      <c r="Q485" s="53">
        <f t="shared" si="58"/>
        <v>0</v>
      </c>
      <c r="R485" s="53">
        <f>IF(P485=0,0,IF(INSTRUCCIONES!$C$8="",P485,MIN(P485,INSTRUCCIONES!$C$8)))</f>
        <v>0</v>
      </c>
      <c r="S485" s="52" t="str">
        <f>IF(OR(A485="",H485=""),"",IF(COUNTIFS(LISTAS!$C$2:$C$24,C485,LISTAS!$D$2:$D$24,H485)&gt;0,"SI","NO"))</f>
        <v/>
      </c>
      <c r="T485" s="53">
        <f t="shared" si="59"/>
        <v>0</v>
      </c>
      <c r="U485" s="54">
        <f t="shared" si="60"/>
        <v>0</v>
      </c>
      <c r="V485" s="55" t="str">
        <f t="shared" si="61"/>
        <v/>
      </c>
      <c r="W485" s="35" t="str">
        <f t="shared" si="62"/>
        <v/>
      </c>
      <c r="X485" s="37"/>
      <c r="Y485" s="56"/>
      <c r="Z485" s="57" t="str">
        <f t="shared" si="63"/>
        <v/>
      </c>
      <c r="AA485" s="41"/>
    </row>
    <row r="486" spans="1:27" ht="24" customHeight="1" x14ac:dyDescent="0.25">
      <c r="A486" s="27"/>
      <c r="B486" s="51" t="str">
        <f>IF(A486="","",IFERROR(INDEX(PERSONAL!$G$6:$G$80,MATCH(A486,PERSONAL!$A$6:$A$80,0)),""))</f>
        <v/>
      </c>
      <c r="C486" s="52" t="str">
        <f>IF(A486="","",IFERROR(INDEX(PERSONAL!$B$6:$B$80,MATCH(A486,PERSONAL!$A$6:$A$80,0)),""))</f>
        <v/>
      </c>
      <c r="D486" s="31" t="str">
        <f>IF(A486="","",IFERROR(INDEX(PERSONAL!$V$6:$V$80,MATCH(A486,PERSONAL!$A$6:$A$80,0)),""))</f>
        <v/>
      </c>
      <c r="E486" s="2"/>
      <c r="F486" s="2"/>
      <c r="G486" s="2"/>
      <c r="H486" s="2"/>
      <c r="I486" s="30"/>
      <c r="J486" s="30"/>
      <c r="K486" s="27"/>
      <c r="L486" s="30"/>
      <c r="M486" s="27"/>
      <c r="N486" s="2"/>
      <c r="O486" s="53">
        <f t="shared" si="56"/>
        <v>0</v>
      </c>
      <c r="P486" s="53">
        <f t="shared" si="57"/>
        <v>0</v>
      </c>
      <c r="Q486" s="53">
        <f t="shared" si="58"/>
        <v>0</v>
      </c>
      <c r="R486" s="53">
        <f>IF(P486=0,0,IF(INSTRUCCIONES!$C$8="",P486,MIN(P486,INSTRUCCIONES!$C$8)))</f>
        <v>0</v>
      </c>
      <c r="S486" s="52" t="str">
        <f>IF(OR(A486="",H486=""),"",IF(COUNTIFS(LISTAS!$C$2:$C$24,C486,LISTAS!$D$2:$D$24,H486)&gt;0,"SI","NO"))</f>
        <v/>
      </c>
      <c r="T486" s="53">
        <f t="shared" si="59"/>
        <v>0</v>
      </c>
      <c r="U486" s="54">
        <f t="shared" si="60"/>
        <v>0</v>
      </c>
      <c r="V486" s="55" t="str">
        <f t="shared" si="61"/>
        <v/>
      </c>
      <c r="W486" s="35" t="str">
        <f t="shared" si="62"/>
        <v/>
      </c>
      <c r="X486" s="37"/>
      <c r="Y486" s="56"/>
      <c r="Z486" s="57" t="str">
        <f t="shared" si="63"/>
        <v/>
      </c>
      <c r="AA486" s="41"/>
    </row>
    <row r="487" spans="1:27" ht="24" customHeight="1" x14ac:dyDescent="0.25">
      <c r="A487" s="27"/>
      <c r="B487" s="51" t="str">
        <f>IF(A487="","",IFERROR(INDEX(PERSONAL!$G$6:$G$80,MATCH(A487,PERSONAL!$A$6:$A$80,0)),""))</f>
        <v/>
      </c>
      <c r="C487" s="52" t="str">
        <f>IF(A487="","",IFERROR(INDEX(PERSONAL!$B$6:$B$80,MATCH(A487,PERSONAL!$A$6:$A$80,0)),""))</f>
        <v/>
      </c>
      <c r="D487" s="31" t="str">
        <f>IF(A487="","",IFERROR(INDEX(PERSONAL!$V$6:$V$80,MATCH(A487,PERSONAL!$A$6:$A$80,0)),""))</f>
        <v/>
      </c>
      <c r="E487" s="2"/>
      <c r="F487" s="2"/>
      <c r="G487" s="2"/>
      <c r="H487" s="2"/>
      <c r="I487" s="30"/>
      <c r="J487" s="30"/>
      <c r="K487" s="27"/>
      <c r="L487" s="30"/>
      <c r="M487" s="27"/>
      <c r="N487" s="2"/>
      <c r="O487" s="53">
        <f t="shared" si="56"/>
        <v>0</v>
      </c>
      <c r="P487" s="53">
        <f t="shared" si="57"/>
        <v>0</v>
      </c>
      <c r="Q487" s="53">
        <f t="shared" si="58"/>
        <v>0</v>
      </c>
      <c r="R487" s="53">
        <f>IF(P487=0,0,IF(INSTRUCCIONES!$C$8="",P487,MIN(P487,INSTRUCCIONES!$C$8)))</f>
        <v>0</v>
      </c>
      <c r="S487" s="52" t="str">
        <f>IF(OR(A487="",H487=""),"",IF(COUNTIFS(LISTAS!$C$2:$C$24,C487,LISTAS!$D$2:$D$24,H487)&gt;0,"SI","NO"))</f>
        <v/>
      </c>
      <c r="T487" s="53">
        <f t="shared" si="59"/>
        <v>0</v>
      </c>
      <c r="U487" s="54">
        <f t="shared" si="60"/>
        <v>0</v>
      </c>
      <c r="V487" s="55" t="str">
        <f t="shared" si="61"/>
        <v/>
      </c>
      <c r="W487" s="35" t="str">
        <f t="shared" si="62"/>
        <v/>
      </c>
      <c r="X487" s="37"/>
      <c r="Y487" s="56"/>
      <c r="Z487" s="57" t="str">
        <f t="shared" si="63"/>
        <v/>
      </c>
      <c r="AA487" s="41"/>
    </row>
    <row r="488" spans="1:27" ht="24" customHeight="1" x14ac:dyDescent="0.25">
      <c r="A488" s="27"/>
      <c r="B488" s="51" t="str">
        <f>IF(A488="","",IFERROR(INDEX(PERSONAL!$G$6:$G$80,MATCH(A488,PERSONAL!$A$6:$A$80,0)),""))</f>
        <v/>
      </c>
      <c r="C488" s="52" t="str">
        <f>IF(A488="","",IFERROR(INDEX(PERSONAL!$B$6:$B$80,MATCH(A488,PERSONAL!$A$6:$A$80,0)),""))</f>
        <v/>
      </c>
      <c r="D488" s="31" t="str">
        <f>IF(A488="","",IFERROR(INDEX(PERSONAL!$V$6:$V$80,MATCH(A488,PERSONAL!$A$6:$A$80,0)),""))</f>
        <v/>
      </c>
      <c r="E488" s="2"/>
      <c r="F488" s="2"/>
      <c r="G488" s="2"/>
      <c r="H488" s="2"/>
      <c r="I488" s="30"/>
      <c r="J488" s="30"/>
      <c r="K488" s="27"/>
      <c r="L488" s="30"/>
      <c r="M488" s="27"/>
      <c r="N488" s="2"/>
      <c r="O488" s="53">
        <f t="shared" si="56"/>
        <v>0</v>
      </c>
      <c r="P488" s="53">
        <f t="shared" si="57"/>
        <v>0</v>
      </c>
      <c r="Q488" s="53">
        <f t="shared" si="58"/>
        <v>0</v>
      </c>
      <c r="R488" s="53">
        <f>IF(P488=0,0,IF(INSTRUCCIONES!$C$8="",P488,MIN(P488,INSTRUCCIONES!$C$8)))</f>
        <v>0</v>
      </c>
      <c r="S488" s="52" t="str">
        <f>IF(OR(A488="",H488=""),"",IF(COUNTIFS(LISTAS!$C$2:$C$24,C488,LISTAS!$D$2:$D$24,H488)&gt;0,"SI","NO"))</f>
        <v/>
      </c>
      <c r="T488" s="53">
        <f t="shared" si="59"/>
        <v>0</v>
      </c>
      <c r="U488" s="54">
        <f t="shared" si="60"/>
        <v>0</v>
      </c>
      <c r="V488" s="55" t="str">
        <f t="shared" si="61"/>
        <v/>
      </c>
      <c r="W488" s="35" t="str">
        <f t="shared" si="62"/>
        <v/>
      </c>
      <c r="X488" s="37"/>
      <c r="Y488" s="56"/>
      <c r="Z488" s="57" t="str">
        <f t="shared" si="63"/>
        <v/>
      </c>
      <c r="AA488" s="41"/>
    </row>
    <row r="489" spans="1:27" ht="24" customHeight="1" x14ac:dyDescent="0.25">
      <c r="A489" s="27"/>
      <c r="B489" s="51" t="str">
        <f>IF(A489="","",IFERROR(INDEX(PERSONAL!$G$6:$G$80,MATCH(A489,PERSONAL!$A$6:$A$80,0)),""))</f>
        <v/>
      </c>
      <c r="C489" s="52" t="str">
        <f>IF(A489="","",IFERROR(INDEX(PERSONAL!$B$6:$B$80,MATCH(A489,PERSONAL!$A$6:$A$80,0)),""))</f>
        <v/>
      </c>
      <c r="D489" s="31" t="str">
        <f>IF(A489="","",IFERROR(INDEX(PERSONAL!$V$6:$V$80,MATCH(A489,PERSONAL!$A$6:$A$80,0)),""))</f>
        <v/>
      </c>
      <c r="E489" s="2"/>
      <c r="F489" s="2"/>
      <c r="G489" s="2"/>
      <c r="H489" s="2"/>
      <c r="I489" s="30"/>
      <c r="J489" s="30"/>
      <c r="K489" s="27"/>
      <c r="L489" s="30"/>
      <c r="M489" s="27"/>
      <c r="N489" s="2"/>
      <c r="O489" s="53">
        <f t="shared" si="56"/>
        <v>0</v>
      </c>
      <c r="P489" s="53">
        <f t="shared" si="57"/>
        <v>0</v>
      </c>
      <c r="Q489" s="53">
        <f t="shared" si="58"/>
        <v>0</v>
      </c>
      <c r="R489" s="53">
        <f>IF(P489=0,0,IF(INSTRUCCIONES!$C$8="",P489,MIN(P489,INSTRUCCIONES!$C$8)))</f>
        <v>0</v>
      </c>
      <c r="S489" s="52" t="str">
        <f>IF(OR(A489="",H489=""),"",IF(COUNTIFS(LISTAS!$C$2:$C$24,C489,LISTAS!$D$2:$D$24,H489)&gt;0,"SI","NO"))</f>
        <v/>
      </c>
      <c r="T489" s="53">
        <f t="shared" si="59"/>
        <v>0</v>
      </c>
      <c r="U489" s="54">
        <f t="shared" si="60"/>
        <v>0</v>
      </c>
      <c r="V489" s="55" t="str">
        <f t="shared" si="61"/>
        <v/>
      </c>
      <c r="W489" s="35" t="str">
        <f t="shared" si="62"/>
        <v/>
      </c>
      <c r="X489" s="37"/>
      <c r="Y489" s="56"/>
      <c r="Z489" s="57" t="str">
        <f t="shared" si="63"/>
        <v/>
      </c>
      <c r="AA489" s="41"/>
    </row>
    <row r="490" spans="1:27" ht="24" customHeight="1" x14ac:dyDescent="0.25">
      <c r="A490" s="27"/>
      <c r="B490" s="51" t="str">
        <f>IF(A490="","",IFERROR(INDEX(PERSONAL!$G$6:$G$80,MATCH(A490,PERSONAL!$A$6:$A$80,0)),""))</f>
        <v/>
      </c>
      <c r="C490" s="52" t="str">
        <f>IF(A490="","",IFERROR(INDEX(PERSONAL!$B$6:$B$80,MATCH(A490,PERSONAL!$A$6:$A$80,0)),""))</f>
        <v/>
      </c>
      <c r="D490" s="31" t="str">
        <f>IF(A490="","",IFERROR(INDEX(PERSONAL!$V$6:$V$80,MATCH(A490,PERSONAL!$A$6:$A$80,0)),""))</f>
        <v/>
      </c>
      <c r="E490" s="2"/>
      <c r="F490" s="2"/>
      <c r="G490" s="2"/>
      <c r="H490" s="2"/>
      <c r="I490" s="30"/>
      <c r="J490" s="30"/>
      <c r="K490" s="27"/>
      <c r="L490" s="30"/>
      <c r="M490" s="27"/>
      <c r="N490" s="2"/>
      <c r="O490" s="53">
        <f t="shared" si="56"/>
        <v>0</v>
      </c>
      <c r="P490" s="53">
        <f t="shared" si="57"/>
        <v>0</v>
      </c>
      <c r="Q490" s="53">
        <f t="shared" si="58"/>
        <v>0</v>
      </c>
      <c r="R490" s="53">
        <f>IF(P490=0,0,IF(INSTRUCCIONES!$C$8="",P490,MIN(P490,INSTRUCCIONES!$C$8)))</f>
        <v>0</v>
      </c>
      <c r="S490" s="52" t="str">
        <f>IF(OR(A490="",H490=""),"",IF(COUNTIFS(LISTAS!$C$2:$C$24,C490,LISTAS!$D$2:$D$24,H490)&gt;0,"SI","NO"))</f>
        <v/>
      </c>
      <c r="T490" s="53">
        <f t="shared" si="59"/>
        <v>0</v>
      </c>
      <c r="U490" s="54">
        <f t="shared" si="60"/>
        <v>0</v>
      </c>
      <c r="V490" s="55" t="str">
        <f t="shared" si="61"/>
        <v/>
      </c>
      <c r="W490" s="35" t="str">
        <f t="shared" si="62"/>
        <v/>
      </c>
      <c r="X490" s="37"/>
      <c r="Y490" s="56"/>
      <c r="Z490" s="57" t="str">
        <f t="shared" si="63"/>
        <v/>
      </c>
      <c r="AA490" s="41"/>
    </row>
    <row r="491" spans="1:27" ht="24" customHeight="1" x14ac:dyDescent="0.25">
      <c r="A491" s="27"/>
      <c r="B491" s="51" t="str">
        <f>IF(A491="","",IFERROR(INDEX(PERSONAL!$G$6:$G$80,MATCH(A491,PERSONAL!$A$6:$A$80,0)),""))</f>
        <v/>
      </c>
      <c r="C491" s="52" t="str">
        <f>IF(A491="","",IFERROR(INDEX(PERSONAL!$B$6:$B$80,MATCH(A491,PERSONAL!$A$6:$A$80,0)),""))</f>
        <v/>
      </c>
      <c r="D491" s="31" t="str">
        <f>IF(A491="","",IFERROR(INDEX(PERSONAL!$V$6:$V$80,MATCH(A491,PERSONAL!$A$6:$A$80,0)),""))</f>
        <v/>
      </c>
      <c r="E491" s="2"/>
      <c r="F491" s="2"/>
      <c r="G491" s="2"/>
      <c r="H491" s="2"/>
      <c r="I491" s="30"/>
      <c r="J491" s="30"/>
      <c r="K491" s="27"/>
      <c r="L491" s="30"/>
      <c r="M491" s="27"/>
      <c r="N491" s="2"/>
      <c r="O491" s="53">
        <f t="shared" si="56"/>
        <v>0</v>
      </c>
      <c r="P491" s="53">
        <f t="shared" si="57"/>
        <v>0</v>
      </c>
      <c r="Q491" s="53">
        <f t="shared" si="58"/>
        <v>0</v>
      </c>
      <c r="R491" s="53">
        <f>IF(P491=0,0,IF(INSTRUCCIONES!$C$8="",P491,MIN(P491,INSTRUCCIONES!$C$8)))</f>
        <v>0</v>
      </c>
      <c r="S491" s="52" t="str">
        <f>IF(OR(A491="",H491=""),"",IF(COUNTIFS(LISTAS!$C$2:$C$24,C491,LISTAS!$D$2:$D$24,H491)&gt;0,"SI","NO"))</f>
        <v/>
      </c>
      <c r="T491" s="53">
        <f t="shared" si="59"/>
        <v>0</v>
      </c>
      <c r="U491" s="54">
        <f t="shared" si="60"/>
        <v>0</v>
      </c>
      <c r="V491" s="55" t="str">
        <f t="shared" si="61"/>
        <v/>
      </c>
      <c r="W491" s="35" t="str">
        <f t="shared" si="62"/>
        <v/>
      </c>
      <c r="X491" s="37"/>
      <c r="Y491" s="56"/>
      <c r="Z491" s="57" t="str">
        <f t="shared" si="63"/>
        <v/>
      </c>
      <c r="AA491" s="41"/>
    </row>
    <row r="492" spans="1:27" ht="24" customHeight="1" x14ac:dyDescent="0.25">
      <c r="A492" s="27"/>
      <c r="B492" s="51" t="str">
        <f>IF(A492="","",IFERROR(INDEX(PERSONAL!$G$6:$G$80,MATCH(A492,PERSONAL!$A$6:$A$80,0)),""))</f>
        <v/>
      </c>
      <c r="C492" s="52" t="str">
        <f>IF(A492="","",IFERROR(INDEX(PERSONAL!$B$6:$B$80,MATCH(A492,PERSONAL!$A$6:$A$80,0)),""))</f>
        <v/>
      </c>
      <c r="D492" s="31" t="str">
        <f>IF(A492="","",IFERROR(INDEX(PERSONAL!$V$6:$V$80,MATCH(A492,PERSONAL!$A$6:$A$80,0)),""))</f>
        <v/>
      </c>
      <c r="E492" s="2"/>
      <c r="F492" s="2"/>
      <c r="G492" s="2"/>
      <c r="H492" s="2"/>
      <c r="I492" s="30"/>
      <c r="J492" s="30"/>
      <c r="K492" s="27"/>
      <c r="L492" s="30"/>
      <c r="M492" s="27"/>
      <c r="N492" s="2"/>
      <c r="O492" s="53">
        <f t="shared" si="56"/>
        <v>0</v>
      </c>
      <c r="P492" s="53">
        <f t="shared" si="57"/>
        <v>0</v>
      </c>
      <c r="Q492" s="53">
        <f t="shared" si="58"/>
        <v>0</v>
      </c>
      <c r="R492" s="53">
        <f>IF(P492=0,0,IF(INSTRUCCIONES!$C$8="",P492,MIN(P492,INSTRUCCIONES!$C$8)))</f>
        <v>0</v>
      </c>
      <c r="S492" s="52" t="str">
        <f>IF(OR(A492="",H492=""),"",IF(COUNTIFS(LISTAS!$C$2:$C$24,C492,LISTAS!$D$2:$D$24,H492)&gt;0,"SI","NO"))</f>
        <v/>
      </c>
      <c r="T492" s="53">
        <f t="shared" si="59"/>
        <v>0</v>
      </c>
      <c r="U492" s="54">
        <f t="shared" si="60"/>
        <v>0</v>
      </c>
      <c r="V492" s="55" t="str">
        <f t="shared" si="61"/>
        <v/>
      </c>
      <c r="W492" s="35" t="str">
        <f t="shared" si="62"/>
        <v/>
      </c>
      <c r="X492" s="37"/>
      <c r="Y492" s="56"/>
      <c r="Z492" s="57" t="str">
        <f t="shared" si="63"/>
        <v/>
      </c>
      <c r="AA492" s="41"/>
    </row>
    <row r="493" spans="1:27" ht="24" customHeight="1" x14ac:dyDescent="0.25">
      <c r="A493" s="27"/>
      <c r="B493" s="51" t="str">
        <f>IF(A493="","",IFERROR(INDEX(PERSONAL!$G$6:$G$80,MATCH(A493,PERSONAL!$A$6:$A$80,0)),""))</f>
        <v/>
      </c>
      <c r="C493" s="52" t="str">
        <f>IF(A493="","",IFERROR(INDEX(PERSONAL!$B$6:$B$80,MATCH(A493,PERSONAL!$A$6:$A$80,0)),""))</f>
        <v/>
      </c>
      <c r="D493" s="31" t="str">
        <f>IF(A493="","",IFERROR(INDEX(PERSONAL!$V$6:$V$80,MATCH(A493,PERSONAL!$A$6:$A$80,0)),""))</f>
        <v/>
      </c>
      <c r="E493" s="2"/>
      <c r="F493" s="2"/>
      <c r="G493" s="2"/>
      <c r="H493" s="2"/>
      <c r="I493" s="30"/>
      <c r="J493" s="30"/>
      <c r="K493" s="27"/>
      <c r="L493" s="30"/>
      <c r="M493" s="27"/>
      <c r="N493" s="2"/>
      <c r="O493" s="53">
        <f t="shared" si="56"/>
        <v>0</v>
      </c>
      <c r="P493" s="53">
        <f t="shared" si="57"/>
        <v>0</v>
      </c>
      <c r="Q493" s="53">
        <f t="shared" si="58"/>
        <v>0</v>
      </c>
      <c r="R493" s="53">
        <f>IF(P493=0,0,IF(INSTRUCCIONES!$C$8="",P493,MIN(P493,INSTRUCCIONES!$C$8)))</f>
        <v>0</v>
      </c>
      <c r="S493" s="52" t="str">
        <f>IF(OR(A493="",H493=""),"",IF(COUNTIFS(LISTAS!$C$2:$C$24,C493,LISTAS!$D$2:$D$24,H493)&gt;0,"SI","NO"))</f>
        <v/>
      </c>
      <c r="T493" s="53">
        <f t="shared" si="59"/>
        <v>0</v>
      </c>
      <c r="U493" s="54">
        <f t="shared" si="60"/>
        <v>0</v>
      </c>
      <c r="V493" s="55" t="str">
        <f t="shared" si="61"/>
        <v/>
      </c>
      <c r="W493" s="35" t="str">
        <f t="shared" si="62"/>
        <v/>
      </c>
      <c r="X493" s="37"/>
      <c r="Y493" s="56"/>
      <c r="Z493" s="57" t="str">
        <f t="shared" si="63"/>
        <v/>
      </c>
      <c r="AA493" s="41"/>
    </row>
    <row r="494" spans="1:27" ht="24" customHeight="1" x14ac:dyDescent="0.25">
      <c r="A494" s="27"/>
      <c r="B494" s="51" t="str">
        <f>IF(A494="","",IFERROR(INDEX(PERSONAL!$G$6:$G$80,MATCH(A494,PERSONAL!$A$6:$A$80,0)),""))</f>
        <v/>
      </c>
      <c r="C494" s="52" t="str">
        <f>IF(A494="","",IFERROR(INDEX(PERSONAL!$B$6:$B$80,MATCH(A494,PERSONAL!$A$6:$A$80,0)),""))</f>
        <v/>
      </c>
      <c r="D494" s="31" t="str">
        <f>IF(A494="","",IFERROR(INDEX(PERSONAL!$V$6:$V$80,MATCH(A494,PERSONAL!$A$6:$A$80,0)),""))</f>
        <v/>
      </c>
      <c r="E494" s="2"/>
      <c r="F494" s="2"/>
      <c r="G494" s="2"/>
      <c r="H494" s="2"/>
      <c r="I494" s="30"/>
      <c r="J494" s="30"/>
      <c r="K494" s="27"/>
      <c r="L494" s="30"/>
      <c r="M494" s="27"/>
      <c r="N494" s="2"/>
      <c r="O494" s="53">
        <f t="shared" si="56"/>
        <v>0</v>
      </c>
      <c r="P494" s="53">
        <f t="shared" si="57"/>
        <v>0</v>
      </c>
      <c r="Q494" s="53">
        <f t="shared" si="58"/>
        <v>0</v>
      </c>
      <c r="R494" s="53">
        <f>IF(P494=0,0,IF(INSTRUCCIONES!$C$8="",P494,MIN(P494,INSTRUCCIONES!$C$8)))</f>
        <v>0</v>
      </c>
      <c r="S494" s="52" t="str">
        <f>IF(OR(A494="",H494=""),"",IF(COUNTIFS(LISTAS!$C$2:$C$24,C494,LISTAS!$D$2:$D$24,H494)&gt;0,"SI","NO"))</f>
        <v/>
      </c>
      <c r="T494" s="53">
        <f t="shared" si="59"/>
        <v>0</v>
      </c>
      <c r="U494" s="54">
        <f t="shared" si="60"/>
        <v>0</v>
      </c>
      <c r="V494" s="55" t="str">
        <f t="shared" si="61"/>
        <v/>
      </c>
      <c r="W494" s="35" t="str">
        <f t="shared" si="62"/>
        <v/>
      </c>
      <c r="X494" s="37"/>
      <c r="Y494" s="56"/>
      <c r="Z494" s="57" t="str">
        <f t="shared" si="63"/>
        <v/>
      </c>
      <c r="AA494" s="41"/>
    </row>
    <row r="495" spans="1:27" ht="24" customHeight="1" x14ac:dyDescent="0.25">
      <c r="A495" s="27"/>
      <c r="B495" s="51" t="str">
        <f>IF(A495="","",IFERROR(INDEX(PERSONAL!$G$6:$G$80,MATCH(A495,PERSONAL!$A$6:$A$80,0)),""))</f>
        <v/>
      </c>
      <c r="C495" s="52" t="str">
        <f>IF(A495="","",IFERROR(INDEX(PERSONAL!$B$6:$B$80,MATCH(A495,PERSONAL!$A$6:$A$80,0)),""))</f>
        <v/>
      </c>
      <c r="D495" s="31" t="str">
        <f>IF(A495="","",IFERROR(INDEX(PERSONAL!$V$6:$V$80,MATCH(A495,PERSONAL!$A$6:$A$80,0)),""))</f>
        <v/>
      </c>
      <c r="E495" s="2"/>
      <c r="F495" s="2"/>
      <c r="G495" s="2"/>
      <c r="H495" s="2"/>
      <c r="I495" s="30"/>
      <c r="J495" s="30"/>
      <c r="K495" s="27"/>
      <c r="L495" s="30"/>
      <c r="M495" s="27"/>
      <c r="N495" s="2"/>
      <c r="O495" s="53">
        <f t="shared" si="56"/>
        <v>0</v>
      </c>
      <c r="P495" s="53">
        <f t="shared" si="57"/>
        <v>0</v>
      </c>
      <c r="Q495" s="53">
        <f t="shared" si="58"/>
        <v>0</v>
      </c>
      <c r="R495" s="53">
        <f>IF(P495=0,0,IF(INSTRUCCIONES!$C$8="",P495,MIN(P495,INSTRUCCIONES!$C$8)))</f>
        <v>0</v>
      </c>
      <c r="S495" s="52" t="str">
        <f>IF(OR(A495="",H495=""),"",IF(COUNTIFS(LISTAS!$C$2:$C$24,C495,LISTAS!$D$2:$D$24,H495)&gt;0,"SI","NO"))</f>
        <v/>
      </c>
      <c r="T495" s="53">
        <f t="shared" si="59"/>
        <v>0</v>
      </c>
      <c r="U495" s="54">
        <f t="shared" si="60"/>
        <v>0</v>
      </c>
      <c r="V495" s="55" t="str">
        <f t="shared" si="61"/>
        <v/>
      </c>
      <c r="W495" s="35" t="str">
        <f t="shared" si="62"/>
        <v/>
      </c>
      <c r="X495" s="37"/>
      <c r="Y495" s="56"/>
      <c r="Z495" s="57" t="str">
        <f t="shared" si="63"/>
        <v/>
      </c>
      <c r="AA495" s="41"/>
    </row>
    <row r="496" spans="1:27" ht="24" customHeight="1" x14ac:dyDescent="0.25">
      <c r="A496" s="27"/>
      <c r="B496" s="51" t="str">
        <f>IF(A496="","",IFERROR(INDEX(PERSONAL!$G$6:$G$80,MATCH(A496,PERSONAL!$A$6:$A$80,0)),""))</f>
        <v/>
      </c>
      <c r="C496" s="52" t="str">
        <f>IF(A496="","",IFERROR(INDEX(PERSONAL!$B$6:$B$80,MATCH(A496,PERSONAL!$A$6:$A$80,0)),""))</f>
        <v/>
      </c>
      <c r="D496" s="31" t="str">
        <f>IF(A496="","",IFERROR(INDEX(PERSONAL!$V$6:$V$80,MATCH(A496,PERSONAL!$A$6:$A$80,0)),""))</f>
        <v/>
      </c>
      <c r="E496" s="2"/>
      <c r="F496" s="2"/>
      <c r="G496" s="2"/>
      <c r="H496" s="2"/>
      <c r="I496" s="30"/>
      <c r="J496" s="30"/>
      <c r="K496" s="27"/>
      <c r="L496" s="30"/>
      <c r="M496" s="27"/>
      <c r="N496" s="2"/>
      <c r="O496" s="53">
        <f t="shared" si="56"/>
        <v>0</v>
      </c>
      <c r="P496" s="53">
        <f t="shared" si="57"/>
        <v>0</v>
      </c>
      <c r="Q496" s="53">
        <f t="shared" si="58"/>
        <v>0</v>
      </c>
      <c r="R496" s="53">
        <f>IF(P496=0,0,IF(INSTRUCCIONES!$C$8="",P496,MIN(P496,INSTRUCCIONES!$C$8)))</f>
        <v>0</v>
      </c>
      <c r="S496" s="52" t="str">
        <f>IF(OR(A496="",H496=""),"",IF(COUNTIFS(LISTAS!$C$2:$C$24,C496,LISTAS!$D$2:$D$24,H496)&gt;0,"SI","NO"))</f>
        <v/>
      </c>
      <c r="T496" s="53">
        <f t="shared" si="59"/>
        <v>0</v>
      </c>
      <c r="U496" s="54">
        <f t="shared" si="60"/>
        <v>0</v>
      </c>
      <c r="V496" s="55" t="str">
        <f t="shared" si="61"/>
        <v/>
      </c>
      <c r="W496" s="35" t="str">
        <f t="shared" si="62"/>
        <v/>
      </c>
      <c r="X496" s="37"/>
      <c r="Y496" s="56"/>
      <c r="Z496" s="57" t="str">
        <f t="shared" si="63"/>
        <v/>
      </c>
      <c r="AA496" s="41"/>
    </row>
    <row r="497" spans="1:27" ht="24" customHeight="1" x14ac:dyDescent="0.25">
      <c r="A497" s="27"/>
      <c r="B497" s="51" t="str">
        <f>IF(A497="","",IFERROR(INDEX(PERSONAL!$G$6:$G$80,MATCH(A497,PERSONAL!$A$6:$A$80,0)),""))</f>
        <v/>
      </c>
      <c r="C497" s="52" t="str">
        <f>IF(A497="","",IFERROR(INDEX(PERSONAL!$B$6:$B$80,MATCH(A497,PERSONAL!$A$6:$A$80,0)),""))</f>
        <v/>
      </c>
      <c r="D497" s="31" t="str">
        <f>IF(A497="","",IFERROR(INDEX(PERSONAL!$V$6:$V$80,MATCH(A497,PERSONAL!$A$6:$A$80,0)),""))</f>
        <v/>
      </c>
      <c r="E497" s="2"/>
      <c r="F497" s="2"/>
      <c r="G497" s="2"/>
      <c r="H497" s="2"/>
      <c r="I497" s="30"/>
      <c r="J497" s="30"/>
      <c r="K497" s="27"/>
      <c r="L497" s="30"/>
      <c r="M497" s="27"/>
      <c r="N497" s="2"/>
      <c r="O497" s="53">
        <f t="shared" si="56"/>
        <v>0</v>
      </c>
      <c r="P497" s="53">
        <f t="shared" si="57"/>
        <v>0</v>
      </c>
      <c r="Q497" s="53">
        <f t="shared" si="58"/>
        <v>0</v>
      </c>
      <c r="R497" s="53">
        <f>IF(P497=0,0,IF(INSTRUCCIONES!$C$8="",P497,MIN(P497,INSTRUCCIONES!$C$8)))</f>
        <v>0</v>
      </c>
      <c r="S497" s="52" t="str">
        <f>IF(OR(A497="",H497=""),"",IF(COUNTIFS(LISTAS!$C$2:$C$24,C497,LISTAS!$D$2:$D$24,H497)&gt;0,"SI","NO"))</f>
        <v/>
      </c>
      <c r="T497" s="53">
        <f t="shared" si="59"/>
        <v>0</v>
      </c>
      <c r="U497" s="54">
        <f t="shared" si="60"/>
        <v>0</v>
      </c>
      <c r="V497" s="55" t="str">
        <f t="shared" si="61"/>
        <v/>
      </c>
      <c r="W497" s="35" t="str">
        <f t="shared" si="62"/>
        <v/>
      </c>
      <c r="X497" s="37"/>
      <c r="Y497" s="56"/>
      <c r="Z497" s="57" t="str">
        <f t="shared" si="63"/>
        <v/>
      </c>
      <c r="AA497" s="41"/>
    </row>
    <row r="498" spans="1:27" ht="24" customHeight="1" x14ac:dyDescent="0.25">
      <c r="A498" s="27"/>
      <c r="B498" s="51" t="str">
        <f>IF(A498="","",IFERROR(INDEX(PERSONAL!$G$6:$G$80,MATCH(A498,PERSONAL!$A$6:$A$80,0)),""))</f>
        <v/>
      </c>
      <c r="C498" s="52" t="str">
        <f>IF(A498="","",IFERROR(INDEX(PERSONAL!$B$6:$B$80,MATCH(A498,PERSONAL!$A$6:$A$80,0)),""))</f>
        <v/>
      </c>
      <c r="D498" s="31" t="str">
        <f>IF(A498="","",IFERROR(INDEX(PERSONAL!$V$6:$V$80,MATCH(A498,PERSONAL!$A$6:$A$80,0)),""))</f>
        <v/>
      </c>
      <c r="E498" s="2"/>
      <c r="F498" s="2"/>
      <c r="G498" s="2"/>
      <c r="H498" s="2"/>
      <c r="I498" s="30"/>
      <c r="J498" s="30"/>
      <c r="K498" s="27"/>
      <c r="L498" s="30"/>
      <c r="M498" s="27"/>
      <c r="N498" s="2"/>
      <c r="O498" s="53">
        <f t="shared" si="56"/>
        <v>0</v>
      </c>
      <c r="P498" s="53">
        <f t="shared" si="57"/>
        <v>0</v>
      </c>
      <c r="Q498" s="53">
        <f t="shared" si="58"/>
        <v>0</v>
      </c>
      <c r="R498" s="53">
        <f>IF(P498=0,0,IF(INSTRUCCIONES!$C$8="",P498,MIN(P498,INSTRUCCIONES!$C$8)))</f>
        <v>0</v>
      </c>
      <c r="S498" s="52" t="str">
        <f>IF(OR(A498="",H498=""),"",IF(COUNTIFS(LISTAS!$C$2:$C$24,C498,LISTAS!$D$2:$D$24,H498)&gt;0,"SI","NO"))</f>
        <v/>
      </c>
      <c r="T498" s="53">
        <f t="shared" si="59"/>
        <v>0</v>
      </c>
      <c r="U498" s="54">
        <f t="shared" si="60"/>
        <v>0</v>
      </c>
      <c r="V498" s="55" t="str">
        <f t="shared" si="61"/>
        <v/>
      </c>
      <c r="W498" s="35" t="str">
        <f t="shared" si="62"/>
        <v/>
      </c>
      <c r="X498" s="37"/>
      <c r="Y498" s="56"/>
      <c r="Z498" s="57" t="str">
        <f t="shared" si="63"/>
        <v/>
      </c>
      <c r="AA498" s="41"/>
    </row>
    <row r="499" spans="1:27" ht="24" customHeight="1" x14ac:dyDescent="0.25">
      <c r="A499" s="27"/>
      <c r="B499" s="51" t="str">
        <f>IF(A499="","",IFERROR(INDEX(PERSONAL!$G$6:$G$80,MATCH(A499,PERSONAL!$A$6:$A$80,0)),""))</f>
        <v/>
      </c>
      <c r="C499" s="52" t="str">
        <f>IF(A499="","",IFERROR(INDEX(PERSONAL!$B$6:$B$80,MATCH(A499,PERSONAL!$A$6:$A$80,0)),""))</f>
        <v/>
      </c>
      <c r="D499" s="31" t="str">
        <f>IF(A499="","",IFERROR(INDEX(PERSONAL!$V$6:$V$80,MATCH(A499,PERSONAL!$A$6:$A$80,0)),""))</f>
        <v/>
      </c>
      <c r="E499" s="2"/>
      <c r="F499" s="2"/>
      <c r="G499" s="2"/>
      <c r="H499" s="2"/>
      <c r="I499" s="30"/>
      <c r="J499" s="30"/>
      <c r="K499" s="27"/>
      <c r="L499" s="30"/>
      <c r="M499" s="27"/>
      <c r="N499" s="2"/>
      <c r="O499" s="53">
        <f t="shared" si="56"/>
        <v>0</v>
      </c>
      <c r="P499" s="53">
        <f t="shared" si="57"/>
        <v>0</v>
      </c>
      <c r="Q499" s="53">
        <f t="shared" si="58"/>
        <v>0</v>
      </c>
      <c r="R499" s="53">
        <f>IF(P499=0,0,IF(INSTRUCCIONES!$C$8="",P499,MIN(P499,INSTRUCCIONES!$C$8)))</f>
        <v>0</v>
      </c>
      <c r="S499" s="52" t="str">
        <f>IF(OR(A499="",H499=""),"",IF(COUNTIFS(LISTAS!$C$2:$C$24,C499,LISTAS!$D$2:$D$24,H499)&gt;0,"SI","NO"))</f>
        <v/>
      </c>
      <c r="T499" s="53">
        <f t="shared" si="59"/>
        <v>0</v>
      </c>
      <c r="U499" s="54">
        <f t="shared" si="60"/>
        <v>0</v>
      </c>
      <c r="V499" s="55" t="str">
        <f t="shared" si="61"/>
        <v/>
      </c>
      <c r="W499" s="35" t="str">
        <f t="shared" si="62"/>
        <v/>
      </c>
      <c r="X499" s="37"/>
      <c r="Y499" s="56"/>
      <c r="Z499" s="57" t="str">
        <f t="shared" si="63"/>
        <v/>
      </c>
      <c r="AA499" s="41"/>
    </row>
    <row r="500" spans="1:27" ht="24" customHeight="1" x14ac:dyDescent="0.25">
      <c r="A500" s="27"/>
      <c r="B500" s="51" t="str">
        <f>IF(A500="","",IFERROR(INDEX(PERSONAL!$G$6:$G$80,MATCH(A500,PERSONAL!$A$6:$A$80,0)),""))</f>
        <v/>
      </c>
      <c r="C500" s="52" t="str">
        <f>IF(A500="","",IFERROR(INDEX(PERSONAL!$B$6:$B$80,MATCH(A500,PERSONAL!$A$6:$A$80,0)),""))</f>
        <v/>
      </c>
      <c r="D500" s="31" t="str">
        <f>IF(A500="","",IFERROR(INDEX(PERSONAL!$V$6:$V$80,MATCH(A500,PERSONAL!$A$6:$A$80,0)),""))</f>
        <v/>
      </c>
      <c r="E500" s="2"/>
      <c r="F500" s="2"/>
      <c r="G500" s="2"/>
      <c r="H500" s="2"/>
      <c r="I500" s="30"/>
      <c r="J500" s="30"/>
      <c r="K500" s="27"/>
      <c r="L500" s="30"/>
      <c r="M500" s="27"/>
      <c r="N500" s="2"/>
      <c r="O500" s="53">
        <f t="shared" si="56"/>
        <v>0</v>
      </c>
      <c r="P500" s="53">
        <f t="shared" si="57"/>
        <v>0</v>
      </c>
      <c r="Q500" s="53">
        <f t="shared" si="58"/>
        <v>0</v>
      </c>
      <c r="R500" s="53">
        <f>IF(P500=0,0,IF(INSTRUCCIONES!$C$8="",P500,MIN(P500,INSTRUCCIONES!$C$8)))</f>
        <v>0</v>
      </c>
      <c r="S500" s="52" t="str">
        <f>IF(OR(A500="",H500=""),"",IF(COUNTIFS(LISTAS!$C$2:$C$24,C500,LISTAS!$D$2:$D$24,H500)&gt;0,"SI","NO"))</f>
        <v/>
      </c>
      <c r="T500" s="53">
        <f t="shared" si="59"/>
        <v>0</v>
      </c>
      <c r="U500" s="54">
        <f t="shared" si="60"/>
        <v>0</v>
      </c>
      <c r="V500" s="55" t="str">
        <f t="shared" si="61"/>
        <v/>
      </c>
      <c r="W500" s="35" t="str">
        <f t="shared" si="62"/>
        <v/>
      </c>
      <c r="X500" s="37"/>
      <c r="Y500" s="56"/>
      <c r="Z500" s="57" t="str">
        <f t="shared" si="63"/>
        <v/>
      </c>
      <c r="AA500" s="41"/>
    </row>
    <row r="501" spans="1:27" ht="24" customHeight="1" x14ac:dyDescent="0.25">
      <c r="A501" s="27"/>
      <c r="B501" s="51" t="str">
        <f>IF(A501="","",IFERROR(INDEX(PERSONAL!$G$6:$G$80,MATCH(A501,PERSONAL!$A$6:$A$80,0)),""))</f>
        <v/>
      </c>
      <c r="C501" s="52" t="str">
        <f>IF(A501="","",IFERROR(INDEX(PERSONAL!$B$6:$B$80,MATCH(A501,PERSONAL!$A$6:$A$80,0)),""))</f>
        <v/>
      </c>
      <c r="D501" s="31" t="str">
        <f>IF(A501="","",IFERROR(INDEX(PERSONAL!$V$6:$V$80,MATCH(A501,PERSONAL!$A$6:$A$80,0)),""))</f>
        <v/>
      </c>
      <c r="E501" s="2"/>
      <c r="F501" s="2"/>
      <c r="G501" s="2"/>
      <c r="H501" s="2"/>
      <c r="I501" s="30"/>
      <c r="J501" s="30"/>
      <c r="K501" s="27"/>
      <c r="L501" s="30"/>
      <c r="M501" s="27"/>
      <c r="N501" s="2"/>
      <c r="O501" s="53">
        <f t="shared" si="56"/>
        <v>0</v>
      </c>
      <c r="P501" s="53">
        <f t="shared" si="57"/>
        <v>0</v>
      </c>
      <c r="Q501" s="53">
        <f t="shared" si="58"/>
        <v>0</v>
      </c>
      <c r="R501" s="53">
        <f>IF(P501=0,0,IF(INSTRUCCIONES!$C$8="",P501,MIN(P501,INSTRUCCIONES!$C$8)))</f>
        <v>0</v>
      </c>
      <c r="S501" s="52" t="str">
        <f>IF(OR(A501="",H501=""),"",IF(COUNTIFS(LISTAS!$C$2:$C$24,C501,LISTAS!$D$2:$D$24,H501)&gt;0,"SI","NO"))</f>
        <v/>
      </c>
      <c r="T501" s="53">
        <f t="shared" si="59"/>
        <v>0</v>
      </c>
      <c r="U501" s="54">
        <f t="shared" si="60"/>
        <v>0</v>
      </c>
      <c r="V501" s="55" t="str">
        <f t="shared" si="61"/>
        <v/>
      </c>
      <c r="W501" s="35" t="str">
        <f t="shared" si="62"/>
        <v/>
      </c>
      <c r="X501" s="37"/>
      <c r="Y501" s="56"/>
      <c r="Z501" s="57" t="str">
        <f t="shared" si="63"/>
        <v/>
      </c>
      <c r="AA501" s="41"/>
    </row>
    <row r="502" spans="1:27" ht="24" customHeight="1" x14ac:dyDescent="0.25">
      <c r="A502" s="27"/>
      <c r="B502" s="51" t="str">
        <f>IF(A502="","",IFERROR(INDEX(PERSONAL!$G$6:$G$80,MATCH(A502,PERSONAL!$A$6:$A$80,0)),""))</f>
        <v/>
      </c>
      <c r="C502" s="52" t="str">
        <f>IF(A502="","",IFERROR(INDEX(PERSONAL!$B$6:$B$80,MATCH(A502,PERSONAL!$A$6:$A$80,0)),""))</f>
        <v/>
      </c>
      <c r="D502" s="31" t="str">
        <f>IF(A502="","",IFERROR(INDEX(PERSONAL!$V$6:$V$80,MATCH(A502,PERSONAL!$A$6:$A$80,0)),""))</f>
        <v/>
      </c>
      <c r="E502" s="2"/>
      <c r="F502" s="2"/>
      <c r="G502" s="2"/>
      <c r="H502" s="2"/>
      <c r="I502" s="30"/>
      <c r="J502" s="30"/>
      <c r="K502" s="27"/>
      <c r="L502" s="30"/>
      <c r="M502" s="27"/>
      <c r="N502" s="2"/>
      <c r="O502" s="53">
        <f t="shared" si="56"/>
        <v>0</v>
      </c>
      <c r="P502" s="53">
        <f t="shared" si="57"/>
        <v>0</v>
      </c>
      <c r="Q502" s="53">
        <f t="shared" si="58"/>
        <v>0</v>
      </c>
      <c r="R502" s="53">
        <f>IF(P502=0,0,IF(INSTRUCCIONES!$C$8="",P502,MIN(P502,INSTRUCCIONES!$C$8)))</f>
        <v>0</v>
      </c>
      <c r="S502" s="52" t="str">
        <f>IF(OR(A502="",H502=""),"",IF(COUNTIFS(LISTAS!$C$2:$C$24,C502,LISTAS!$D$2:$D$24,H502)&gt;0,"SI","NO"))</f>
        <v/>
      </c>
      <c r="T502" s="53">
        <f t="shared" si="59"/>
        <v>0</v>
      </c>
      <c r="U502" s="54">
        <f t="shared" si="60"/>
        <v>0</v>
      </c>
      <c r="V502" s="55" t="str">
        <f t="shared" si="61"/>
        <v/>
      </c>
      <c r="W502" s="35" t="str">
        <f t="shared" si="62"/>
        <v/>
      </c>
      <c r="X502" s="37"/>
      <c r="Y502" s="56"/>
      <c r="Z502" s="57" t="str">
        <f t="shared" si="63"/>
        <v/>
      </c>
      <c r="AA502" s="41"/>
    </row>
    <row r="503" spans="1:27" ht="24" customHeight="1" x14ac:dyDescent="0.25">
      <c r="A503" s="27"/>
      <c r="B503" s="51" t="str">
        <f>IF(A503="","",IFERROR(INDEX(PERSONAL!$G$6:$G$80,MATCH(A503,PERSONAL!$A$6:$A$80,0)),""))</f>
        <v/>
      </c>
      <c r="C503" s="52" t="str">
        <f>IF(A503="","",IFERROR(INDEX(PERSONAL!$B$6:$B$80,MATCH(A503,PERSONAL!$A$6:$A$80,0)),""))</f>
        <v/>
      </c>
      <c r="D503" s="31" t="str">
        <f>IF(A503="","",IFERROR(INDEX(PERSONAL!$V$6:$V$80,MATCH(A503,PERSONAL!$A$6:$A$80,0)),""))</f>
        <v/>
      </c>
      <c r="E503" s="2"/>
      <c r="F503" s="2"/>
      <c r="G503" s="2"/>
      <c r="H503" s="2"/>
      <c r="I503" s="30"/>
      <c r="J503" s="30"/>
      <c r="K503" s="27"/>
      <c r="L503" s="30"/>
      <c r="M503" s="27"/>
      <c r="N503" s="2"/>
      <c r="O503" s="53">
        <f t="shared" si="56"/>
        <v>0</v>
      </c>
      <c r="P503" s="53">
        <f t="shared" si="57"/>
        <v>0</v>
      </c>
      <c r="Q503" s="53">
        <f t="shared" si="58"/>
        <v>0</v>
      </c>
      <c r="R503" s="53">
        <f>IF(P503=0,0,IF(INSTRUCCIONES!$C$8="",P503,MIN(P503,INSTRUCCIONES!$C$8)))</f>
        <v>0</v>
      </c>
      <c r="S503" s="52" t="str">
        <f>IF(OR(A503="",H503=""),"",IF(COUNTIFS(LISTAS!$C$2:$C$24,C503,LISTAS!$D$2:$D$24,H503)&gt;0,"SI","NO"))</f>
        <v/>
      </c>
      <c r="T503" s="53">
        <f t="shared" si="59"/>
        <v>0</v>
      </c>
      <c r="U503" s="54">
        <f t="shared" si="60"/>
        <v>0</v>
      </c>
      <c r="V503" s="55" t="str">
        <f t="shared" si="61"/>
        <v/>
      </c>
      <c r="W503" s="35" t="str">
        <f t="shared" si="62"/>
        <v/>
      </c>
      <c r="X503" s="37"/>
      <c r="Y503" s="56"/>
      <c r="Z503" s="57" t="str">
        <f t="shared" si="63"/>
        <v/>
      </c>
      <c r="AA503" s="41"/>
    </row>
    <row r="504" spans="1:27" ht="24" customHeight="1" x14ac:dyDescent="0.25">
      <c r="A504" s="27"/>
      <c r="B504" s="51" t="str">
        <f>IF(A504="","",IFERROR(INDEX(PERSONAL!$G$6:$G$80,MATCH(A504,PERSONAL!$A$6:$A$80,0)),""))</f>
        <v/>
      </c>
      <c r="C504" s="52" t="str">
        <f>IF(A504="","",IFERROR(INDEX(PERSONAL!$B$6:$B$80,MATCH(A504,PERSONAL!$A$6:$A$80,0)),""))</f>
        <v/>
      </c>
      <c r="D504" s="31" t="str">
        <f>IF(A504="","",IFERROR(INDEX(PERSONAL!$V$6:$V$80,MATCH(A504,PERSONAL!$A$6:$A$80,0)),""))</f>
        <v/>
      </c>
      <c r="E504" s="2"/>
      <c r="F504" s="2"/>
      <c r="G504" s="2"/>
      <c r="H504" s="2"/>
      <c r="I504" s="30"/>
      <c r="J504" s="30"/>
      <c r="K504" s="27"/>
      <c r="L504" s="30"/>
      <c r="M504" s="27"/>
      <c r="N504" s="2"/>
      <c r="O504" s="53">
        <f t="shared" si="56"/>
        <v>0</v>
      </c>
      <c r="P504" s="53">
        <f t="shared" si="57"/>
        <v>0</v>
      </c>
      <c r="Q504" s="53">
        <f t="shared" si="58"/>
        <v>0</v>
      </c>
      <c r="R504" s="53">
        <f>IF(P504=0,0,IF(INSTRUCCIONES!$C$8="",P504,MIN(P504,INSTRUCCIONES!$C$8)))</f>
        <v>0</v>
      </c>
      <c r="S504" s="52" t="str">
        <f>IF(OR(A504="",H504=""),"",IF(COUNTIFS(LISTAS!$C$2:$C$24,C504,LISTAS!$D$2:$D$24,H504)&gt;0,"SI","NO"))</f>
        <v/>
      </c>
      <c r="T504" s="53">
        <f t="shared" si="59"/>
        <v>0</v>
      </c>
      <c r="U504" s="54">
        <f t="shared" si="60"/>
        <v>0</v>
      </c>
      <c r="V504" s="55" t="str">
        <f t="shared" si="61"/>
        <v/>
      </c>
      <c r="W504" s="35" t="str">
        <f t="shared" si="62"/>
        <v/>
      </c>
      <c r="X504" s="37"/>
      <c r="Y504" s="56"/>
      <c r="Z504" s="57" t="str">
        <f t="shared" si="63"/>
        <v/>
      </c>
      <c r="AA504" s="41"/>
    </row>
    <row r="505" spans="1:27" ht="24" customHeight="1" x14ac:dyDescent="0.25">
      <c r="A505" s="27"/>
      <c r="B505" s="51" t="str">
        <f>IF(A505="","",IFERROR(INDEX(PERSONAL!$G$6:$G$80,MATCH(A505,PERSONAL!$A$6:$A$80,0)),""))</f>
        <v/>
      </c>
      <c r="C505" s="52" t="str">
        <f>IF(A505="","",IFERROR(INDEX(PERSONAL!$B$6:$B$80,MATCH(A505,PERSONAL!$A$6:$A$80,0)),""))</f>
        <v/>
      </c>
      <c r="D505" s="31" t="str">
        <f>IF(A505="","",IFERROR(INDEX(PERSONAL!$V$6:$V$80,MATCH(A505,PERSONAL!$A$6:$A$80,0)),""))</f>
        <v/>
      </c>
      <c r="E505" s="2"/>
      <c r="F505" s="2"/>
      <c r="G505" s="2"/>
      <c r="H505" s="2"/>
      <c r="I505" s="30"/>
      <c r="J505" s="30"/>
      <c r="K505" s="27"/>
      <c r="L505" s="30"/>
      <c r="M505" s="27"/>
      <c r="N505" s="2"/>
      <c r="O505" s="53">
        <f t="shared" si="56"/>
        <v>0</v>
      </c>
      <c r="P505" s="53">
        <f t="shared" si="57"/>
        <v>0</v>
      </c>
      <c r="Q505" s="53">
        <f t="shared" si="58"/>
        <v>0</v>
      </c>
      <c r="R505" s="53">
        <f>IF(P505=0,0,IF(INSTRUCCIONES!$C$8="",P505,MIN(P505,INSTRUCCIONES!$C$8)))</f>
        <v>0</v>
      </c>
      <c r="S505" s="52" t="str">
        <f>IF(OR(A505="",H505=""),"",IF(COUNTIFS(LISTAS!$C$2:$C$24,C505,LISTAS!$D$2:$D$24,H505)&gt;0,"SI","NO"))</f>
        <v/>
      </c>
      <c r="T505" s="53">
        <f t="shared" si="59"/>
        <v>0</v>
      </c>
      <c r="U505" s="54">
        <f t="shared" si="60"/>
        <v>0</v>
      </c>
      <c r="V505" s="55" t="str">
        <f t="shared" si="61"/>
        <v/>
      </c>
      <c r="W505" s="35" t="str">
        <f t="shared" si="62"/>
        <v/>
      </c>
      <c r="X505" s="37"/>
      <c r="Y505" s="56"/>
      <c r="Z505" s="57" t="str">
        <f t="shared" si="63"/>
        <v/>
      </c>
      <c r="AA505" s="41"/>
    </row>
    <row r="506" spans="1:27" ht="24" customHeight="1" x14ac:dyDescent="0.25">
      <c r="A506" s="27"/>
      <c r="B506" s="51" t="str">
        <f>IF(A506="","",IFERROR(INDEX(PERSONAL!$G$6:$G$80,MATCH(A506,PERSONAL!$A$6:$A$80,0)),""))</f>
        <v/>
      </c>
      <c r="C506" s="52" t="str">
        <f>IF(A506="","",IFERROR(INDEX(PERSONAL!$B$6:$B$80,MATCH(A506,PERSONAL!$A$6:$A$80,0)),""))</f>
        <v/>
      </c>
      <c r="D506" s="31" t="str">
        <f>IF(A506="","",IFERROR(INDEX(PERSONAL!$V$6:$V$80,MATCH(A506,PERSONAL!$A$6:$A$80,0)),""))</f>
        <v/>
      </c>
      <c r="E506" s="2"/>
      <c r="F506" s="2"/>
      <c r="G506" s="2"/>
      <c r="H506" s="2"/>
      <c r="I506" s="30"/>
      <c r="J506" s="30"/>
      <c r="K506" s="27"/>
      <c r="L506" s="30"/>
      <c r="M506" s="27"/>
      <c r="N506" s="2"/>
      <c r="O506" s="53">
        <f t="shared" si="56"/>
        <v>0</v>
      </c>
      <c r="P506" s="53">
        <f t="shared" si="57"/>
        <v>0</v>
      </c>
      <c r="Q506" s="53">
        <f t="shared" si="58"/>
        <v>0</v>
      </c>
      <c r="R506" s="53">
        <f>IF(P506=0,0,IF(INSTRUCCIONES!$C$8="",P506,MIN(P506,INSTRUCCIONES!$C$8)))</f>
        <v>0</v>
      </c>
      <c r="S506" s="52" t="str">
        <f>IF(OR(A506="",H506=""),"",IF(COUNTIFS(LISTAS!$C$2:$C$24,C506,LISTAS!$D$2:$D$24,H506)&gt;0,"SI","NO"))</f>
        <v/>
      </c>
      <c r="T506" s="53">
        <f t="shared" si="59"/>
        <v>0</v>
      </c>
      <c r="U506" s="54">
        <f t="shared" si="60"/>
        <v>0</v>
      </c>
      <c r="V506" s="55" t="str">
        <f t="shared" si="61"/>
        <v/>
      </c>
      <c r="W506" s="35" t="str">
        <f t="shared" si="62"/>
        <v/>
      </c>
      <c r="X506" s="37"/>
      <c r="Y506" s="56"/>
      <c r="Z506" s="57" t="str">
        <f t="shared" si="63"/>
        <v/>
      </c>
      <c r="AA506" s="41"/>
    </row>
    <row r="507" spans="1:27" ht="24" customHeight="1" x14ac:dyDescent="0.25">
      <c r="A507" s="27"/>
      <c r="B507" s="51" t="str">
        <f>IF(A507="","",IFERROR(INDEX(PERSONAL!$G$6:$G$80,MATCH(A507,PERSONAL!$A$6:$A$80,0)),""))</f>
        <v/>
      </c>
      <c r="C507" s="52" t="str">
        <f>IF(A507="","",IFERROR(INDEX(PERSONAL!$B$6:$B$80,MATCH(A507,PERSONAL!$A$6:$A$80,0)),""))</f>
        <v/>
      </c>
      <c r="D507" s="31" t="str">
        <f>IF(A507="","",IFERROR(INDEX(PERSONAL!$V$6:$V$80,MATCH(A507,PERSONAL!$A$6:$A$80,0)),""))</f>
        <v/>
      </c>
      <c r="E507" s="2"/>
      <c r="F507" s="2"/>
      <c r="G507" s="2"/>
      <c r="H507" s="2"/>
      <c r="I507" s="30"/>
      <c r="J507" s="30"/>
      <c r="K507" s="27"/>
      <c r="L507" s="30"/>
      <c r="M507" s="27"/>
      <c r="N507" s="2"/>
      <c r="O507" s="53">
        <f t="shared" si="56"/>
        <v>0</v>
      </c>
      <c r="P507" s="53">
        <f t="shared" si="57"/>
        <v>0</v>
      </c>
      <c r="Q507" s="53">
        <f t="shared" si="58"/>
        <v>0</v>
      </c>
      <c r="R507" s="53">
        <f>IF(P507=0,0,IF(INSTRUCCIONES!$C$8="",P507,MIN(P507,INSTRUCCIONES!$C$8)))</f>
        <v>0</v>
      </c>
      <c r="S507" s="52" t="str">
        <f>IF(OR(A507="",H507=""),"",IF(COUNTIFS(LISTAS!$C$2:$C$24,C507,LISTAS!$D$2:$D$24,H507)&gt;0,"SI","NO"))</f>
        <v/>
      </c>
      <c r="T507" s="53">
        <f t="shared" si="59"/>
        <v>0</v>
      </c>
      <c r="U507" s="54">
        <f t="shared" si="60"/>
        <v>0</v>
      </c>
      <c r="V507" s="55" t="str">
        <f t="shared" si="61"/>
        <v/>
      </c>
      <c r="W507" s="35" t="str">
        <f t="shared" si="62"/>
        <v/>
      </c>
      <c r="X507" s="37"/>
      <c r="Y507" s="56"/>
      <c r="Z507" s="57" t="str">
        <f t="shared" si="63"/>
        <v/>
      </c>
      <c r="AA507" s="41"/>
    </row>
    <row r="508" spans="1:27" ht="24" customHeight="1" x14ac:dyDescent="0.25">
      <c r="A508" s="27"/>
      <c r="B508" s="51" t="str">
        <f>IF(A508="","",IFERROR(INDEX(PERSONAL!$G$6:$G$80,MATCH(A508,PERSONAL!$A$6:$A$80,0)),""))</f>
        <v/>
      </c>
      <c r="C508" s="52" t="str">
        <f>IF(A508="","",IFERROR(INDEX(PERSONAL!$B$6:$B$80,MATCH(A508,PERSONAL!$A$6:$A$80,0)),""))</f>
        <v/>
      </c>
      <c r="D508" s="31" t="str">
        <f>IF(A508="","",IFERROR(INDEX(PERSONAL!$V$6:$V$80,MATCH(A508,PERSONAL!$A$6:$A$80,0)),""))</f>
        <v/>
      </c>
      <c r="E508" s="2"/>
      <c r="F508" s="2"/>
      <c r="G508" s="2"/>
      <c r="H508" s="2"/>
      <c r="I508" s="30"/>
      <c r="J508" s="30"/>
      <c r="K508" s="27"/>
      <c r="L508" s="30"/>
      <c r="M508" s="27"/>
      <c r="N508" s="2"/>
      <c r="O508" s="53">
        <f t="shared" si="56"/>
        <v>0</v>
      </c>
      <c r="P508" s="53">
        <f t="shared" si="57"/>
        <v>0</v>
      </c>
      <c r="Q508" s="53">
        <f t="shared" si="58"/>
        <v>0</v>
      </c>
      <c r="R508" s="53">
        <f>IF(P508=0,0,IF(INSTRUCCIONES!$C$8="",P508,MIN(P508,INSTRUCCIONES!$C$8)))</f>
        <v>0</v>
      </c>
      <c r="S508" s="52" t="str">
        <f>IF(OR(A508="",H508=""),"",IF(COUNTIFS(LISTAS!$C$2:$C$24,C508,LISTAS!$D$2:$D$24,H508)&gt;0,"SI","NO"))</f>
        <v/>
      </c>
      <c r="T508" s="53">
        <f t="shared" si="59"/>
        <v>0</v>
      </c>
      <c r="U508" s="54">
        <f t="shared" si="60"/>
        <v>0</v>
      </c>
      <c r="V508" s="55" t="str">
        <f t="shared" si="61"/>
        <v/>
      </c>
      <c r="W508" s="35" t="str">
        <f t="shared" si="62"/>
        <v/>
      </c>
      <c r="X508" s="37"/>
      <c r="Y508" s="56"/>
      <c r="Z508" s="57" t="str">
        <f t="shared" si="63"/>
        <v/>
      </c>
      <c r="AA508" s="41"/>
    </row>
    <row r="509" spans="1:27" ht="24" customHeight="1" x14ac:dyDescent="0.25">
      <c r="A509" s="27"/>
      <c r="B509" s="51" t="str">
        <f>IF(A509="","",IFERROR(INDEX(PERSONAL!$G$6:$G$80,MATCH(A509,PERSONAL!$A$6:$A$80,0)),""))</f>
        <v/>
      </c>
      <c r="C509" s="52" t="str">
        <f>IF(A509="","",IFERROR(INDEX(PERSONAL!$B$6:$B$80,MATCH(A509,PERSONAL!$A$6:$A$80,0)),""))</f>
        <v/>
      </c>
      <c r="D509" s="31" t="str">
        <f>IF(A509="","",IFERROR(INDEX(PERSONAL!$V$6:$V$80,MATCH(A509,PERSONAL!$A$6:$A$80,0)),""))</f>
        <v/>
      </c>
      <c r="E509" s="2"/>
      <c r="F509" s="2"/>
      <c r="G509" s="2"/>
      <c r="H509" s="2"/>
      <c r="I509" s="30"/>
      <c r="J509" s="30"/>
      <c r="K509" s="27"/>
      <c r="L509" s="30"/>
      <c r="M509" s="27"/>
      <c r="N509" s="2"/>
      <c r="O509" s="53">
        <f t="shared" si="56"/>
        <v>0</v>
      </c>
      <c r="P509" s="53">
        <f t="shared" si="57"/>
        <v>0</v>
      </c>
      <c r="Q509" s="53">
        <f t="shared" si="58"/>
        <v>0</v>
      </c>
      <c r="R509" s="53">
        <f>IF(P509=0,0,IF(INSTRUCCIONES!$C$8="",P509,MIN(P509,INSTRUCCIONES!$C$8)))</f>
        <v>0</v>
      </c>
      <c r="S509" s="52" t="str">
        <f>IF(OR(A509="",H509=""),"",IF(COUNTIFS(LISTAS!$C$2:$C$24,C509,LISTAS!$D$2:$D$24,H509)&gt;0,"SI","NO"))</f>
        <v/>
      </c>
      <c r="T509" s="53">
        <f t="shared" si="59"/>
        <v>0</v>
      </c>
      <c r="U509" s="54">
        <f t="shared" si="60"/>
        <v>0</v>
      </c>
      <c r="V509" s="55" t="str">
        <f t="shared" si="61"/>
        <v/>
      </c>
      <c r="W509" s="35" t="str">
        <f t="shared" si="62"/>
        <v/>
      </c>
      <c r="X509" s="37"/>
      <c r="Y509" s="56"/>
      <c r="Z509" s="57" t="str">
        <f t="shared" si="63"/>
        <v/>
      </c>
      <c r="AA509" s="41"/>
    </row>
    <row r="510" spans="1:27" ht="24" customHeight="1" x14ac:dyDescent="0.25">
      <c r="A510" s="27"/>
      <c r="B510" s="51" t="str">
        <f>IF(A510="","",IFERROR(INDEX(PERSONAL!$G$6:$G$80,MATCH(A510,PERSONAL!$A$6:$A$80,0)),""))</f>
        <v/>
      </c>
      <c r="C510" s="52" t="str">
        <f>IF(A510="","",IFERROR(INDEX(PERSONAL!$B$6:$B$80,MATCH(A510,PERSONAL!$A$6:$A$80,0)),""))</f>
        <v/>
      </c>
      <c r="D510" s="31" t="str">
        <f>IF(A510="","",IFERROR(INDEX(PERSONAL!$V$6:$V$80,MATCH(A510,PERSONAL!$A$6:$A$80,0)),""))</f>
        <v/>
      </c>
      <c r="E510" s="2"/>
      <c r="F510" s="2"/>
      <c r="G510" s="2"/>
      <c r="H510" s="2"/>
      <c r="I510" s="30"/>
      <c r="J510" s="30"/>
      <c r="K510" s="27"/>
      <c r="L510" s="30"/>
      <c r="M510" s="27"/>
      <c r="N510" s="2"/>
      <c r="O510" s="53">
        <f t="shared" si="56"/>
        <v>0</v>
      </c>
      <c r="P510" s="53">
        <f t="shared" si="57"/>
        <v>0</v>
      </c>
      <c r="Q510" s="53">
        <f t="shared" si="58"/>
        <v>0</v>
      </c>
      <c r="R510" s="53">
        <f>IF(P510=0,0,IF(INSTRUCCIONES!$C$8="",P510,MIN(P510,INSTRUCCIONES!$C$8)))</f>
        <v>0</v>
      </c>
      <c r="S510" s="52" t="str">
        <f>IF(OR(A510="",H510=""),"",IF(COUNTIFS(LISTAS!$C$2:$C$24,C510,LISTAS!$D$2:$D$24,H510)&gt;0,"SI","NO"))</f>
        <v/>
      </c>
      <c r="T510" s="53">
        <f t="shared" si="59"/>
        <v>0</v>
      </c>
      <c r="U510" s="54">
        <f t="shared" si="60"/>
        <v>0</v>
      </c>
      <c r="V510" s="55" t="str">
        <f t="shared" si="61"/>
        <v/>
      </c>
      <c r="W510" s="35" t="str">
        <f t="shared" si="62"/>
        <v/>
      </c>
      <c r="X510" s="37"/>
      <c r="Y510" s="56"/>
      <c r="Z510" s="57" t="str">
        <f t="shared" si="63"/>
        <v/>
      </c>
      <c r="AA510" s="41"/>
    </row>
    <row r="511" spans="1:27" ht="24" customHeight="1" x14ac:dyDescent="0.25">
      <c r="A511" s="27"/>
      <c r="B511" s="51" t="str">
        <f>IF(A511="","",IFERROR(INDEX(PERSONAL!$G$6:$G$80,MATCH(A511,PERSONAL!$A$6:$A$80,0)),""))</f>
        <v/>
      </c>
      <c r="C511" s="52" t="str">
        <f>IF(A511="","",IFERROR(INDEX(PERSONAL!$B$6:$B$80,MATCH(A511,PERSONAL!$A$6:$A$80,0)),""))</f>
        <v/>
      </c>
      <c r="D511" s="31" t="str">
        <f>IF(A511="","",IFERROR(INDEX(PERSONAL!$V$6:$V$80,MATCH(A511,PERSONAL!$A$6:$A$80,0)),""))</f>
        <v/>
      </c>
      <c r="E511" s="2"/>
      <c r="F511" s="2"/>
      <c r="G511" s="2"/>
      <c r="H511" s="2"/>
      <c r="I511" s="30"/>
      <c r="J511" s="30"/>
      <c r="K511" s="27"/>
      <c r="L511" s="30"/>
      <c r="M511" s="27"/>
      <c r="N511" s="2"/>
      <c r="O511" s="53">
        <f t="shared" si="56"/>
        <v>0</v>
      </c>
      <c r="P511" s="53">
        <f t="shared" si="57"/>
        <v>0</v>
      </c>
      <c r="Q511" s="53">
        <f t="shared" si="58"/>
        <v>0</v>
      </c>
      <c r="R511" s="53">
        <f>IF(P511=0,0,IF(INSTRUCCIONES!$C$8="",P511,MIN(P511,INSTRUCCIONES!$C$8)))</f>
        <v>0</v>
      </c>
      <c r="S511" s="52" t="str">
        <f>IF(OR(A511="",H511=""),"",IF(COUNTIFS(LISTAS!$C$2:$C$24,C511,LISTAS!$D$2:$D$24,H511)&gt;0,"SI","NO"))</f>
        <v/>
      </c>
      <c r="T511" s="53">
        <f t="shared" si="59"/>
        <v>0</v>
      </c>
      <c r="U511" s="54">
        <f t="shared" si="60"/>
        <v>0</v>
      </c>
      <c r="V511" s="55" t="str">
        <f t="shared" si="61"/>
        <v/>
      </c>
      <c r="W511" s="35" t="str">
        <f t="shared" si="62"/>
        <v/>
      </c>
      <c r="X511" s="37"/>
      <c r="Y511" s="56"/>
      <c r="Z511" s="57" t="str">
        <f t="shared" si="63"/>
        <v/>
      </c>
      <c r="AA511" s="41"/>
    </row>
    <row r="512" spans="1:27" ht="24" customHeight="1" x14ac:dyDescent="0.25">
      <c r="A512" s="27"/>
      <c r="B512" s="51" t="str">
        <f>IF(A512="","",IFERROR(INDEX(PERSONAL!$G$6:$G$80,MATCH(A512,PERSONAL!$A$6:$A$80,0)),""))</f>
        <v/>
      </c>
      <c r="C512" s="52" t="str">
        <f>IF(A512="","",IFERROR(INDEX(PERSONAL!$B$6:$B$80,MATCH(A512,PERSONAL!$A$6:$A$80,0)),""))</f>
        <v/>
      </c>
      <c r="D512" s="31" t="str">
        <f>IF(A512="","",IFERROR(INDEX(PERSONAL!$V$6:$V$80,MATCH(A512,PERSONAL!$A$6:$A$80,0)),""))</f>
        <v/>
      </c>
      <c r="E512" s="2"/>
      <c r="F512" s="2"/>
      <c r="G512" s="2"/>
      <c r="H512" s="2"/>
      <c r="I512" s="30"/>
      <c r="J512" s="30"/>
      <c r="K512" s="27"/>
      <c r="L512" s="30"/>
      <c r="M512" s="27"/>
      <c r="N512" s="2"/>
      <c r="O512" s="53">
        <f t="shared" si="56"/>
        <v>0</v>
      </c>
      <c r="P512" s="53">
        <f t="shared" si="57"/>
        <v>0</v>
      </c>
      <c r="Q512" s="53">
        <f t="shared" si="58"/>
        <v>0</v>
      </c>
      <c r="R512" s="53">
        <f>IF(P512=0,0,IF(INSTRUCCIONES!$C$8="",P512,MIN(P512,INSTRUCCIONES!$C$8)))</f>
        <v>0</v>
      </c>
      <c r="S512" s="52" t="str">
        <f>IF(OR(A512="",H512=""),"",IF(COUNTIFS(LISTAS!$C$2:$C$24,C512,LISTAS!$D$2:$D$24,H512)&gt;0,"SI","NO"))</f>
        <v/>
      </c>
      <c r="T512" s="53">
        <f t="shared" si="59"/>
        <v>0</v>
      </c>
      <c r="U512" s="54">
        <f t="shared" si="60"/>
        <v>0</v>
      </c>
      <c r="V512" s="55" t="str">
        <f t="shared" si="61"/>
        <v/>
      </c>
      <c r="W512" s="35" t="str">
        <f t="shared" si="62"/>
        <v/>
      </c>
      <c r="X512" s="37"/>
      <c r="Y512" s="56"/>
      <c r="Z512" s="57" t="str">
        <f t="shared" si="63"/>
        <v/>
      </c>
      <c r="AA512" s="41"/>
    </row>
    <row r="513" spans="1:27" ht="24" customHeight="1" x14ac:dyDescent="0.25">
      <c r="A513" s="27"/>
      <c r="B513" s="51" t="str">
        <f>IF(A513="","",IFERROR(INDEX(PERSONAL!$G$6:$G$80,MATCH(A513,PERSONAL!$A$6:$A$80,0)),""))</f>
        <v/>
      </c>
      <c r="C513" s="52" t="str">
        <f>IF(A513="","",IFERROR(INDEX(PERSONAL!$B$6:$B$80,MATCH(A513,PERSONAL!$A$6:$A$80,0)),""))</f>
        <v/>
      </c>
      <c r="D513" s="31" t="str">
        <f>IF(A513="","",IFERROR(INDEX(PERSONAL!$V$6:$V$80,MATCH(A513,PERSONAL!$A$6:$A$80,0)),""))</f>
        <v/>
      </c>
      <c r="E513" s="2"/>
      <c r="F513" s="2"/>
      <c r="G513" s="2"/>
      <c r="H513" s="2"/>
      <c r="I513" s="30"/>
      <c r="J513" s="30"/>
      <c r="K513" s="27"/>
      <c r="L513" s="30"/>
      <c r="M513" s="27"/>
      <c r="N513" s="2"/>
      <c r="O513" s="53">
        <f t="shared" si="56"/>
        <v>0</v>
      </c>
      <c r="P513" s="53">
        <f t="shared" si="57"/>
        <v>0</v>
      </c>
      <c r="Q513" s="53">
        <f t="shared" si="58"/>
        <v>0</v>
      </c>
      <c r="R513" s="53">
        <f>IF(P513=0,0,IF(INSTRUCCIONES!$C$8="",P513,MIN(P513,INSTRUCCIONES!$C$8)))</f>
        <v>0</v>
      </c>
      <c r="S513" s="52" t="str">
        <f>IF(OR(A513="",H513=""),"",IF(COUNTIFS(LISTAS!$C$2:$C$24,C513,LISTAS!$D$2:$D$24,H513)&gt;0,"SI","NO"))</f>
        <v/>
      </c>
      <c r="T513" s="53">
        <f t="shared" si="59"/>
        <v>0</v>
      </c>
      <c r="U513" s="54">
        <f t="shared" si="60"/>
        <v>0</v>
      </c>
      <c r="V513" s="55" t="str">
        <f t="shared" si="61"/>
        <v/>
      </c>
      <c r="W513" s="35" t="str">
        <f t="shared" si="62"/>
        <v/>
      </c>
      <c r="X513" s="37"/>
      <c r="Y513" s="56"/>
      <c r="Z513" s="57" t="str">
        <f t="shared" si="63"/>
        <v/>
      </c>
      <c r="AA513" s="41"/>
    </row>
    <row r="514" spans="1:27" ht="24" customHeight="1" x14ac:dyDescent="0.25">
      <c r="A514" s="27"/>
      <c r="B514" s="51" t="str">
        <f>IF(A514="","",IFERROR(INDEX(PERSONAL!$G$6:$G$80,MATCH(A514,PERSONAL!$A$6:$A$80,0)),""))</f>
        <v/>
      </c>
      <c r="C514" s="52" t="str">
        <f>IF(A514="","",IFERROR(INDEX(PERSONAL!$B$6:$B$80,MATCH(A514,PERSONAL!$A$6:$A$80,0)),""))</f>
        <v/>
      </c>
      <c r="D514" s="31" t="str">
        <f>IF(A514="","",IFERROR(INDEX(PERSONAL!$V$6:$V$80,MATCH(A514,PERSONAL!$A$6:$A$80,0)),""))</f>
        <v/>
      </c>
      <c r="E514" s="2"/>
      <c r="F514" s="2"/>
      <c r="G514" s="2"/>
      <c r="H514" s="2"/>
      <c r="I514" s="30"/>
      <c r="J514" s="30"/>
      <c r="K514" s="27"/>
      <c r="L514" s="30"/>
      <c r="M514" s="27"/>
      <c r="N514" s="2"/>
      <c r="O514" s="53">
        <f t="shared" si="56"/>
        <v>0</v>
      </c>
      <c r="P514" s="53">
        <f t="shared" si="57"/>
        <v>0</v>
      </c>
      <c r="Q514" s="53">
        <f t="shared" si="58"/>
        <v>0</v>
      </c>
      <c r="R514" s="53">
        <f>IF(P514=0,0,IF(INSTRUCCIONES!$C$8="",P514,MIN(P514,INSTRUCCIONES!$C$8)))</f>
        <v>0</v>
      </c>
      <c r="S514" s="52" t="str">
        <f>IF(OR(A514="",H514=""),"",IF(COUNTIFS(LISTAS!$C$2:$C$24,C514,LISTAS!$D$2:$D$24,H514)&gt;0,"SI","NO"))</f>
        <v/>
      </c>
      <c r="T514" s="53">
        <f t="shared" si="59"/>
        <v>0</v>
      </c>
      <c r="U514" s="54">
        <f t="shared" si="60"/>
        <v>0</v>
      </c>
      <c r="V514" s="55" t="str">
        <f t="shared" si="61"/>
        <v/>
      </c>
      <c r="W514" s="35" t="str">
        <f t="shared" si="62"/>
        <v/>
      </c>
      <c r="X514" s="37"/>
      <c r="Y514" s="56"/>
      <c r="Z514" s="57" t="str">
        <f t="shared" si="63"/>
        <v/>
      </c>
      <c r="AA514" s="41"/>
    </row>
    <row r="515" spans="1:27" ht="24" customHeight="1" x14ac:dyDescent="0.25">
      <c r="A515" s="27"/>
      <c r="B515" s="51" t="str">
        <f>IF(A515="","",IFERROR(INDEX(PERSONAL!$G$6:$G$80,MATCH(A515,PERSONAL!$A$6:$A$80,0)),""))</f>
        <v/>
      </c>
      <c r="C515" s="52" t="str">
        <f>IF(A515="","",IFERROR(INDEX(PERSONAL!$B$6:$B$80,MATCH(A515,PERSONAL!$A$6:$A$80,0)),""))</f>
        <v/>
      </c>
      <c r="D515" s="31" t="str">
        <f>IF(A515="","",IFERROR(INDEX(PERSONAL!$V$6:$V$80,MATCH(A515,PERSONAL!$A$6:$A$80,0)),""))</f>
        <v/>
      </c>
      <c r="E515" s="2"/>
      <c r="F515" s="2"/>
      <c r="G515" s="2"/>
      <c r="H515" s="2"/>
      <c r="I515" s="30"/>
      <c r="J515" s="30"/>
      <c r="K515" s="27"/>
      <c r="L515" s="30"/>
      <c r="M515" s="27"/>
      <c r="N515" s="2"/>
      <c r="O515" s="53">
        <f t="shared" si="56"/>
        <v>0</v>
      </c>
      <c r="P515" s="53">
        <f t="shared" si="57"/>
        <v>0</v>
      </c>
      <c r="Q515" s="53">
        <f t="shared" si="58"/>
        <v>0</v>
      </c>
      <c r="R515" s="53">
        <f>IF(P515=0,0,IF(INSTRUCCIONES!$C$8="",P515,MIN(P515,INSTRUCCIONES!$C$8)))</f>
        <v>0</v>
      </c>
      <c r="S515" s="52" t="str">
        <f>IF(OR(A515="",H515=""),"",IF(COUNTIFS(LISTAS!$C$2:$C$24,C515,LISTAS!$D$2:$D$24,H515)&gt;0,"SI","NO"))</f>
        <v/>
      </c>
      <c r="T515" s="53">
        <f t="shared" si="59"/>
        <v>0</v>
      </c>
      <c r="U515" s="54">
        <f t="shared" si="60"/>
        <v>0</v>
      </c>
      <c r="V515" s="55" t="str">
        <f t="shared" si="61"/>
        <v/>
      </c>
      <c r="W515" s="35" t="str">
        <f t="shared" si="62"/>
        <v/>
      </c>
      <c r="X515" s="37"/>
      <c r="Y515" s="56"/>
      <c r="Z515" s="57" t="str">
        <f t="shared" si="63"/>
        <v/>
      </c>
      <c r="AA515" s="41"/>
    </row>
    <row r="516" spans="1:27" ht="24" customHeight="1" x14ac:dyDescent="0.25">
      <c r="A516" s="27"/>
      <c r="B516" s="51" t="str">
        <f>IF(A516="","",IFERROR(INDEX(PERSONAL!$G$6:$G$80,MATCH(A516,PERSONAL!$A$6:$A$80,0)),""))</f>
        <v/>
      </c>
      <c r="C516" s="52" t="str">
        <f>IF(A516="","",IFERROR(INDEX(PERSONAL!$B$6:$B$80,MATCH(A516,PERSONAL!$A$6:$A$80,0)),""))</f>
        <v/>
      </c>
      <c r="D516" s="31" t="str">
        <f>IF(A516="","",IFERROR(INDEX(PERSONAL!$V$6:$V$80,MATCH(A516,PERSONAL!$A$6:$A$80,0)),""))</f>
        <v/>
      </c>
      <c r="E516" s="2"/>
      <c r="F516" s="2"/>
      <c r="G516" s="2"/>
      <c r="H516" s="2"/>
      <c r="I516" s="30"/>
      <c r="J516" s="30"/>
      <c r="K516" s="27"/>
      <c r="L516" s="30"/>
      <c r="M516" s="27"/>
      <c r="N516" s="2"/>
      <c r="O516" s="53">
        <f t="shared" si="56"/>
        <v>0</v>
      </c>
      <c r="P516" s="53">
        <f t="shared" si="57"/>
        <v>0</v>
      </c>
      <c r="Q516" s="53">
        <f t="shared" si="58"/>
        <v>0</v>
      </c>
      <c r="R516" s="53">
        <f>IF(P516=0,0,IF(INSTRUCCIONES!$C$8="",P516,MIN(P516,INSTRUCCIONES!$C$8)))</f>
        <v>0</v>
      </c>
      <c r="S516" s="52" t="str">
        <f>IF(OR(A516="",H516=""),"",IF(COUNTIFS(LISTAS!$C$2:$C$24,C516,LISTAS!$D$2:$D$24,H516)&gt;0,"SI","NO"))</f>
        <v/>
      </c>
      <c r="T516" s="53">
        <f t="shared" si="59"/>
        <v>0</v>
      </c>
      <c r="U516" s="54">
        <f t="shared" si="60"/>
        <v>0</v>
      </c>
      <c r="V516" s="55" t="str">
        <f t="shared" si="61"/>
        <v/>
      </c>
      <c r="W516" s="35" t="str">
        <f t="shared" si="62"/>
        <v/>
      </c>
      <c r="X516" s="37"/>
      <c r="Y516" s="56"/>
      <c r="Z516" s="57" t="str">
        <f t="shared" si="63"/>
        <v/>
      </c>
      <c r="AA516" s="41"/>
    </row>
    <row r="517" spans="1:27" ht="24" customHeight="1" x14ac:dyDescent="0.25">
      <c r="A517" s="27"/>
      <c r="B517" s="51" t="str">
        <f>IF(A517="","",IFERROR(INDEX(PERSONAL!$G$6:$G$80,MATCH(A517,PERSONAL!$A$6:$A$80,0)),""))</f>
        <v/>
      </c>
      <c r="C517" s="52" t="str">
        <f>IF(A517="","",IFERROR(INDEX(PERSONAL!$B$6:$B$80,MATCH(A517,PERSONAL!$A$6:$A$80,0)),""))</f>
        <v/>
      </c>
      <c r="D517" s="31" t="str">
        <f>IF(A517="","",IFERROR(INDEX(PERSONAL!$V$6:$V$80,MATCH(A517,PERSONAL!$A$6:$A$80,0)),""))</f>
        <v/>
      </c>
      <c r="E517" s="2"/>
      <c r="F517" s="2"/>
      <c r="G517" s="2"/>
      <c r="H517" s="2"/>
      <c r="I517" s="30"/>
      <c r="J517" s="30"/>
      <c r="K517" s="27"/>
      <c r="L517" s="30"/>
      <c r="M517" s="27"/>
      <c r="N517" s="2"/>
      <c r="O517" s="53">
        <f t="shared" si="56"/>
        <v>0</v>
      </c>
      <c r="P517" s="53">
        <f t="shared" si="57"/>
        <v>0</v>
      </c>
      <c r="Q517" s="53">
        <f t="shared" si="58"/>
        <v>0</v>
      </c>
      <c r="R517" s="53">
        <f>IF(P517=0,0,IF(INSTRUCCIONES!$C$8="",P517,MIN(P517,INSTRUCCIONES!$C$8)))</f>
        <v>0</v>
      </c>
      <c r="S517" s="52" t="str">
        <f>IF(OR(A517="",H517=""),"",IF(COUNTIFS(LISTAS!$C$2:$C$24,C517,LISTAS!$D$2:$D$24,H517)&gt;0,"SI","NO"))</f>
        <v/>
      </c>
      <c r="T517" s="53">
        <f t="shared" si="59"/>
        <v>0</v>
      </c>
      <c r="U517" s="54">
        <f t="shared" si="60"/>
        <v>0</v>
      </c>
      <c r="V517" s="55" t="str">
        <f t="shared" si="61"/>
        <v/>
      </c>
      <c r="W517" s="35" t="str">
        <f t="shared" si="62"/>
        <v/>
      </c>
      <c r="X517" s="37"/>
      <c r="Y517" s="56"/>
      <c r="Z517" s="57" t="str">
        <f t="shared" si="63"/>
        <v/>
      </c>
      <c r="AA517" s="41"/>
    </row>
    <row r="518" spans="1:27" ht="24" customHeight="1" x14ac:dyDescent="0.25">
      <c r="A518" s="27"/>
      <c r="B518" s="51" t="str">
        <f>IF(A518="","",IFERROR(INDEX(PERSONAL!$G$6:$G$80,MATCH(A518,PERSONAL!$A$6:$A$80,0)),""))</f>
        <v/>
      </c>
      <c r="C518" s="52" t="str">
        <f>IF(A518="","",IFERROR(INDEX(PERSONAL!$B$6:$B$80,MATCH(A518,PERSONAL!$A$6:$A$80,0)),""))</f>
        <v/>
      </c>
      <c r="D518" s="31" t="str">
        <f>IF(A518="","",IFERROR(INDEX(PERSONAL!$V$6:$V$80,MATCH(A518,PERSONAL!$A$6:$A$80,0)),""))</f>
        <v/>
      </c>
      <c r="E518" s="2"/>
      <c r="F518" s="2"/>
      <c r="G518" s="2"/>
      <c r="H518" s="2"/>
      <c r="I518" s="30"/>
      <c r="J518" s="30"/>
      <c r="K518" s="27"/>
      <c r="L518" s="30"/>
      <c r="M518" s="27"/>
      <c r="N518" s="2"/>
      <c r="O518" s="53">
        <f t="shared" ref="O518:O581" si="64">IF(A518="",0,IF(I518&lt;&gt;"",I518,IF(AND(K518="NO",M518&lt;&gt;"SI",L518&lt;&gt;""),DATE(YEAR(L518),MONTH(L518),1),0)))</f>
        <v>0</v>
      </c>
      <c r="P518" s="53">
        <f t="shared" ref="P518:P581" si="65">IF(A518="",0,IF(J518&lt;&gt;"",J518,IF(L518="",0,IF(K518="SI",L518,IF(M518&lt;&gt;"SI",EOMONTH(L518,0),0)))))</f>
        <v>0</v>
      </c>
      <c r="Q518" s="53">
        <f t="shared" ref="Q518:Q581" si="66">IF(OR(O518=0,D518=""),0,MAX(O518,D518))</f>
        <v>0</v>
      </c>
      <c r="R518" s="53">
        <f>IF(P518=0,0,IF(INSTRUCCIONES!$C$8="",P518,MIN(P518,INSTRUCCIONES!$C$8)))</f>
        <v>0</v>
      </c>
      <c r="S518" s="52" t="str">
        <f>IF(OR(A518="",H518=""),"",IF(COUNTIFS(LISTAS!$C$2:$C$24,C518,LISTAS!$D$2:$D$24,H518)&gt;0,"SI","NO"))</f>
        <v/>
      </c>
      <c r="T518" s="53">
        <f t="shared" ref="T518:T581" si="67">IF(OR(Q518=0,S518&lt;&gt;"SI"),0,MAX(Q518,SUMPRODUCT(MAX((A$6:A$1005=A518)*(S$6:S$1005="SI")*(((Q$6:Q$1005&lt;Q518)+(Q$6:Q$1005=Q518)*(ROW(Q$6:Q$1005)&lt;ROW(Q518)))&gt;0)*R$6:R$1005))+1))</f>
        <v>0</v>
      </c>
      <c r="U518" s="54">
        <f t="shared" ref="U518:U581" si="68">IF(OR(T518=0,R518=0),0,MAX(0,R518-T518+1))</f>
        <v>0</v>
      </c>
      <c r="V518" s="55" t="str">
        <f t="shared" ref="V518:V581" si="69">IF(A518="","",IF(B518="","ID no existe en PERSONAL o la fila no tiene nombre",IF(D518="","Falta fecha de acta base en PERSONAL",IF(H518="","Seleccione el tipo de experiencia",IF(O518=0,"Sin fecha de inicio computable (Notas 5 y 6)",IF(P518=0,"Sin fecha de terminación computable (Notas 5 y 6)",IF(S518="NO","Tipo de experiencia no exigido para el perfil: no computa",IF(R518&lt;Q518,"Periodo anterior al acta base o posterior al cierre: no computa",IF(T518&gt;R518,"Periodo totalmente traslapado con otra certificación: no computa",IF(T518&gt;Q518,"OK – traslapo descontado: "&amp;TEXT(T518-Q518,"0")&amp;" días",IF(O518&lt;D518,"OK – computa desde la fecha de acta base","OK")))))))))))</f>
        <v/>
      </c>
      <c r="W518" s="35" t="str">
        <f t="shared" ref="W518:W581" si="70">IF(A518="","",IF(LEFT(V518,2)="OK","OK",IF(OR(LEFT(V518,4)="Tipo",LEFT(V518,7)="Periodo"),"NO COMPUTA","REVISAR")))</f>
        <v/>
      </c>
      <c r="X518" s="37"/>
      <c r="Y518" s="56"/>
      <c r="Z518" s="57" t="str">
        <f t="shared" ref="Z518:Z581" si="71">IF(A518="","",IF(OR(X518="NO",S518&lt;&gt;"SI",Q518=0,R518=0),0,IF(Y518&lt;&gt;"",MIN(Y518,MAX(0,R518-MAX(Q518,SUMPRODUCT(MAX((A$6:A$1005=A518)*(S$6:S$1005="SI")*(X$6:X$1005&lt;&gt;"NO")*(((Q$6:Q$1005&lt;Q518)+(Q$6:Q$1005=Q518)*(ROW(Q$6:Q$1005)&lt;ROW(Q518)))&gt;0)*R$6:R$1005))+1)+1)),MAX(0,R518-MAX(Q518,SUMPRODUCT(MAX((A$6:A$1005=A518)*(S$6:S$1005="SI")*(X$6:X$1005&lt;&gt;"NO")*(((Q$6:Q$1005&lt;Q518)+(Q$6:Q$1005=Q518)*(ROW(Q$6:Q$1005)&lt;ROW(Q518)))&gt;0)*R$6:R$1005))+1)+1))))</f>
        <v/>
      </c>
      <c r="AA518" s="41"/>
    </row>
    <row r="519" spans="1:27" ht="24" customHeight="1" x14ac:dyDescent="0.25">
      <c r="A519" s="27"/>
      <c r="B519" s="51" t="str">
        <f>IF(A519="","",IFERROR(INDEX(PERSONAL!$G$6:$G$80,MATCH(A519,PERSONAL!$A$6:$A$80,0)),""))</f>
        <v/>
      </c>
      <c r="C519" s="52" t="str">
        <f>IF(A519="","",IFERROR(INDEX(PERSONAL!$B$6:$B$80,MATCH(A519,PERSONAL!$A$6:$A$80,0)),""))</f>
        <v/>
      </c>
      <c r="D519" s="31" t="str">
        <f>IF(A519="","",IFERROR(INDEX(PERSONAL!$V$6:$V$80,MATCH(A519,PERSONAL!$A$6:$A$80,0)),""))</f>
        <v/>
      </c>
      <c r="E519" s="2"/>
      <c r="F519" s="2"/>
      <c r="G519" s="2"/>
      <c r="H519" s="2"/>
      <c r="I519" s="30"/>
      <c r="J519" s="30"/>
      <c r="K519" s="27"/>
      <c r="L519" s="30"/>
      <c r="M519" s="27"/>
      <c r="N519" s="2"/>
      <c r="O519" s="53">
        <f t="shared" si="64"/>
        <v>0</v>
      </c>
      <c r="P519" s="53">
        <f t="shared" si="65"/>
        <v>0</v>
      </c>
      <c r="Q519" s="53">
        <f t="shared" si="66"/>
        <v>0</v>
      </c>
      <c r="R519" s="53">
        <f>IF(P519=0,0,IF(INSTRUCCIONES!$C$8="",P519,MIN(P519,INSTRUCCIONES!$C$8)))</f>
        <v>0</v>
      </c>
      <c r="S519" s="52" t="str">
        <f>IF(OR(A519="",H519=""),"",IF(COUNTIFS(LISTAS!$C$2:$C$24,C519,LISTAS!$D$2:$D$24,H519)&gt;0,"SI","NO"))</f>
        <v/>
      </c>
      <c r="T519" s="53">
        <f t="shared" si="67"/>
        <v>0</v>
      </c>
      <c r="U519" s="54">
        <f t="shared" si="68"/>
        <v>0</v>
      </c>
      <c r="V519" s="55" t="str">
        <f t="shared" si="69"/>
        <v/>
      </c>
      <c r="W519" s="35" t="str">
        <f t="shared" si="70"/>
        <v/>
      </c>
      <c r="X519" s="37"/>
      <c r="Y519" s="56"/>
      <c r="Z519" s="57" t="str">
        <f t="shared" si="71"/>
        <v/>
      </c>
      <c r="AA519" s="41"/>
    </row>
    <row r="520" spans="1:27" ht="24" customHeight="1" x14ac:dyDescent="0.25">
      <c r="A520" s="27"/>
      <c r="B520" s="51" t="str">
        <f>IF(A520="","",IFERROR(INDEX(PERSONAL!$G$6:$G$80,MATCH(A520,PERSONAL!$A$6:$A$80,0)),""))</f>
        <v/>
      </c>
      <c r="C520" s="52" t="str">
        <f>IF(A520="","",IFERROR(INDEX(PERSONAL!$B$6:$B$80,MATCH(A520,PERSONAL!$A$6:$A$80,0)),""))</f>
        <v/>
      </c>
      <c r="D520" s="31" t="str">
        <f>IF(A520="","",IFERROR(INDEX(PERSONAL!$V$6:$V$80,MATCH(A520,PERSONAL!$A$6:$A$80,0)),""))</f>
        <v/>
      </c>
      <c r="E520" s="2"/>
      <c r="F520" s="2"/>
      <c r="G520" s="2"/>
      <c r="H520" s="2"/>
      <c r="I520" s="30"/>
      <c r="J520" s="30"/>
      <c r="K520" s="27"/>
      <c r="L520" s="30"/>
      <c r="M520" s="27"/>
      <c r="N520" s="2"/>
      <c r="O520" s="53">
        <f t="shared" si="64"/>
        <v>0</v>
      </c>
      <c r="P520" s="53">
        <f t="shared" si="65"/>
        <v>0</v>
      </c>
      <c r="Q520" s="53">
        <f t="shared" si="66"/>
        <v>0</v>
      </c>
      <c r="R520" s="53">
        <f>IF(P520=0,0,IF(INSTRUCCIONES!$C$8="",P520,MIN(P520,INSTRUCCIONES!$C$8)))</f>
        <v>0</v>
      </c>
      <c r="S520" s="52" t="str">
        <f>IF(OR(A520="",H520=""),"",IF(COUNTIFS(LISTAS!$C$2:$C$24,C520,LISTAS!$D$2:$D$24,H520)&gt;0,"SI","NO"))</f>
        <v/>
      </c>
      <c r="T520" s="53">
        <f t="shared" si="67"/>
        <v>0</v>
      </c>
      <c r="U520" s="54">
        <f t="shared" si="68"/>
        <v>0</v>
      </c>
      <c r="V520" s="55" t="str">
        <f t="shared" si="69"/>
        <v/>
      </c>
      <c r="W520" s="35" t="str">
        <f t="shared" si="70"/>
        <v/>
      </c>
      <c r="X520" s="37"/>
      <c r="Y520" s="56"/>
      <c r="Z520" s="57" t="str">
        <f t="shared" si="71"/>
        <v/>
      </c>
      <c r="AA520" s="41"/>
    </row>
    <row r="521" spans="1:27" ht="24" customHeight="1" x14ac:dyDescent="0.25">
      <c r="A521" s="27"/>
      <c r="B521" s="51" t="str">
        <f>IF(A521="","",IFERROR(INDEX(PERSONAL!$G$6:$G$80,MATCH(A521,PERSONAL!$A$6:$A$80,0)),""))</f>
        <v/>
      </c>
      <c r="C521" s="52" t="str">
        <f>IF(A521="","",IFERROR(INDEX(PERSONAL!$B$6:$B$80,MATCH(A521,PERSONAL!$A$6:$A$80,0)),""))</f>
        <v/>
      </c>
      <c r="D521" s="31" t="str">
        <f>IF(A521="","",IFERROR(INDEX(PERSONAL!$V$6:$V$80,MATCH(A521,PERSONAL!$A$6:$A$80,0)),""))</f>
        <v/>
      </c>
      <c r="E521" s="2"/>
      <c r="F521" s="2"/>
      <c r="G521" s="2"/>
      <c r="H521" s="2"/>
      <c r="I521" s="30"/>
      <c r="J521" s="30"/>
      <c r="K521" s="27"/>
      <c r="L521" s="30"/>
      <c r="M521" s="27"/>
      <c r="N521" s="2"/>
      <c r="O521" s="53">
        <f t="shared" si="64"/>
        <v>0</v>
      </c>
      <c r="P521" s="53">
        <f t="shared" si="65"/>
        <v>0</v>
      </c>
      <c r="Q521" s="53">
        <f t="shared" si="66"/>
        <v>0</v>
      </c>
      <c r="R521" s="53">
        <f>IF(P521=0,0,IF(INSTRUCCIONES!$C$8="",P521,MIN(P521,INSTRUCCIONES!$C$8)))</f>
        <v>0</v>
      </c>
      <c r="S521" s="52" t="str">
        <f>IF(OR(A521="",H521=""),"",IF(COUNTIFS(LISTAS!$C$2:$C$24,C521,LISTAS!$D$2:$D$24,H521)&gt;0,"SI","NO"))</f>
        <v/>
      </c>
      <c r="T521" s="53">
        <f t="shared" si="67"/>
        <v>0</v>
      </c>
      <c r="U521" s="54">
        <f t="shared" si="68"/>
        <v>0</v>
      </c>
      <c r="V521" s="55" t="str">
        <f t="shared" si="69"/>
        <v/>
      </c>
      <c r="W521" s="35" t="str">
        <f t="shared" si="70"/>
        <v/>
      </c>
      <c r="X521" s="37"/>
      <c r="Y521" s="56"/>
      <c r="Z521" s="57" t="str">
        <f t="shared" si="71"/>
        <v/>
      </c>
      <c r="AA521" s="41"/>
    </row>
    <row r="522" spans="1:27" ht="24" customHeight="1" x14ac:dyDescent="0.25">
      <c r="A522" s="27"/>
      <c r="B522" s="51" t="str">
        <f>IF(A522="","",IFERROR(INDEX(PERSONAL!$G$6:$G$80,MATCH(A522,PERSONAL!$A$6:$A$80,0)),""))</f>
        <v/>
      </c>
      <c r="C522" s="52" t="str">
        <f>IF(A522="","",IFERROR(INDEX(PERSONAL!$B$6:$B$80,MATCH(A522,PERSONAL!$A$6:$A$80,0)),""))</f>
        <v/>
      </c>
      <c r="D522" s="31" t="str">
        <f>IF(A522="","",IFERROR(INDEX(PERSONAL!$V$6:$V$80,MATCH(A522,PERSONAL!$A$6:$A$80,0)),""))</f>
        <v/>
      </c>
      <c r="E522" s="2"/>
      <c r="F522" s="2"/>
      <c r="G522" s="2"/>
      <c r="H522" s="2"/>
      <c r="I522" s="30"/>
      <c r="J522" s="30"/>
      <c r="K522" s="27"/>
      <c r="L522" s="30"/>
      <c r="M522" s="27"/>
      <c r="N522" s="2"/>
      <c r="O522" s="53">
        <f t="shared" si="64"/>
        <v>0</v>
      </c>
      <c r="P522" s="53">
        <f t="shared" si="65"/>
        <v>0</v>
      </c>
      <c r="Q522" s="53">
        <f t="shared" si="66"/>
        <v>0</v>
      </c>
      <c r="R522" s="53">
        <f>IF(P522=0,0,IF(INSTRUCCIONES!$C$8="",P522,MIN(P522,INSTRUCCIONES!$C$8)))</f>
        <v>0</v>
      </c>
      <c r="S522" s="52" t="str">
        <f>IF(OR(A522="",H522=""),"",IF(COUNTIFS(LISTAS!$C$2:$C$24,C522,LISTAS!$D$2:$D$24,H522)&gt;0,"SI","NO"))</f>
        <v/>
      </c>
      <c r="T522" s="53">
        <f t="shared" si="67"/>
        <v>0</v>
      </c>
      <c r="U522" s="54">
        <f t="shared" si="68"/>
        <v>0</v>
      </c>
      <c r="V522" s="55" t="str">
        <f t="shared" si="69"/>
        <v/>
      </c>
      <c r="W522" s="35" t="str">
        <f t="shared" si="70"/>
        <v/>
      </c>
      <c r="X522" s="37"/>
      <c r="Y522" s="56"/>
      <c r="Z522" s="57" t="str">
        <f t="shared" si="71"/>
        <v/>
      </c>
      <c r="AA522" s="41"/>
    </row>
    <row r="523" spans="1:27" ht="24" customHeight="1" x14ac:dyDescent="0.25">
      <c r="A523" s="27"/>
      <c r="B523" s="51" t="str">
        <f>IF(A523="","",IFERROR(INDEX(PERSONAL!$G$6:$G$80,MATCH(A523,PERSONAL!$A$6:$A$80,0)),""))</f>
        <v/>
      </c>
      <c r="C523" s="52" t="str">
        <f>IF(A523="","",IFERROR(INDEX(PERSONAL!$B$6:$B$80,MATCH(A523,PERSONAL!$A$6:$A$80,0)),""))</f>
        <v/>
      </c>
      <c r="D523" s="31" t="str">
        <f>IF(A523="","",IFERROR(INDEX(PERSONAL!$V$6:$V$80,MATCH(A523,PERSONAL!$A$6:$A$80,0)),""))</f>
        <v/>
      </c>
      <c r="E523" s="2"/>
      <c r="F523" s="2"/>
      <c r="G523" s="2"/>
      <c r="H523" s="2"/>
      <c r="I523" s="30"/>
      <c r="J523" s="30"/>
      <c r="K523" s="27"/>
      <c r="L523" s="30"/>
      <c r="M523" s="27"/>
      <c r="N523" s="2"/>
      <c r="O523" s="53">
        <f t="shared" si="64"/>
        <v>0</v>
      </c>
      <c r="P523" s="53">
        <f t="shared" si="65"/>
        <v>0</v>
      </c>
      <c r="Q523" s="53">
        <f t="shared" si="66"/>
        <v>0</v>
      </c>
      <c r="R523" s="53">
        <f>IF(P523=0,0,IF(INSTRUCCIONES!$C$8="",P523,MIN(P523,INSTRUCCIONES!$C$8)))</f>
        <v>0</v>
      </c>
      <c r="S523" s="52" t="str">
        <f>IF(OR(A523="",H523=""),"",IF(COUNTIFS(LISTAS!$C$2:$C$24,C523,LISTAS!$D$2:$D$24,H523)&gt;0,"SI","NO"))</f>
        <v/>
      </c>
      <c r="T523" s="53">
        <f t="shared" si="67"/>
        <v>0</v>
      </c>
      <c r="U523" s="54">
        <f t="shared" si="68"/>
        <v>0</v>
      </c>
      <c r="V523" s="55" t="str">
        <f t="shared" si="69"/>
        <v/>
      </c>
      <c r="W523" s="35" t="str">
        <f t="shared" si="70"/>
        <v/>
      </c>
      <c r="X523" s="37"/>
      <c r="Y523" s="56"/>
      <c r="Z523" s="57" t="str">
        <f t="shared" si="71"/>
        <v/>
      </c>
      <c r="AA523" s="41"/>
    </row>
    <row r="524" spans="1:27" ht="24" customHeight="1" x14ac:dyDescent="0.25">
      <c r="A524" s="27"/>
      <c r="B524" s="51" t="str">
        <f>IF(A524="","",IFERROR(INDEX(PERSONAL!$G$6:$G$80,MATCH(A524,PERSONAL!$A$6:$A$80,0)),""))</f>
        <v/>
      </c>
      <c r="C524" s="52" t="str">
        <f>IF(A524="","",IFERROR(INDEX(PERSONAL!$B$6:$B$80,MATCH(A524,PERSONAL!$A$6:$A$80,0)),""))</f>
        <v/>
      </c>
      <c r="D524" s="31" t="str">
        <f>IF(A524="","",IFERROR(INDEX(PERSONAL!$V$6:$V$80,MATCH(A524,PERSONAL!$A$6:$A$80,0)),""))</f>
        <v/>
      </c>
      <c r="E524" s="2"/>
      <c r="F524" s="2"/>
      <c r="G524" s="2"/>
      <c r="H524" s="2"/>
      <c r="I524" s="30"/>
      <c r="J524" s="30"/>
      <c r="K524" s="27"/>
      <c r="L524" s="30"/>
      <c r="M524" s="27"/>
      <c r="N524" s="2"/>
      <c r="O524" s="53">
        <f t="shared" si="64"/>
        <v>0</v>
      </c>
      <c r="P524" s="53">
        <f t="shared" si="65"/>
        <v>0</v>
      </c>
      <c r="Q524" s="53">
        <f t="shared" si="66"/>
        <v>0</v>
      </c>
      <c r="R524" s="53">
        <f>IF(P524=0,0,IF(INSTRUCCIONES!$C$8="",P524,MIN(P524,INSTRUCCIONES!$C$8)))</f>
        <v>0</v>
      </c>
      <c r="S524" s="52" t="str">
        <f>IF(OR(A524="",H524=""),"",IF(COUNTIFS(LISTAS!$C$2:$C$24,C524,LISTAS!$D$2:$D$24,H524)&gt;0,"SI","NO"))</f>
        <v/>
      </c>
      <c r="T524" s="53">
        <f t="shared" si="67"/>
        <v>0</v>
      </c>
      <c r="U524" s="54">
        <f t="shared" si="68"/>
        <v>0</v>
      </c>
      <c r="V524" s="55" t="str">
        <f t="shared" si="69"/>
        <v/>
      </c>
      <c r="W524" s="35" t="str">
        <f t="shared" si="70"/>
        <v/>
      </c>
      <c r="X524" s="37"/>
      <c r="Y524" s="56"/>
      <c r="Z524" s="57" t="str">
        <f t="shared" si="71"/>
        <v/>
      </c>
      <c r="AA524" s="41"/>
    </row>
    <row r="525" spans="1:27" ht="24" customHeight="1" x14ac:dyDescent="0.25">
      <c r="A525" s="27"/>
      <c r="B525" s="51" t="str">
        <f>IF(A525="","",IFERROR(INDEX(PERSONAL!$G$6:$G$80,MATCH(A525,PERSONAL!$A$6:$A$80,0)),""))</f>
        <v/>
      </c>
      <c r="C525" s="52" t="str">
        <f>IF(A525="","",IFERROR(INDEX(PERSONAL!$B$6:$B$80,MATCH(A525,PERSONAL!$A$6:$A$80,0)),""))</f>
        <v/>
      </c>
      <c r="D525" s="31" t="str">
        <f>IF(A525="","",IFERROR(INDEX(PERSONAL!$V$6:$V$80,MATCH(A525,PERSONAL!$A$6:$A$80,0)),""))</f>
        <v/>
      </c>
      <c r="E525" s="2"/>
      <c r="F525" s="2"/>
      <c r="G525" s="2"/>
      <c r="H525" s="2"/>
      <c r="I525" s="30"/>
      <c r="J525" s="30"/>
      <c r="K525" s="27"/>
      <c r="L525" s="30"/>
      <c r="M525" s="27"/>
      <c r="N525" s="2"/>
      <c r="O525" s="53">
        <f t="shared" si="64"/>
        <v>0</v>
      </c>
      <c r="P525" s="53">
        <f t="shared" si="65"/>
        <v>0</v>
      </c>
      <c r="Q525" s="53">
        <f t="shared" si="66"/>
        <v>0</v>
      </c>
      <c r="R525" s="53">
        <f>IF(P525=0,0,IF(INSTRUCCIONES!$C$8="",P525,MIN(P525,INSTRUCCIONES!$C$8)))</f>
        <v>0</v>
      </c>
      <c r="S525" s="52" t="str">
        <f>IF(OR(A525="",H525=""),"",IF(COUNTIFS(LISTAS!$C$2:$C$24,C525,LISTAS!$D$2:$D$24,H525)&gt;0,"SI","NO"))</f>
        <v/>
      </c>
      <c r="T525" s="53">
        <f t="shared" si="67"/>
        <v>0</v>
      </c>
      <c r="U525" s="54">
        <f t="shared" si="68"/>
        <v>0</v>
      </c>
      <c r="V525" s="55" t="str">
        <f t="shared" si="69"/>
        <v/>
      </c>
      <c r="W525" s="35" t="str">
        <f t="shared" si="70"/>
        <v/>
      </c>
      <c r="X525" s="37"/>
      <c r="Y525" s="56"/>
      <c r="Z525" s="57" t="str">
        <f t="shared" si="71"/>
        <v/>
      </c>
      <c r="AA525" s="41"/>
    </row>
    <row r="526" spans="1:27" ht="24" customHeight="1" x14ac:dyDescent="0.25">
      <c r="A526" s="27"/>
      <c r="B526" s="51" t="str">
        <f>IF(A526="","",IFERROR(INDEX(PERSONAL!$G$6:$G$80,MATCH(A526,PERSONAL!$A$6:$A$80,0)),""))</f>
        <v/>
      </c>
      <c r="C526" s="52" t="str">
        <f>IF(A526="","",IFERROR(INDEX(PERSONAL!$B$6:$B$80,MATCH(A526,PERSONAL!$A$6:$A$80,0)),""))</f>
        <v/>
      </c>
      <c r="D526" s="31" t="str">
        <f>IF(A526="","",IFERROR(INDEX(PERSONAL!$V$6:$V$80,MATCH(A526,PERSONAL!$A$6:$A$80,0)),""))</f>
        <v/>
      </c>
      <c r="E526" s="2"/>
      <c r="F526" s="2"/>
      <c r="G526" s="2"/>
      <c r="H526" s="2"/>
      <c r="I526" s="30"/>
      <c r="J526" s="30"/>
      <c r="K526" s="27"/>
      <c r="L526" s="30"/>
      <c r="M526" s="27"/>
      <c r="N526" s="2"/>
      <c r="O526" s="53">
        <f t="shared" si="64"/>
        <v>0</v>
      </c>
      <c r="P526" s="53">
        <f t="shared" si="65"/>
        <v>0</v>
      </c>
      <c r="Q526" s="53">
        <f t="shared" si="66"/>
        <v>0</v>
      </c>
      <c r="R526" s="53">
        <f>IF(P526=0,0,IF(INSTRUCCIONES!$C$8="",P526,MIN(P526,INSTRUCCIONES!$C$8)))</f>
        <v>0</v>
      </c>
      <c r="S526" s="52" t="str">
        <f>IF(OR(A526="",H526=""),"",IF(COUNTIFS(LISTAS!$C$2:$C$24,C526,LISTAS!$D$2:$D$24,H526)&gt;0,"SI","NO"))</f>
        <v/>
      </c>
      <c r="T526" s="53">
        <f t="shared" si="67"/>
        <v>0</v>
      </c>
      <c r="U526" s="54">
        <f t="shared" si="68"/>
        <v>0</v>
      </c>
      <c r="V526" s="55" t="str">
        <f t="shared" si="69"/>
        <v/>
      </c>
      <c r="W526" s="35" t="str">
        <f t="shared" si="70"/>
        <v/>
      </c>
      <c r="X526" s="37"/>
      <c r="Y526" s="56"/>
      <c r="Z526" s="57" t="str">
        <f t="shared" si="71"/>
        <v/>
      </c>
      <c r="AA526" s="41"/>
    </row>
    <row r="527" spans="1:27" ht="24" customHeight="1" x14ac:dyDescent="0.25">
      <c r="A527" s="27"/>
      <c r="B527" s="51" t="str">
        <f>IF(A527="","",IFERROR(INDEX(PERSONAL!$G$6:$G$80,MATCH(A527,PERSONAL!$A$6:$A$80,0)),""))</f>
        <v/>
      </c>
      <c r="C527" s="52" t="str">
        <f>IF(A527="","",IFERROR(INDEX(PERSONAL!$B$6:$B$80,MATCH(A527,PERSONAL!$A$6:$A$80,0)),""))</f>
        <v/>
      </c>
      <c r="D527" s="31" t="str">
        <f>IF(A527="","",IFERROR(INDEX(PERSONAL!$V$6:$V$80,MATCH(A527,PERSONAL!$A$6:$A$80,0)),""))</f>
        <v/>
      </c>
      <c r="E527" s="2"/>
      <c r="F527" s="2"/>
      <c r="G527" s="2"/>
      <c r="H527" s="2"/>
      <c r="I527" s="30"/>
      <c r="J527" s="30"/>
      <c r="K527" s="27"/>
      <c r="L527" s="30"/>
      <c r="M527" s="27"/>
      <c r="N527" s="2"/>
      <c r="O527" s="53">
        <f t="shared" si="64"/>
        <v>0</v>
      </c>
      <c r="P527" s="53">
        <f t="shared" si="65"/>
        <v>0</v>
      </c>
      <c r="Q527" s="53">
        <f t="shared" si="66"/>
        <v>0</v>
      </c>
      <c r="R527" s="53">
        <f>IF(P527=0,0,IF(INSTRUCCIONES!$C$8="",P527,MIN(P527,INSTRUCCIONES!$C$8)))</f>
        <v>0</v>
      </c>
      <c r="S527" s="52" t="str">
        <f>IF(OR(A527="",H527=""),"",IF(COUNTIFS(LISTAS!$C$2:$C$24,C527,LISTAS!$D$2:$D$24,H527)&gt;0,"SI","NO"))</f>
        <v/>
      </c>
      <c r="T527" s="53">
        <f t="shared" si="67"/>
        <v>0</v>
      </c>
      <c r="U527" s="54">
        <f t="shared" si="68"/>
        <v>0</v>
      </c>
      <c r="V527" s="55" t="str">
        <f t="shared" si="69"/>
        <v/>
      </c>
      <c r="W527" s="35" t="str">
        <f t="shared" si="70"/>
        <v/>
      </c>
      <c r="X527" s="37"/>
      <c r="Y527" s="56"/>
      <c r="Z527" s="57" t="str">
        <f t="shared" si="71"/>
        <v/>
      </c>
      <c r="AA527" s="41"/>
    </row>
    <row r="528" spans="1:27" ht="24" customHeight="1" x14ac:dyDescent="0.25">
      <c r="A528" s="27"/>
      <c r="B528" s="51" t="str">
        <f>IF(A528="","",IFERROR(INDEX(PERSONAL!$G$6:$G$80,MATCH(A528,PERSONAL!$A$6:$A$80,0)),""))</f>
        <v/>
      </c>
      <c r="C528" s="52" t="str">
        <f>IF(A528="","",IFERROR(INDEX(PERSONAL!$B$6:$B$80,MATCH(A528,PERSONAL!$A$6:$A$80,0)),""))</f>
        <v/>
      </c>
      <c r="D528" s="31" t="str">
        <f>IF(A528="","",IFERROR(INDEX(PERSONAL!$V$6:$V$80,MATCH(A528,PERSONAL!$A$6:$A$80,0)),""))</f>
        <v/>
      </c>
      <c r="E528" s="2"/>
      <c r="F528" s="2"/>
      <c r="G528" s="2"/>
      <c r="H528" s="2"/>
      <c r="I528" s="30"/>
      <c r="J528" s="30"/>
      <c r="K528" s="27"/>
      <c r="L528" s="30"/>
      <c r="M528" s="27"/>
      <c r="N528" s="2"/>
      <c r="O528" s="53">
        <f t="shared" si="64"/>
        <v>0</v>
      </c>
      <c r="P528" s="53">
        <f t="shared" si="65"/>
        <v>0</v>
      </c>
      <c r="Q528" s="53">
        <f t="shared" si="66"/>
        <v>0</v>
      </c>
      <c r="R528" s="53">
        <f>IF(P528=0,0,IF(INSTRUCCIONES!$C$8="",P528,MIN(P528,INSTRUCCIONES!$C$8)))</f>
        <v>0</v>
      </c>
      <c r="S528" s="52" t="str">
        <f>IF(OR(A528="",H528=""),"",IF(COUNTIFS(LISTAS!$C$2:$C$24,C528,LISTAS!$D$2:$D$24,H528)&gt;0,"SI","NO"))</f>
        <v/>
      </c>
      <c r="T528" s="53">
        <f t="shared" si="67"/>
        <v>0</v>
      </c>
      <c r="U528" s="54">
        <f t="shared" si="68"/>
        <v>0</v>
      </c>
      <c r="V528" s="55" t="str">
        <f t="shared" si="69"/>
        <v/>
      </c>
      <c r="W528" s="35" t="str">
        <f t="shared" si="70"/>
        <v/>
      </c>
      <c r="X528" s="37"/>
      <c r="Y528" s="56"/>
      <c r="Z528" s="57" t="str">
        <f t="shared" si="71"/>
        <v/>
      </c>
      <c r="AA528" s="41"/>
    </row>
    <row r="529" spans="1:27" ht="24" customHeight="1" x14ac:dyDescent="0.25">
      <c r="A529" s="27"/>
      <c r="B529" s="51" t="str">
        <f>IF(A529="","",IFERROR(INDEX(PERSONAL!$G$6:$G$80,MATCH(A529,PERSONAL!$A$6:$A$80,0)),""))</f>
        <v/>
      </c>
      <c r="C529" s="52" t="str">
        <f>IF(A529="","",IFERROR(INDEX(PERSONAL!$B$6:$B$80,MATCH(A529,PERSONAL!$A$6:$A$80,0)),""))</f>
        <v/>
      </c>
      <c r="D529" s="31" t="str">
        <f>IF(A529="","",IFERROR(INDEX(PERSONAL!$V$6:$V$80,MATCH(A529,PERSONAL!$A$6:$A$80,0)),""))</f>
        <v/>
      </c>
      <c r="E529" s="2"/>
      <c r="F529" s="2"/>
      <c r="G529" s="2"/>
      <c r="H529" s="2"/>
      <c r="I529" s="30"/>
      <c r="J529" s="30"/>
      <c r="K529" s="27"/>
      <c r="L529" s="30"/>
      <c r="M529" s="27"/>
      <c r="N529" s="2"/>
      <c r="O529" s="53">
        <f t="shared" si="64"/>
        <v>0</v>
      </c>
      <c r="P529" s="53">
        <f t="shared" si="65"/>
        <v>0</v>
      </c>
      <c r="Q529" s="53">
        <f t="shared" si="66"/>
        <v>0</v>
      </c>
      <c r="R529" s="53">
        <f>IF(P529=0,0,IF(INSTRUCCIONES!$C$8="",P529,MIN(P529,INSTRUCCIONES!$C$8)))</f>
        <v>0</v>
      </c>
      <c r="S529" s="52" t="str">
        <f>IF(OR(A529="",H529=""),"",IF(COUNTIFS(LISTAS!$C$2:$C$24,C529,LISTAS!$D$2:$D$24,H529)&gt;0,"SI","NO"))</f>
        <v/>
      </c>
      <c r="T529" s="53">
        <f t="shared" si="67"/>
        <v>0</v>
      </c>
      <c r="U529" s="54">
        <f t="shared" si="68"/>
        <v>0</v>
      </c>
      <c r="V529" s="55" t="str">
        <f t="shared" si="69"/>
        <v/>
      </c>
      <c r="W529" s="35" t="str">
        <f t="shared" si="70"/>
        <v/>
      </c>
      <c r="X529" s="37"/>
      <c r="Y529" s="56"/>
      <c r="Z529" s="57" t="str">
        <f t="shared" si="71"/>
        <v/>
      </c>
      <c r="AA529" s="41"/>
    </row>
    <row r="530" spans="1:27" ht="24" customHeight="1" x14ac:dyDescent="0.25">
      <c r="A530" s="27"/>
      <c r="B530" s="51" t="str">
        <f>IF(A530="","",IFERROR(INDEX(PERSONAL!$G$6:$G$80,MATCH(A530,PERSONAL!$A$6:$A$80,0)),""))</f>
        <v/>
      </c>
      <c r="C530" s="52" t="str">
        <f>IF(A530="","",IFERROR(INDEX(PERSONAL!$B$6:$B$80,MATCH(A530,PERSONAL!$A$6:$A$80,0)),""))</f>
        <v/>
      </c>
      <c r="D530" s="31" t="str">
        <f>IF(A530="","",IFERROR(INDEX(PERSONAL!$V$6:$V$80,MATCH(A530,PERSONAL!$A$6:$A$80,0)),""))</f>
        <v/>
      </c>
      <c r="E530" s="2"/>
      <c r="F530" s="2"/>
      <c r="G530" s="2"/>
      <c r="H530" s="2"/>
      <c r="I530" s="30"/>
      <c r="J530" s="30"/>
      <c r="K530" s="27"/>
      <c r="L530" s="30"/>
      <c r="M530" s="27"/>
      <c r="N530" s="2"/>
      <c r="O530" s="53">
        <f t="shared" si="64"/>
        <v>0</v>
      </c>
      <c r="P530" s="53">
        <f t="shared" si="65"/>
        <v>0</v>
      </c>
      <c r="Q530" s="53">
        <f t="shared" si="66"/>
        <v>0</v>
      </c>
      <c r="R530" s="53">
        <f>IF(P530=0,0,IF(INSTRUCCIONES!$C$8="",P530,MIN(P530,INSTRUCCIONES!$C$8)))</f>
        <v>0</v>
      </c>
      <c r="S530" s="52" t="str">
        <f>IF(OR(A530="",H530=""),"",IF(COUNTIFS(LISTAS!$C$2:$C$24,C530,LISTAS!$D$2:$D$24,H530)&gt;0,"SI","NO"))</f>
        <v/>
      </c>
      <c r="T530" s="53">
        <f t="shared" si="67"/>
        <v>0</v>
      </c>
      <c r="U530" s="54">
        <f t="shared" si="68"/>
        <v>0</v>
      </c>
      <c r="V530" s="55" t="str">
        <f t="shared" si="69"/>
        <v/>
      </c>
      <c r="W530" s="35" t="str">
        <f t="shared" si="70"/>
        <v/>
      </c>
      <c r="X530" s="37"/>
      <c r="Y530" s="56"/>
      <c r="Z530" s="57" t="str">
        <f t="shared" si="71"/>
        <v/>
      </c>
      <c r="AA530" s="41"/>
    </row>
    <row r="531" spans="1:27" ht="24" customHeight="1" x14ac:dyDescent="0.25">
      <c r="A531" s="27"/>
      <c r="B531" s="51" t="str">
        <f>IF(A531="","",IFERROR(INDEX(PERSONAL!$G$6:$G$80,MATCH(A531,PERSONAL!$A$6:$A$80,0)),""))</f>
        <v/>
      </c>
      <c r="C531" s="52" t="str">
        <f>IF(A531="","",IFERROR(INDEX(PERSONAL!$B$6:$B$80,MATCH(A531,PERSONAL!$A$6:$A$80,0)),""))</f>
        <v/>
      </c>
      <c r="D531" s="31" t="str">
        <f>IF(A531="","",IFERROR(INDEX(PERSONAL!$V$6:$V$80,MATCH(A531,PERSONAL!$A$6:$A$80,0)),""))</f>
        <v/>
      </c>
      <c r="E531" s="2"/>
      <c r="F531" s="2"/>
      <c r="G531" s="2"/>
      <c r="H531" s="2"/>
      <c r="I531" s="30"/>
      <c r="J531" s="30"/>
      <c r="K531" s="27"/>
      <c r="L531" s="30"/>
      <c r="M531" s="27"/>
      <c r="N531" s="2"/>
      <c r="O531" s="53">
        <f t="shared" si="64"/>
        <v>0</v>
      </c>
      <c r="P531" s="53">
        <f t="shared" si="65"/>
        <v>0</v>
      </c>
      <c r="Q531" s="53">
        <f t="shared" si="66"/>
        <v>0</v>
      </c>
      <c r="R531" s="53">
        <f>IF(P531=0,0,IF(INSTRUCCIONES!$C$8="",P531,MIN(P531,INSTRUCCIONES!$C$8)))</f>
        <v>0</v>
      </c>
      <c r="S531" s="52" t="str">
        <f>IF(OR(A531="",H531=""),"",IF(COUNTIFS(LISTAS!$C$2:$C$24,C531,LISTAS!$D$2:$D$24,H531)&gt;0,"SI","NO"))</f>
        <v/>
      </c>
      <c r="T531" s="53">
        <f t="shared" si="67"/>
        <v>0</v>
      </c>
      <c r="U531" s="54">
        <f t="shared" si="68"/>
        <v>0</v>
      </c>
      <c r="V531" s="55" t="str">
        <f t="shared" si="69"/>
        <v/>
      </c>
      <c r="W531" s="35" t="str">
        <f t="shared" si="70"/>
        <v/>
      </c>
      <c r="X531" s="37"/>
      <c r="Y531" s="56"/>
      <c r="Z531" s="57" t="str">
        <f t="shared" si="71"/>
        <v/>
      </c>
      <c r="AA531" s="41"/>
    </row>
    <row r="532" spans="1:27" ht="24" customHeight="1" x14ac:dyDescent="0.25">
      <c r="A532" s="27"/>
      <c r="B532" s="51" t="str">
        <f>IF(A532="","",IFERROR(INDEX(PERSONAL!$G$6:$G$80,MATCH(A532,PERSONAL!$A$6:$A$80,0)),""))</f>
        <v/>
      </c>
      <c r="C532" s="52" t="str">
        <f>IF(A532="","",IFERROR(INDEX(PERSONAL!$B$6:$B$80,MATCH(A532,PERSONAL!$A$6:$A$80,0)),""))</f>
        <v/>
      </c>
      <c r="D532" s="31" t="str">
        <f>IF(A532="","",IFERROR(INDEX(PERSONAL!$V$6:$V$80,MATCH(A532,PERSONAL!$A$6:$A$80,0)),""))</f>
        <v/>
      </c>
      <c r="E532" s="2"/>
      <c r="F532" s="2"/>
      <c r="G532" s="2"/>
      <c r="H532" s="2"/>
      <c r="I532" s="30"/>
      <c r="J532" s="30"/>
      <c r="K532" s="27"/>
      <c r="L532" s="30"/>
      <c r="M532" s="27"/>
      <c r="N532" s="2"/>
      <c r="O532" s="53">
        <f t="shared" si="64"/>
        <v>0</v>
      </c>
      <c r="P532" s="53">
        <f t="shared" si="65"/>
        <v>0</v>
      </c>
      <c r="Q532" s="53">
        <f t="shared" si="66"/>
        <v>0</v>
      </c>
      <c r="R532" s="53">
        <f>IF(P532=0,0,IF(INSTRUCCIONES!$C$8="",P532,MIN(P532,INSTRUCCIONES!$C$8)))</f>
        <v>0</v>
      </c>
      <c r="S532" s="52" t="str">
        <f>IF(OR(A532="",H532=""),"",IF(COUNTIFS(LISTAS!$C$2:$C$24,C532,LISTAS!$D$2:$D$24,H532)&gt;0,"SI","NO"))</f>
        <v/>
      </c>
      <c r="T532" s="53">
        <f t="shared" si="67"/>
        <v>0</v>
      </c>
      <c r="U532" s="54">
        <f t="shared" si="68"/>
        <v>0</v>
      </c>
      <c r="V532" s="55" t="str">
        <f t="shared" si="69"/>
        <v/>
      </c>
      <c r="W532" s="35" t="str">
        <f t="shared" si="70"/>
        <v/>
      </c>
      <c r="X532" s="37"/>
      <c r="Y532" s="56"/>
      <c r="Z532" s="57" t="str">
        <f t="shared" si="71"/>
        <v/>
      </c>
      <c r="AA532" s="41"/>
    </row>
    <row r="533" spans="1:27" ht="24" customHeight="1" x14ac:dyDescent="0.25">
      <c r="A533" s="27"/>
      <c r="B533" s="51" t="str">
        <f>IF(A533="","",IFERROR(INDEX(PERSONAL!$G$6:$G$80,MATCH(A533,PERSONAL!$A$6:$A$80,0)),""))</f>
        <v/>
      </c>
      <c r="C533" s="52" t="str">
        <f>IF(A533="","",IFERROR(INDEX(PERSONAL!$B$6:$B$80,MATCH(A533,PERSONAL!$A$6:$A$80,0)),""))</f>
        <v/>
      </c>
      <c r="D533" s="31" t="str">
        <f>IF(A533="","",IFERROR(INDEX(PERSONAL!$V$6:$V$80,MATCH(A533,PERSONAL!$A$6:$A$80,0)),""))</f>
        <v/>
      </c>
      <c r="E533" s="2"/>
      <c r="F533" s="2"/>
      <c r="G533" s="2"/>
      <c r="H533" s="2"/>
      <c r="I533" s="30"/>
      <c r="J533" s="30"/>
      <c r="K533" s="27"/>
      <c r="L533" s="30"/>
      <c r="M533" s="27"/>
      <c r="N533" s="2"/>
      <c r="O533" s="53">
        <f t="shared" si="64"/>
        <v>0</v>
      </c>
      <c r="P533" s="53">
        <f t="shared" si="65"/>
        <v>0</v>
      </c>
      <c r="Q533" s="53">
        <f t="shared" si="66"/>
        <v>0</v>
      </c>
      <c r="R533" s="53">
        <f>IF(P533=0,0,IF(INSTRUCCIONES!$C$8="",P533,MIN(P533,INSTRUCCIONES!$C$8)))</f>
        <v>0</v>
      </c>
      <c r="S533" s="52" t="str">
        <f>IF(OR(A533="",H533=""),"",IF(COUNTIFS(LISTAS!$C$2:$C$24,C533,LISTAS!$D$2:$D$24,H533)&gt;0,"SI","NO"))</f>
        <v/>
      </c>
      <c r="T533" s="53">
        <f t="shared" si="67"/>
        <v>0</v>
      </c>
      <c r="U533" s="54">
        <f t="shared" si="68"/>
        <v>0</v>
      </c>
      <c r="V533" s="55" t="str">
        <f t="shared" si="69"/>
        <v/>
      </c>
      <c r="W533" s="35" t="str">
        <f t="shared" si="70"/>
        <v/>
      </c>
      <c r="X533" s="37"/>
      <c r="Y533" s="56"/>
      <c r="Z533" s="57" t="str">
        <f t="shared" si="71"/>
        <v/>
      </c>
      <c r="AA533" s="41"/>
    </row>
    <row r="534" spans="1:27" ht="24" customHeight="1" x14ac:dyDescent="0.25">
      <c r="A534" s="27"/>
      <c r="B534" s="51" t="str">
        <f>IF(A534="","",IFERROR(INDEX(PERSONAL!$G$6:$G$80,MATCH(A534,PERSONAL!$A$6:$A$80,0)),""))</f>
        <v/>
      </c>
      <c r="C534" s="52" t="str">
        <f>IF(A534="","",IFERROR(INDEX(PERSONAL!$B$6:$B$80,MATCH(A534,PERSONAL!$A$6:$A$80,0)),""))</f>
        <v/>
      </c>
      <c r="D534" s="31" t="str">
        <f>IF(A534="","",IFERROR(INDEX(PERSONAL!$V$6:$V$80,MATCH(A534,PERSONAL!$A$6:$A$80,0)),""))</f>
        <v/>
      </c>
      <c r="E534" s="2"/>
      <c r="F534" s="2"/>
      <c r="G534" s="2"/>
      <c r="H534" s="2"/>
      <c r="I534" s="30"/>
      <c r="J534" s="30"/>
      <c r="K534" s="27"/>
      <c r="L534" s="30"/>
      <c r="M534" s="27"/>
      <c r="N534" s="2"/>
      <c r="O534" s="53">
        <f t="shared" si="64"/>
        <v>0</v>
      </c>
      <c r="P534" s="53">
        <f t="shared" si="65"/>
        <v>0</v>
      </c>
      <c r="Q534" s="53">
        <f t="shared" si="66"/>
        <v>0</v>
      </c>
      <c r="R534" s="53">
        <f>IF(P534=0,0,IF(INSTRUCCIONES!$C$8="",P534,MIN(P534,INSTRUCCIONES!$C$8)))</f>
        <v>0</v>
      </c>
      <c r="S534" s="52" t="str">
        <f>IF(OR(A534="",H534=""),"",IF(COUNTIFS(LISTAS!$C$2:$C$24,C534,LISTAS!$D$2:$D$24,H534)&gt;0,"SI","NO"))</f>
        <v/>
      </c>
      <c r="T534" s="53">
        <f t="shared" si="67"/>
        <v>0</v>
      </c>
      <c r="U534" s="54">
        <f t="shared" si="68"/>
        <v>0</v>
      </c>
      <c r="V534" s="55" t="str">
        <f t="shared" si="69"/>
        <v/>
      </c>
      <c r="W534" s="35" t="str">
        <f t="shared" si="70"/>
        <v/>
      </c>
      <c r="X534" s="37"/>
      <c r="Y534" s="56"/>
      <c r="Z534" s="57" t="str">
        <f t="shared" si="71"/>
        <v/>
      </c>
      <c r="AA534" s="41"/>
    </row>
    <row r="535" spans="1:27" ht="24" customHeight="1" x14ac:dyDescent="0.25">
      <c r="A535" s="27"/>
      <c r="B535" s="51" t="str">
        <f>IF(A535="","",IFERROR(INDEX(PERSONAL!$G$6:$G$80,MATCH(A535,PERSONAL!$A$6:$A$80,0)),""))</f>
        <v/>
      </c>
      <c r="C535" s="52" t="str">
        <f>IF(A535="","",IFERROR(INDEX(PERSONAL!$B$6:$B$80,MATCH(A535,PERSONAL!$A$6:$A$80,0)),""))</f>
        <v/>
      </c>
      <c r="D535" s="31" t="str">
        <f>IF(A535="","",IFERROR(INDEX(PERSONAL!$V$6:$V$80,MATCH(A535,PERSONAL!$A$6:$A$80,0)),""))</f>
        <v/>
      </c>
      <c r="E535" s="2"/>
      <c r="F535" s="2"/>
      <c r="G535" s="2"/>
      <c r="H535" s="2"/>
      <c r="I535" s="30"/>
      <c r="J535" s="30"/>
      <c r="K535" s="27"/>
      <c r="L535" s="30"/>
      <c r="M535" s="27"/>
      <c r="N535" s="2"/>
      <c r="O535" s="53">
        <f t="shared" si="64"/>
        <v>0</v>
      </c>
      <c r="P535" s="53">
        <f t="shared" si="65"/>
        <v>0</v>
      </c>
      <c r="Q535" s="53">
        <f t="shared" si="66"/>
        <v>0</v>
      </c>
      <c r="R535" s="53">
        <f>IF(P535=0,0,IF(INSTRUCCIONES!$C$8="",P535,MIN(P535,INSTRUCCIONES!$C$8)))</f>
        <v>0</v>
      </c>
      <c r="S535" s="52" t="str">
        <f>IF(OR(A535="",H535=""),"",IF(COUNTIFS(LISTAS!$C$2:$C$24,C535,LISTAS!$D$2:$D$24,H535)&gt;0,"SI","NO"))</f>
        <v/>
      </c>
      <c r="T535" s="53">
        <f t="shared" si="67"/>
        <v>0</v>
      </c>
      <c r="U535" s="54">
        <f t="shared" si="68"/>
        <v>0</v>
      </c>
      <c r="V535" s="55" t="str">
        <f t="shared" si="69"/>
        <v/>
      </c>
      <c r="W535" s="35" t="str">
        <f t="shared" si="70"/>
        <v/>
      </c>
      <c r="X535" s="37"/>
      <c r="Y535" s="56"/>
      <c r="Z535" s="57" t="str">
        <f t="shared" si="71"/>
        <v/>
      </c>
      <c r="AA535" s="41"/>
    </row>
    <row r="536" spans="1:27" ht="24" customHeight="1" x14ac:dyDescent="0.25">
      <c r="A536" s="27"/>
      <c r="B536" s="51" t="str">
        <f>IF(A536="","",IFERROR(INDEX(PERSONAL!$G$6:$G$80,MATCH(A536,PERSONAL!$A$6:$A$80,0)),""))</f>
        <v/>
      </c>
      <c r="C536" s="52" t="str">
        <f>IF(A536="","",IFERROR(INDEX(PERSONAL!$B$6:$B$80,MATCH(A536,PERSONAL!$A$6:$A$80,0)),""))</f>
        <v/>
      </c>
      <c r="D536" s="31" t="str">
        <f>IF(A536="","",IFERROR(INDEX(PERSONAL!$V$6:$V$80,MATCH(A536,PERSONAL!$A$6:$A$80,0)),""))</f>
        <v/>
      </c>
      <c r="E536" s="2"/>
      <c r="F536" s="2"/>
      <c r="G536" s="2"/>
      <c r="H536" s="2"/>
      <c r="I536" s="30"/>
      <c r="J536" s="30"/>
      <c r="K536" s="27"/>
      <c r="L536" s="30"/>
      <c r="M536" s="27"/>
      <c r="N536" s="2"/>
      <c r="O536" s="53">
        <f t="shared" si="64"/>
        <v>0</v>
      </c>
      <c r="P536" s="53">
        <f t="shared" si="65"/>
        <v>0</v>
      </c>
      <c r="Q536" s="53">
        <f t="shared" si="66"/>
        <v>0</v>
      </c>
      <c r="R536" s="53">
        <f>IF(P536=0,0,IF(INSTRUCCIONES!$C$8="",P536,MIN(P536,INSTRUCCIONES!$C$8)))</f>
        <v>0</v>
      </c>
      <c r="S536" s="52" t="str">
        <f>IF(OR(A536="",H536=""),"",IF(COUNTIFS(LISTAS!$C$2:$C$24,C536,LISTAS!$D$2:$D$24,H536)&gt;0,"SI","NO"))</f>
        <v/>
      </c>
      <c r="T536" s="53">
        <f t="shared" si="67"/>
        <v>0</v>
      </c>
      <c r="U536" s="54">
        <f t="shared" si="68"/>
        <v>0</v>
      </c>
      <c r="V536" s="55" t="str">
        <f t="shared" si="69"/>
        <v/>
      </c>
      <c r="W536" s="35" t="str">
        <f t="shared" si="70"/>
        <v/>
      </c>
      <c r="X536" s="37"/>
      <c r="Y536" s="56"/>
      <c r="Z536" s="57" t="str">
        <f t="shared" si="71"/>
        <v/>
      </c>
      <c r="AA536" s="41"/>
    </row>
    <row r="537" spans="1:27" ht="24" customHeight="1" x14ac:dyDescent="0.25">
      <c r="A537" s="27"/>
      <c r="B537" s="51" t="str">
        <f>IF(A537="","",IFERROR(INDEX(PERSONAL!$G$6:$G$80,MATCH(A537,PERSONAL!$A$6:$A$80,0)),""))</f>
        <v/>
      </c>
      <c r="C537" s="52" t="str">
        <f>IF(A537="","",IFERROR(INDEX(PERSONAL!$B$6:$B$80,MATCH(A537,PERSONAL!$A$6:$A$80,0)),""))</f>
        <v/>
      </c>
      <c r="D537" s="31" t="str">
        <f>IF(A537="","",IFERROR(INDEX(PERSONAL!$V$6:$V$80,MATCH(A537,PERSONAL!$A$6:$A$80,0)),""))</f>
        <v/>
      </c>
      <c r="E537" s="2"/>
      <c r="F537" s="2"/>
      <c r="G537" s="2"/>
      <c r="H537" s="2"/>
      <c r="I537" s="30"/>
      <c r="J537" s="30"/>
      <c r="K537" s="27"/>
      <c r="L537" s="30"/>
      <c r="M537" s="27"/>
      <c r="N537" s="2"/>
      <c r="O537" s="53">
        <f t="shared" si="64"/>
        <v>0</v>
      </c>
      <c r="P537" s="53">
        <f t="shared" si="65"/>
        <v>0</v>
      </c>
      <c r="Q537" s="53">
        <f t="shared" si="66"/>
        <v>0</v>
      </c>
      <c r="R537" s="53">
        <f>IF(P537=0,0,IF(INSTRUCCIONES!$C$8="",P537,MIN(P537,INSTRUCCIONES!$C$8)))</f>
        <v>0</v>
      </c>
      <c r="S537" s="52" t="str">
        <f>IF(OR(A537="",H537=""),"",IF(COUNTIFS(LISTAS!$C$2:$C$24,C537,LISTAS!$D$2:$D$24,H537)&gt;0,"SI","NO"))</f>
        <v/>
      </c>
      <c r="T537" s="53">
        <f t="shared" si="67"/>
        <v>0</v>
      </c>
      <c r="U537" s="54">
        <f t="shared" si="68"/>
        <v>0</v>
      </c>
      <c r="V537" s="55" t="str">
        <f t="shared" si="69"/>
        <v/>
      </c>
      <c r="W537" s="35" t="str">
        <f t="shared" si="70"/>
        <v/>
      </c>
      <c r="X537" s="37"/>
      <c r="Y537" s="56"/>
      <c r="Z537" s="57" t="str">
        <f t="shared" si="71"/>
        <v/>
      </c>
      <c r="AA537" s="41"/>
    </row>
    <row r="538" spans="1:27" ht="24" customHeight="1" x14ac:dyDescent="0.25">
      <c r="A538" s="27"/>
      <c r="B538" s="51" t="str">
        <f>IF(A538="","",IFERROR(INDEX(PERSONAL!$G$6:$G$80,MATCH(A538,PERSONAL!$A$6:$A$80,0)),""))</f>
        <v/>
      </c>
      <c r="C538" s="52" t="str">
        <f>IF(A538="","",IFERROR(INDEX(PERSONAL!$B$6:$B$80,MATCH(A538,PERSONAL!$A$6:$A$80,0)),""))</f>
        <v/>
      </c>
      <c r="D538" s="31" t="str">
        <f>IF(A538="","",IFERROR(INDEX(PERSONAL!$V$6:$V$80,MATCH(A538,PERSONAL!$A$6:$A$80,0)),""))</f>
        <v/>
      </c>
      <c r="E538" s="2"/>
      <c r="F538" s="2"/>
      <c r="G538" s="2"/>
      <c r="H538" s="2"/>
      <c r="I538" s="30"/>
      <c r="J538" s="30"/>
      <c r="K538" s="27"/>
      <c r="L538" s="30"/>
      <c r="M538" s="27"/>
      <c r="N538" s="2"/>
      <c r="O538" s="53">
        <f t="shared" si="64"/>
        <v>0</v>
      </c>
      <c r="P538" s="53">
        <f t="shared" si="65"/>
        <v>0</v>
      </c>
      <c r="Q538" s="53">
        <f t="shared" si="66"/>
        <v>0</v>
      </c>
      <c r="R538" s="53">
        <f>IF(P538=0,0,IF(INSTRUCCIONES!$C$8="",P538,MIN(P538,INSTRUCCIONES!$C$8)))</f>
        <v>0</v>
      </c>
      <c r="S538" s="52" t="str">
        <f>IF(OR(A538="",H538=""),"",IF(COUNTIFS(LISTAS!$C$2:$C$24,C538,LISTAS!$D$2:$D$24,H538)&gt;0,"SI","NO"))</f>
        <v/>
      </c>
      <c r="T538" s="53">
        <f t="shared" si="67"/>
        <v>0</v>
      </c>
      <c r="U538" s="54">
        <f t="shared" si="68"/>
        <v>0</v>
      </c>
      <c r="V538" s="55" t="str">
        <f t="shared" si="69"/>
        <v/>
      </c>
      <c r="W538" s="35" t="str">
        <f t="shared" si="70"/>
        <v/>
      </c>
      <c r="X538" s="37"/>
      <c r="Y538" s="56"/>
      <c r="Z538" s="57" t="str">
        <f t="shared" si="71"/>
        <v/>
      </c>
      <c r="AA538" s="41"/>
    </row>
    <row r="539" spans="1:27" ht="24" customHeight="1" x14ac:dyDescent="0.25">
      <c r="A539" s="27"/>
      <c r="B539" s="51" t="str">
        <f>IF(A539="","",IFERROR(INDEX(PERSONAL!$G$6:$G$80,MATCH(A539,PERSONAL!$A$6:$A$80,0)),""))</f>
        <v/>
      </c>
      <c r="C539" s="52" t="str">
        <f>IF(A539="","",IFERROR(INDEX(PERSONAL!$B$6:$B$80,MATCH(A539,PERSONAL!$A$6:$A$80,0)),""))</f>
        <v/>
      </c>
      <c r="D539" s="31" t="str">
        <f>IF(A539="","",IFERROR(INDEX(PERSONAL!$V$6:$V$80,MATCH(A539,PERSONAL!$A$6:$A$80,0)),""))</f>
        <v/>
      </c>
      <c r="E539" s="2"/>
      <c r="F539" s="2"/>
      <c r="G539" s="2"/>
      <c r="H539" s="2"/>
      <c r="I539" s="30"/>
      <c r="J539" s="30"/>
      <c r="K539" s="27"/>
      <c r="L539" s="30"/>
      <c r="M539" s="27"/>
      <c r="N539" s="2"/>
      <c r="O539" s="53">
        <f t="shared" si="64"/>
        <v>0</v>
      </c>
      <c r="P539" s="53">
        <f t="shared" si="65"/>
        <v>0</v>
      </c>
      <c r="Q539" s="53">
        <f t="shared" si="66"/>
        <v>0</v>
      </c>
      <c r="R539" s="53">
        <f>IF(P539=0,0,IF(INSTRUCCIONES!$C$8="",P539,MIN(P539,INSTRUCCIONES!$C$8)))</f>
        <v>0</v>
      </c>
      <c r="S539" s="52" t="str">
        <f>IF(OR(A539="",H539=""),"",IF(COUNTIFS(LISTAS!$C$2:$C$24,C539,LISTAS!$D$2:$D$24,H539)&gt;0,"SI","NO"))</f>
        <v/>
      </c>
      <c r="T539" s="53">
        <f t="shared" si="67"/>
        <v>0</v>
      </c>
      <c r="U539" s="54">
        <f t="shared" si="68"/>
        <v>0</v>
      </c>
      <c r="V539" s="55" t="str">
        <f t="shared" si="69"/>
        <v/>
      </c>
      <c r="W539" s="35" t="str">
        <f t="shared" si="70"/>
        <v/>
      </c>
      <c r="X539" s="37"/>
      <c r="Y539" s="56"/>
      <c r="Z539" s="57" t="str">
        <f t="shared" si="71"/>
        <v/>
      </c>
      <c r="AA539" s="41"/>
    </row>
    <row r="540" spans="1:27" ht="24" customHeight="1" x14ac:dyDescent="0.25">
      <c r="A540" s="27"/>
      <c r="B540" s="51" t="str">
        <f>IF(A540="","",IFERROR(INDEX(PERSONAL!$G$6:$G$80,MATCH(A540,PERSONAL!$A$6:$A$80,0)),""))</f>
        <v/>
      </c>
      <c r="C540" s="52" t="str">
        <f>IF(A540="","",IFERROR(INDEX(PERSONAL!$B$6:$B$80,MATCH(A540,PERSONAL!$A$6:$A$80,0)),""))</f>
        <v/>
      </c>
      <c r="D540" s="31" t="str">
        <f>IF(A540="","",IFERROR(INDEX(PERSONAL!$V$6:$V$80,MATCH(A540,PERSONAL!$A$6:$A$80,0)),""))</f>
        <v/>
      </c>
      <c r="E540" s="2"/>
      <c r="F540" s="2"/>
      <c r="G540" s="2"/>
      <c r="H540" s="2"/>
      <c r="I540" s="30"/>
      <c r="J540" s="30"/>
      <c r="K540" s="27"/>
      <c r="L540" s="30"/>
      <c r="M540" s="27"/>
      <c r="N540" s="2"/>
      <c r="O540" s="53">
        <f t="shared" si="64"/>
        <v>0</v>
      </c>
      <c r="P540" s="53">
        <f t="shared" si="65"/>
        <v>0</v>
      </c>
      <c r="Q540" s="53">
        <f t="shared" si="66"/>
        <v>0</v>
      </c>
      <c r="R540" s="53">
        <f>IF(P540=0,0,IF(INSTRUCCIONES!$C$8="",P540,MIN(P540,INSTRUCCIONES!$C$8)))</f>
        <v>0</v>
      </c>
      <c r="S540" s="52" t="str">
        <f>IF(OR(A540="",H540=""),"",IF(COUNTIFS(LISTAS!$C$2:$C$24,C540,LISTAS!$D$2:$D$24,H540)&gt;0,"SI","NO"))</f>
        <v/>
      </c>
      <c r="T540" s="53">
        <f t="shared" si="67"/>
        <v>0</v>
      </c>
      <c r="U540" s="54">
        <f t="shared" si="68"/>
        <v>0</v>
      </c>
      <c r="V540" s="55" t="str">
        <f t="shared" si="69"/>
        <v/>
      </c>
      <c r="W540" s="35" t="str">
        <f t="shared" si="70"/>
        <v/>
      </c>
      <c r="X540" s="37"/>
      <c r="Y540" s="56"/>
      <c r="Z540" s="57" t="str">
        <f t="shared" si="71"/>
        <v/>
      </c>
      <c r="AA540" s="41"/>
    </row>
    <row r="541" spans="1:27" ht="24" customHeight="1" x14ac:dyDescent="0.25">
      <c r="A541" s="27"/>
      <c r="B541" s="51" t="str">
        <f>IF(A541="","",IFERROR(INDEX(PERSONAL!$G$6:$G$80,MATCH(A541,PERSONAL!$A$6:$A$80,0)),""))</f>
        <v/>
      </c>
      <c r="C541" s="52" t="str">
        <f>IF(A541="","",IFERROR(INDEX(PERSONAL!$B$6:$B$80,MATCH(A541,PERSONAL!$A$6:$A$80,0)),""))</f>
        <v/>
      </c>
      <c r="D541" s="31" t="str">
        <f>IF(A541="","",IFERROR(INDEX(PERSONAL!$V$6:$V$80,MATCH(A541,PERSONAL!$A$6:$A$80,0)),""))</f>
        <v/>
      </c>
      <c r="E541" s="2"/>
      <c r="F541" s="2"/>
      <c r="G541" s="2"/>
      <c r="H541" s="2"/>
      <c r="I541" s="30"/>
      <c r="J541" s="30"/>
      <c r="K541" s="27"/>
      <c r="L541" s="30"/>
      <c r="M541" s="27"/>
      <c r="N541" s="2"/>
      <c r="O541" s="53">
        <f t="shared" si="64"/>
        <v>0</v>
      </c>
      <c r="P541" s="53">
        <f t="shared" si="65"/>
        <v>0</v>
      </c>
      <c r="Q541" s="53">
        <f t="shared" si="66"/>
        <v>0</v>
      </c>
      <c r="R541" s="53">
        <f>IF(P541=0,0,IF(INSTRUCCIONES!$C$8="",P541,MIN(P541,INSTRUCCIONES!$C$8)))</f>
        <v>0</v>
      </c>
      <c r="S541" s="52" t="str">
        <f>IF(OR(A541="",H541=""),"",IF(COUNTIFS(LISTAS!$C$2:$C$24,C541,LISTAS!$D$2:$D$24,H541)&gt;0,"SI","NO"))</f>
        <v/>
      </c>
      <c r="T541" s="53">
        <f t="shared" si="67"/>
        <v>0</v>
      </c>
      <c r="U541" s="54">
        <f t="shared" si="68"/>
        <v>0</v>
      </c>
      <c r="V541" s="55" t="str">
        <f t="shared" si="69"/>
        <v/>
      </c>
      <c r="W541" s="35" t="str">
        <f t="shared" si="70"/>
        <v/>
      </c>
      <c r="X541" s="37"/>
      <c r="Y541" s="56"/>
      <c r="Z541" s="57" t="str">
        <f t="shared" si="71"/>
        <v/>
      </c>
      <c r="AA541" s="41"/>
    </row>
    <row r="542" spans="1:27" ht="24" customHeight="1" x14ac:dyDescent="0.25">
      <c r="A542" s="27"/>
      <c r="B542" s="51" t="str">
        <f>IF(A542="","",IFERROR(INDEX(PERSONAL!$G$6:$G$80,MATCH(A542,PERSONAL!$A$6:$A$80,0)),""))</f>
        <v/>
      </c>
      <c r="C542" s="52" t="str">
        <f>IF(A542="","",IFERROR(INDEX(PERSONAL!$B$6:$B$80,MATCH(A542,PERSONAL!$A$6:$A$80,0)),""))</f>
        <v/>
      </c>
      <c r="D542" s="31" t="str">
        <f>IF(A542="","",IFERROR(INDEX(PERSONAL!$V$6:$V$80,MATCH(A542,PERSONAL!$A$6:$A$80,0)),""))</f>
        <v/>
      </c>
      <c r="E542" s="2"/>
      <c r="F542" s="2"/>
      <c r="G542" s="2"/>
      <c r="H542" s="2"/>
      <c r="I542" s="30"/>
      <c r="J542" s="30"/>
      <c r="K542" s="27"/>
      <c r="L542" s="30"/>
      <c r="M542" s="27"/>
      <c r="N542" s="2"/>
      <c r="O542" s="53">
        <f t="shared" si="64"/>
        <v>0</v>
      </c>
      <c r="P542" s="53">
        <f t="shared" si="65"/>
        <v>0</v>
      </c>
      <c r="Q542" s="53">
        <f t="shared" si="66"/>
        <v>0</v>
      </c>
      <c r="R542" s="53">
        <f>IF(P542=0,0,IF(INSTRUCCIONES!$C$8="",P542,MIN(P542,INSTRUCCIONES!$C$8)))</f>
        <v>0</v>
      </c>
      <c r="S542" s="52" t="str">
        <f>IF(OR(A542="",H542=""),"",IF(COUNTIFS(LISTAS!$C$2:$C$24,C542,LISTAS!$D$2:$D$24,H542)&gt;0,"SI","NO"))</f>
        <v/>
      </c>
      <c r="T542" s="53">
        <f t="shared" si="67"/>
        <v>0</v>
      </c>
      <c r="U542" s="54">
        <f t="shared" si="68"/>
        <v>0</v>
      </c>
      <c r="V542" s="55" t="str">
        <f t="shared" si="69"/>
        <v/>
      </c>
      <c r="W542" s="35" t="str">
        <f t="shared" si="70"/>
        <v/>
      </c>
      <c r="X542" s="37"/>
      <c r="Y542" s="56"/>
      <c r="Z542" s="57" t="str">
        <f t="shared" si="71"/>
        <v/>
      </c>
      <c r="AA542" s="41"/>
    </row>
    <row r="543" spans="1:27" ht="24" customHeight="1" x14ac:dyDescent="0.25">
      <c r="A543" s="27"/>
      <c r="B543" s="51" t="str">
        <f>IF(A543="","",IFERROR(INDEX(PERSONAL!$G$6:$G$80,MATCH(A543,PERSONAL!$A$6:$A$80,0)),""))</f>
        <v/>
      </c>
      <c r="C543" s="52" t="str">
        <f>IF(A543="","",IFERROR(INDEX(PERSONAL!$B$6:$B$80,MATCH(A543,PERSONAL!$A$6:$A$80,0)),""))</f>
        <v/>
      </c>
      <c r="D543" s="31" t="str">
        <f>IF(A543="","",IFERROR(INDEX(PERSONAL!$V$6:$V$80,MATCH(A543,PERSONAL!$A$6:$A$80,0)),""))</f>
        <v/>
      </c>
      <c r="E543" s="2"/>
      <c r="F543" s="2"/>
      <c r="G543" s="2"/>
      <c r="H543" s="2"/>
      <c r="I543" s="30"/>
      <c r="J543" s="30"/>
      <c r="K543" s="27"/>
      <c r="L543" s="30"/>
      <c r="M543" s="27"/>
      <c r="N543" s="2"/>
      <c r="O543" s="53">
        <f t="shared" si="64"/>
        <v>0</v>
      </c>
      <c r="P543" s="53">
        <f t="shared" si="65"/>
        <v>0</v>
      </c>
      <c r="Q543" s="53">
        <f t="shared" si="66"/>
        <v>0</v>
      </c>
      <c r="R543" s="53">
        <f>IF(P543=0,0,IF(INSTRUCCIONES!$C$8="",P543,MIN(P543,INSTRUCCIONES!$C$8)))</f>
        <v>0</v>
      </c>
      <c r="S543" s="52" t="str">
        <f>IF(OR(A543="",H543=""),"",IF(COUNTIFS(LISTAS!$C$2:$C$24,C543,LISTAS!$D$2:$D$24,H543)&gt;0,"SI","NO"))</f>
        <v/>
      </c>
      <c r="T543" s="53">
        <f t="shared" si="67"/>
        <v>0</v>
      </c>
      <c r="U543" s="54">
        <f t="shared" si="68"/>
        <v>0</v>
      </c>
      <c r="V543" s="55" t="str">
        <f t="shared" si="69"/>
        <v/>
      </c>
      <c r="W543" s="35" t="str">
        <f t="shared" si="70"/>
        <v/>
      </c>
      <c r="X543" s="37"/>
      <c r="Y543" s="56"/>
      <c r="Z543" s="57" t="str">
        <f t="shared" si="71"/>
        <v/>
      </c>
      <c r="AA543" s="41"/>
    </row>
    <row r="544" spans="1:27" ht="24" customHeight="1" x14ac:dyDescent="0.25">
      <c r="A544" s="27"/>
      <c r="B544" s="51" t="str">
        <f>IF(A544="","",IFERROR(INDEX(PERSONAL!$G$6:$G$80,MATCH(A544,PERSONAL!$A$6:$A$80,0)),""))</f>
        <v/>
      </c>
      <c r="C544" s="52" t="str">
        <f>IF(A544="","",IFERROR(INDEX(PERSONAL!$B$6:$B$80,MATCH(A544,PERSONAL!$A$6:$A$80,0)),""))</f>
        <v/>
      </c>
      <c r="D544" s="31" t="str">
        <f>IF(A544="","",IFERROR(INDEX(PERSONAL!$V$6:$V$80,MATCH(A544,PERSONAL!$A$6:$A$80,0)),""))</f>
        <v/>
      </c>
      <c r="E544" s="2"/>
      <c r="F544" s="2"/>
      <c r="G544" s="2"/>
      <c r="H544" s="2"/>
      <c r="I544" s="30"/>
      <c r="J544" s="30"/>
      <c r="K544" s="27"/>
      <c r="L544" s="30"/>
      <c r="M544" s="27"/>
      <c r="N544" s="2"/>
      <c r="O544" s="53">
        <f t="shared" si="64"/>
        <v>0</v>
      </c>
      <c r="P544" s="53">
        <f t="shared" si="65"/>
        <v>0</v>
      </c>
      <c r="Q544" s="53">
        <f t="shared" si="66"/>
        <v>0</v>
      </c>
      <c r="R544" s="53">
        <f>IF(P544=0,0,IF(INSTRUCCIONES!$C$8="",P544,MIN(P544,INSTRUCCIONES!$C$8)))</f>
        <v>0</v>
      </c>
      <c r="S544" s="52" t="str">
        <f>IF(OR(A544="",H544=""),"",IF(COUNTIFS(LISTAS!$C$2:$C$24,C544,LISTAS!$D$2:$D$24,H544)&gt;0,"SI","NO"))</f>
        <v/>
      </c>
      <c r="T544" s="53">
        <f t="shared" si="67"/>
        <v>0</v>
      </c>
      <c r="U544" s="54">
        <f t="shared" si="68"/>
        <v>0</v>
      </c>
      <c r="V544" s="55" t="str">
        <f t="shared" si="69"/>
        <v/>
      </c>
      <c r="W544" s="35" t="str">
        <f t="shared" si="70"/>
        <v/>
      </c>
      <c r="X544" s="37"/>
      <c r="Y544" s="56"/>
      <c r="Z544" s="57" t="str">
        <f t="shared" si="71"/>
        <v/>
      </c>
      <c r="AA544" s="41"/>
    </row>
    <row r="545" spans="1:27" ht="24" customHeight="1" x14ac:dyDescent="0.25">
      <c r="A545" s="27"/>
      <c r="B545" s="51" t="str">
        <f>IF(A545="","",IFERROR(INDEX(PERSONAL!$G$6:$G$80,MATCH(A545,PERSONAL!$A$6:$A$80,0)),""))</f>
        <v/>
      </c>
      <c r="C545" s="52" t="str">
        <f>IF(A545="","",IFERROR(INDEX(PERSONAL!$B$6:$B$80,MATCH(A545,PERSONAL!$A$6:$A$80,0)),""))</f>
        <v/>
      </c>
      <c r="D545" s="31" t="str">
        <f>IF(A545="","",IFERROR(INDEX(PERSONAL!$V$6:$V$80,MATCH(A545,PERSONAL!$A$6:$A$80,0)),""))</f>
        <v/>
      </c>
      <c r="E545" s="2"/>
      <c r="F545" s="2"/>
      <c r="G545" s="2"/>
      <c r="H545" s="2"/>
      <c r="I545" s="30"/>
      <c r="J545" s="30"/>
      <c r="K545" s="27"/>
      <c r="L545" s="30"/>
      <c r="M545" s="27"/>
      <c r="N545" s="2"/>
      <c r="O545" s="53">
        <f t="shared" si="64"/>
        <v>0</v>
      </c>
      <c r="P545" s="53">
        <f t="shared" si="65"/>
        <v>0</v>
      </c>
      <c r="Q545" s="53">
        <f t="shared" si="66"/>
        <v>0</v>
      </c>
      <c r="R545" s="53">
        <f>IF(P545=0,0,IF(INSTRUCCIONES!$C$8="",P545,MIN(P545,INSTRUCCIONES!$C$8)))</f>
        <v>0</v>
      </c>
      <c r="S545" s="52" t="str">
        <f>IF(OR(A545="",H545=""),"",IF(COUNTIFS(LISTAS!$C$2:$C$24,C545,LISTAS!$D$2:$D$24,H545)&gt;0,"SI","NO"))</f>
        <v/>
      </c>
      <c r="T545" s="53">
        <f t="shared" si="67"/>
        <v>0</v>
      </c>
      <c r="U545" s="54">
        <f t="shared" si="68"/>
        <v>0</v>
      </c>
      <c r="V545" s="55" t="str">
        <f t="shared" si="69"/>
        <v/>
      </c>
      <c r="W545" s="35" t="str">
        <f t="shared" si="70"/>
        <v/>
      </c>
      <c r="X545" s="37"/>
      <c r="Y545" s="56"/>
      <c r="Z545" s="57" t="str">
        <f t="shared" si="71"/>
        <v/>
      </c>
      <c r="AA545" s="41"/>
    </row>
    <row r="546" spans="1:27" ht="24" customHeight="1" x14ac:dyDescent="0.25">
      <c r="A546" s="27"/>
      <c r="B546" s="51" t="str">
        <f>IF(A546="","",IFERROR(INDEX(PERSONAL!$G$6:$G$80,MATCH(A546,PERSONAL!$A$6:$A$80,0)),""))</f>
        <v/>
      </c>
      <c r="C546" s="52" t="str">
        <f>IF(A546="","",IFERROR(INDEX(PERSONAL!$B$6:$B$80,MATCH(A546,PERSONAL!$A$6:$A$80,0)),""))</f>
        <v/>
      </c>
      <c r="D546" s="31" t="str">
        <f>IF(A546="","",IFERROR(INDEX(PERSONAL!$V$6:$V$80,MATCH(A546,PERSONAL!$A$6:$A$80,0)),""))</f>
        <v/>
      </c>
      <c r="E546" s="2"/>
      <c r="F546" s="2"/>
      <c r="G546" s="2"/>
      <c r="H546" s="2"/>
      <c r="I546" s="30"/>
      <c r="J546" s="30"/>
      <c r="K546" s="27"/>
      <c r="L546" s="30"/>
      <c r="M546" s="27"/>
      <c r="N546" s="2"/>
      <c r="O546" s="53">
        <f t="shared" si="64"/>
        <v>0</v>
      </c>
      <c r="P546" s="53">
        <f t="shared" si="65"/>
        <v>0</v>
      </c>
      <c r="Q546" s="53">
        <f t="shared" si="66"/>
        <v>0</v>
      </c>
      <c r="R546" s="53">
        <f>IF(P546=0,0,IF(INSTRUCCIONES!$C$8="",P546,MIN(P546,INSTRUCCIONES!$C$8)))</f>
        <v>0</v>
      </c>
      <c r="S546" s="52" t="str">
        <f>IF(OR(A546="",H546=""),"",IF(COUNTIFS(LISTAS!$C$2:$C$24,C546,LISTAS!$D$2:$D$24,H546)&gt;0,"SI","NO"))</f>
        <v/>
      </c>
      <c r="T546" s="53">
        <f t="shared" si="67"/>
        <v>0</v>
      </c>
      <c r="U546" s="54">
        <f t="shared" si="68"/>
        <v>0</v>
      </c>
      <c r="V546" s="55" t="str">
        <f t="shared" si="69"/>
        <v/>
      </c>
      <c r="W546" s="35" t="str">
        <f t="shared" si="70"/>
        <v/>
      </c>
      <c r="X546" s="37"/>
      <c r="Y546" s="56"/>
      <c r="Z546" s="57" t="str">
        <f t="shared" si="71"/>
        <v/>
      </c>
      <c r="AA546" s="41"/>
    </row>
    <row r="547" spans="1:27" ht="24" customHeight="1" x14ac:dyDescent="0.25">
      <c r="A547" s="27"/>
      <c r="B547" s="51" t="str">
        <f>IF(A547="","",IFERROR(INDEX(PERSONAL!$G$6:$G$80,MATCH(A547,PERSONAL!$A$6:$A$80,0)),""))</f>
        <v/>
      </c>
      <c r="C547" s="52" t="str">
        <f>IF(A547="","",IFERROR(INDEX(PERSONAL!$B$6:$B$80,MATCH(A547,PERSONAL!$A$6:$A$80,0)),""))</f>
        <v/>
      </c>
      <c r="D547" s="31" t="str">
        <f>IF(A547="","",IFERROR(INDEX(PERSONAL!$V$6:$V$80,MATCH(A547,PERSONAL!$A$6:$A$80,0)),""))</f>
        <v/>
      </c>
      <c r="E547" s="2"/>
      <c r="F547" s="2"/>
      <c r="G547" s="2"/>
      <c r="H547" s="2"/>
      <c r="I547" s="30"/>
      <c r="J547" s="30"/>
      <c r="K547" s="27"/>
      <c r="L547" s="30"/>
      <c r="M547" s="27"/>
      <c r="N547" s="2"/>
      <c r="O547" s="53">
        <f t="shared" si="64"/>
        <v>0</v>
      </c>
      <c r="P547" s="53">
        <f t="shared" si="65"/>
        <v>0</v>
      </c>
      <c r="Q547" s="53">
        <f t="shared" si="66"/>
        <v>0</v>
      </c>
      <c r="R547" s="53">
        <f>IF(P547=0,0,IF(INSTRUCCIONES!$C$8="",P547,MIN(P547,INSTRUCCIONES!$C$8)))</f>
        <v>0</v>
      </c>
      <c r="S547" s="52" t="str">
        <f>IF(OR(A547="",H547=""),"",IF(COUNTIFS(LISTAS!$C$2:$C$24,C547,LISTAS!$D$2:$D$24,H547)&gt;0,"SI","NO"))</f>
        <v/>
      </c>
      <c r="T547" s="53">
        <f t="shared" si="67"/>
        <v>0</v>
      </c>
      <c r="U547" s="54">
        <f t="shared" si="68"/>
        <v>0</v>
      </c>
      <c r="V547" s="55" t="str">
        <f t="shared" si="69"/>
        <v/>
      </c>
      <c r="W547" s="35" t="str">
        <f t="shared" si="70"/>
        <v/>
      </c>
      <c r="X547" s="37"/>
      <c r="Y547" s="56"/>
      <c r="Z547" s="57" t="str">
        <f t="shared" si="71"/>
        <v/>
      </c>
      <c r="AA547" s="41"/>
    </row>
    <row r="548" spans="1:27" ht="24" customHeight="1" x14ac:dyDescent="0.25">
      <c r="A548" s="27"/>
      <c r="B548" s="51" t="str">
        <f>IF(A548="","",IFERROR(INDEX(PERSONAL!$G$6:$G$80,MATCH(A548,PERSONAL!$A$6:$A$80,0)),""))</f>
        <v/>
      </c>
      <c r="C548" s="52" t="str">
        <f>IF(A548="","",IFERROR(INDEX(PERSONAL!$B$6:$B$80,MATCH(A548,PERSONAL!$A$6:$A$80,0)),""))</f>
        <v/>
      </c>
      <c r="D548" s="31" t="str">
        <f>IF(A548="","",IFERROR(INDEX(PERSONAL!$V$6:$V$80,MATCH(A548,PERSONAL!$A$6:$A$80,0)),""))</f>
        <v/>
      </c>
      <c r="E548" s="2"/>
      <c r="F548" s="2"/>
      <c r="G548" s="2"/>
      <c r="H548" s="2"/>
      <c r="I548" s="30"/>
      <c r="J548" s="30"/>
      <c r="K548" s="27"/>
      <c r="L548" s="30"/>
      <c r="M548" s="27"/>
      <c r="N548" s="2"/>
      <c r="O548" s="53">
        <f t="shared" si="64"/>
        <v>0</v>
      </c>
      <c r="P548" s="53">
        <f t="shared" si="65"/>
        <v>0</v>
      </c>
      <c r="Q548" s="53">
        <f t="shared" si="66"/>
        <v>0</v>
      </c>
      <c r="R548" s="53">
        <f>IF(P548=0,0,IF(INSTRUCCIONES!$C$8="",P548,MIN(P548,INSTRUCCIONES!$C$8)))</f>
        <v>0</v>
      </c>
      <c r="S548" s="52" t="str">
        <f>IF(OR(A548="",H548=""),"",IF(COUNTIFS(LISTAS!$C$2:$C$24,C548,LISTAS!$D$2:$D$24,H548)&gt;0,"SI","NO"))</f>
        <v/>
      </c>
      <c r="T548" s="53">
        <f t="shared" si="67"/>
        <v>0</v>
      </c>
      <c r="U548" s="54">
        <f t="shared" si="68"/>
        <v>0</v>
      </c>
      <c r="V548" s="55" t="str">
        <f t="shared" si="69"/>
        <v/>
      </c>
      <c r="W548" s="35" t="str">
        <f t="shared" si="70"/>
        <v/>
      </c>
      <c r="X548" s="37"/>
      <c r="Y548" s="56"/>
      <c r="Z548" s="57" t="str">
        <f t="shared" si="71"/>
        <v/>
      </c>
      <c r="AA548" s="41"/>
    </row>
    <row r="549" spans="1:27" ht="24" customHeight="1" x14ac:dyDescent="0.25">
      <c r="A549" s="27"/>
      <c r="B549" s="51" t="str">
        <f>IF(A549="","",IFERROR(INDEX(PERSONAL!$G$6:$G$80,MATCH(A549,PERSONAL!$A$6:$A$80,0)),""))</f>
        <v/>
      </c>
      <c r="C549" s="52" t="str">
        <f>IF(A549="","",IFERROR(INDEX(PERSONAL!$B$6:$B$80,MATCH(A549,PERSONAL!$A$6:$A$80,0)),""))</f>
        <v/>
      </c>
      <c r="D549" s="31" t="str">
        <f>IF(A549="","",IFERROR(INDEX(PERSONAL!$V$6:$V$80,MATCH(A549,PERSONAL!$A$6:$A$80,0)),""))</f>
        <v/>
      </c>
      <c r="E549" s="2"/>
      <c r="F549" s="2"/>
      <c r="G549" s="2"/>
      <c r="H549" s="2"/>
      <c r="I549" s="30"/>
      <c r="J549" s="30"/>
      <c r="K549" s="27"/>
      <c r="L549" s="30"/>
      <c r="M549" s="27"/>
      <c r="N549" s="2"/>
      <c r="O549" s="53">
        <f t="shared" si="64"/>
        <v>0</v>
      </c>
      <c r="P549" s="53">
        <f t="shared" si="65"/>
        <v>0</v>
      </c>
      <c r="Q549" s="53">
        <f t="shared" si="66"/>
        <v>0</v>
      </c>
      <c r="R549" s="53">
        <f>IF(P549=0,0,IF(INSTRUCCIONES!$C$8="",P549,MIN(P549,INSTRUCCIONES!$C$8)))</f>
        <v>0</v>
      </c>
      <c r="S549" s="52" t="str">
        <f>IF(OR(A549="",H549=""),"",IF(COUNTIFS(LISTAS!$C$2:$C$24,C549,LISTAS!$D$2:$D$24,H549)&gt;0,"SI","NO"))</f>
        <v/>
      </c>
      <c r="T549" s="53">
        <f t="shared" si="67"/>
        <v>0</v>
      </c>
      <c r="U549" s="54">
        <f t="shared" si="68"/>
        <v>0</v>
      </c>
      <c r="V549" s="55" t="str">
        <f t="shared" si="69"/>
        <v/>
      </c>
      <c r="W549" s="35" t="str">
        <f t="shared" si="70"/>
        <v/>
      </c>
      <c r="X549" s="37"/>
      <c r="Y549" s="56"/>
      <c r="Z549" s="57" t="str">
        <f t="shared" si="71"/>
        <v/>
      </c>
      <c r="AA549" s="41"/>
    </row>
    <row r="550" spans="1:27" ht="24" customHeight="1" x14ac:dyDescent="0.25">
      <c r="A550" s="27"/>
      <c r="B550" s="51" t="str">
        <f>IF(A550="","",IFERROR(INDEX(PERSONAL!$G$6:$G$80,MATCH(A550,PERSONAL!$A$6:$A$80,0)),""))</f>
        <v/>
      </c>
      <c r="C550" s="52" t="str">
        <f>IF(A550="","",IFERROR(INDEX(PERSONAL!$B$6:$B$80,MATCH(A550,PERSONAL!$A$6:$A$80,0)),""))</f>
        <v/>
      </c>
      <c r="D550" s="31" t="str">
        <f>IF(A550="","",IFERROR(INDEX(PERSONAL!$V$6:$V$80,MATCH(A550,PERSONAL!$A$6:$A$80,0)),""))</f>
        <v/>
      </c>
      <c r="E550" s="2"/>
      <c r="F550" s="2"/>
      <c r="G550" s="2"/>
      <c r="H550" s="2"/>
      <c r="I550" s="30"/>
      <c r="J550" s="30"/>
      <c r="K550" s="27"/>
      <c r="L550" s="30"/>
      <c r="M550" s="27"/>
      <c r="N550" s="2"/>
      <c r="O550" s="53">
        <f t="shared" si="64"/>
        <v>0</v>
      </c>
      <c r="P550" s="53">
        <f t="shared" si="65"/>
        <v>0</v>
      </c>
      <c r="Q550" s="53">
        <f t="shared" si="66"/>
        <v>0</v>
      </c>
      <c r="R550" s="53">
        <f>IF(P550=0,0,IF(INSTRUCCIONES!$C$8="",P550,MIN(P550,INSTRUCCIONES!$C$8)))</f>
        <v>0</v>
      </c>
      <c r="S550" s="52" t="str">
        <f>IF(OR(A550="",H550=""),"",IF(COUNTIFS(LISTAS!$C$2:$C$24,C550,LISTAS!$D$2:$D$24,H550)&gt;0,"SI","NO"))</f>
        <v/>
      </c>
      <c r="T550" s="53">
        <f t="shared" si="67"/>
        <v>0</v>
      </c>
      <c r="U550" s="54">
        <f t="shared" si="68"/>
        <v>0</v>
      </c>
      <c r="V550" s="55" t="str">
        <f t="shared" si="69"/>
        <v/>
      </c>
      <c r="W550" s="35" t="str">
        <f t="shared" si="70"/>
        <v/>
      </c>
      <c r="X550" s="37"/>
      <c r="Y550" s="56"/>
      <c r="Z550" s="57" t="str">
        <f t="shared" si="71"/>
        <v/>
      </c>
      <c r="AA550" s="41"/>
    </row>
    <row r="551" spans="1:27" ht="24" customHeight="1" x14ac:dyDescent="0.25">
      <c r="A551" s="27"/>
      <c r="B551" s="51" t="str">
        <f>IF(A551="","",IFERROR(INDEX(PERSONAL!$G$6:$G$80,MATCH(A551,PERSONAL!$A$6:$A$80,0)),""))</f>
        <v/>
      </c>
      <c r="C551" s="52" t="str">
        <f>IF(A551="","",IFERROR(INDEX(PERSONAL!$B$6:$B$80,MATCH(A551,PERSONAL!$A$6:$A$80,0)),""))</f>
        <v/>
      </c>
      <c r="D551" s="31" t="str">
        <f>IF(A551="","",IFERROR(INDEX(PERSONAL!$V$6:$V$80,MATCH(A551,PERSONAL!$A$6:$A$80,0)),""))</f>
        <v/>
      </c>
      <c r="E551" s="2"/>
      <c r="F551" s="2"/>
      <c r="G551" s="2"/>
      <c r="H551" s="2"/>
      <c r="I551" s="30"/>
      <c r="J551" s="30"/>
      <c r="K551" s="27"/>
      <c r="L551" s="30"/>
      <c r="M551" s="27"/>
      <c r="N551" s="2"/>
      <c r="O551" s="53">
        <f t="shared" si="64"/>
        <v>0</v>
      </c>
      <c r="P551" s="53">
        <f t="shared" si="65"/>
        <v>0</v>
      </c>
      <c r="Q551" s="53">
        <f t="shared" si="66"/>
        <v>0</v>
      </c>
      <c r="R551" s="53">
        <f>IF(P551=0,0,IF(INSTRUCCIONES!$C$8="",P551,MIN(P551,INSTRUCCIONES!$C$8)))</f>
        <v>0</v>
      </c>
      <c r="S551" s="52" t="str">
        <f>IF(OR(A551="",H551=""),"",IF(COUNTIFS(LISTAS!$C$2:$C$24,C551,LISTAS!$D$2:$D$24,H551)&gt;0,"SI","NO"))</f>
        <v/>
      </c>
      <c r="T551" s="53">
        <f t="shared" si="67"/>
        <v>0</v>
      </c>
      <c r="U551" s="54">
        <f t="shared" si="68"/>
        <v>0</v>
      </c>
      <c r="V551" s="55" t="str">
        <f t="shared" si="69"/>
        <v/>
      </c>
      <c r="W551" s="35" t="str">
        <f t="shared" si="70"/>
        <v/>
      </c>
      <c r="X551" s="37"/>
      <c r="Y551" s="56"/>
      <c r="Z551" s="57" t="str">
        <f t="shared" si="71"/>
        <v/>
      </c>
      <c r="AA551" s="41"/>
    </row>
    <row r="552" spans="1:27" ht="24" customHeight="1" x14ac:dyDescent="0.25">
      <c r="A552" s="27"/>
      <c r="B552" s="51" t="str">
        <f>IF(A552="","",IFERROR(INDEX(PERSONAL!$G$6:$G$80,MATCH(A552,PERSONAL!$A$6:$A$80,0)),""))</f>
        <v/>
      </c>
      <c r="C552" s="52" t="str">
        <f>IF(A552="","",IFERROR(INDEX(PERSONAL!$B$6:$B$80,MATCH(A552,PERSONAL!$A$6:$A$80,0)),""))</f>
        <v/>
      </c>
      <c r="D552" s="31" t="str">
        <f>IF(A552="","",IFERROR(INDEX(PERSONAL!$V$6:$V$80,MATCH(A552,PERSONAL!$A$6:$A$80,0)),""))</f>
        <v/>
      </c>
      <c r="E552" s="2"/>
      <c r="F552" s="2"/>
      <c r="G552" s="2"/>
      <c r="H552" s="2"/>
      <c r="I552" s="30"/>
      <c r="J552" s="30"/>
      <c r="K552" s="27"/>
      <c r="L552" s="30"/>
      <c r="M552" s="27"/>
      <c r="N552" s="2"/>
      <c r="O552" s="53">
        <f t="shared" si="64"/>
        <v>0</v>
      </c>
      <c r="P552" s="53">
        <f t="shared" si="65"/>
        <v>0</v>
      </c>
      <c r="Q552" s="53">
        <f t="shared" si="66"/>
        <v>0</v>
      </c>
      <c r="R552" s="53">
        <f>IF(P552=0,0,IF(INSTRUCCIONES!$C$8="",P552,MIN(P552,INSTRUCCIONES!$C$8)))</f>
        <v>0</v>
      </c>
      <c r="S552" s="52" t="str">
        <f>IF(OR(A552="",H552=""),"",IF(COUNTIFS(LISTAS!$C$2:$C$24,C552,LISTAS!$D$2:$D$24,H552)&gt;0,"SI","NO"))</f>
        <v/>
      </c>
      <c r="T552" s="53">
        <f t="shared" si="67"/>
        <v>0</v>
      </c>
      <c r="U552" s="54">
        <f t="shared" si="68"/>
        <v>0</v>
      </c>
      <c r="V552" s="55" t="str">
        <f t="shared" si="69"/>
        <v/>
      </c>
      <c r="W552" s="35" t="str">
        <f t="shared" si="70"/>
        <v/>
      </c>
      <c r="X552" s="37"/>
      <c r="Y552" s="56"/>
      <c r="Z552" s="57" t="str">
        <f t="shared" si="71"/>
        <v/>
      </c>
      <c r="AA552" s="41"/>
    </row>
    <row r="553" spans="1:27" ht="24" customHeight="1" x14ac:dyDescent="0.25">
      <c r="A553" s="27"/>
      <c r="B553" s="51" t="str">
        <f>IF(A553="","",IFERROR(INDEX(PERSONAL!$G$6:$G$80,MATCH(A553,PERSONAL!$A$6:$A$80,0)),""))</f>
        <v/>
      </c>
      <c r="C553" s="52" t="str">
        <f>IF(A553="","",IFERROR(INDEX(PERSONAL!$B$6:$B$80,MATCH(A553,PERSONAL!$A$6:$A$80,0)),""))</f>
        <v/>
      </c>
      <c r="D553" s="31" t="str">
        <f>IF(A553="","",IFERROR(INDEX(PERSONAL!$V$6:$V$80,MATCH(A553,PERSONAL!$A$6:$A$80,0)),""))</f>
        <v/>
      </c>
      <c r="E553" s="2"/>
      <c r="F553" s="2"/>
      <c r="G553" s="2"/>
      <c r="H553" s="2"/>
      <c r="I553" s="30"/>
      <c r="J553" s="30"/>
      <c r="K553" s="27"/>
      <c r="L553" s="30"/>
      <c r="M553" s="27"/>
      <c r="N553" s="2"/>
      <c r="O553" s="53">
        <f t="shared" si="64"/>
        <v>0</v>
      </c>
      <c r="P553" s="53">
        <f t="shared" si="65"/>
        <v>0</v>
      </c>
      <c r="Q553" s="53">
        <f t="shared" si="66"/>
        <v>0</v>
      </c>
      <c r="R553" s="53">
        <f>IF(P553=0,0,IF(INSTRUCCIONES!$C$8="",P553,MIN(P553,INSTRUCCIONES!$C$8)))</f>
        <v>0</v>
      </c>
      <c r="S553" s="52" t="str">
        <f>IF(OR(A553="",H553=""),"",IF(COUNTIFS(LISTAS!$C$2:$C$24,C553,LISTAS!$D$2:$D$24,H553)&gt;0,"SI","NO"))</f>
        <v/>
      </c>
      <c r="T553" s="53">
        <f t="shared" si="67"/>
        <v>0</v>
      </c>
      <c r="U553" s="54">
        <f t="shared" si="68"/>
        <v>0</v>
      </c>
      <c r="V553" s="55" t="str">
        <f t="shared" si="69"/>
        <v/>
      </c>
      <c r="W553" s="35" t="str">
        <f t="shared" si="70"/>
        <v/>
      </c>
      <c r="X553" s="37"/>
      <c r="Y553" s="56"/>
      <c r="Z553" s="57" t="str">
        <f t="shared" si="71"/>
        <v/>
      </c>
      <c r="AA553" s="41"/>
    </row>
    <row r="554" spans="1:27" ht="24" customHeight="1" x14ac:dyDescent="0.25">
      <c r="A554" s="27"/>
      <c r="B554" s="51" t="str">
        <f>IF(A554="","",IFERROR(INDEX(PERSONAL!$G$6:$G$80,MATCH(A554,PERSONAL!$A$6:$A$80,0)),""))</f>
        <v/>
      </c>
      <c r="C554" s="52" t="str">
        <f>IF(A554="","",IFERROR(INDEX(PERSONAL!$B$6:$B$80,MATCH(A554,PERSONAL!$A$6:$A$80,0)),""))</f>
        <v/>
      </c>
      <c r="D554" s="31" t="str">
        <f>IF(A554="","",IFERROR(INDEX(PERSONAL!$V$6:$V$80,MATCH(A554,PERSONAL!$A$6:$A$80,0)),""))</f>
        <v/>
      </c>
      <c r="E554" s="2"/>
      <c r="F554" s="2"/>
      <c r="G554" s="2"/>
      <c r="H554" s="2"/>
      <c r="I554" s="30"/>
      <c r="J554" s="30"/>
      <c r="K554" s="27"/>
      <c r="L554" s="30"/>
      <c r="M554" s="27"/>
      <c r="N554" s="2"/>
      <c r="O554" s="53">
        <f t="shared" si="64"/>
        <v>0</v>
      </c>
      <c r="P554" s="53">
        <f t="shared" si="65"/>
        <v>0</v>
      </c>
      <c r="Q554" s="53">
        <f t="shared" si="66"/>
        <v>0</v>
      </c>
      <c r="R554" s="53">
        <f>IF(P554=0,0,IF(INSTRUCCIONES!$C$8="",P554,MIN(P554,INSTRUCCIONES!$C$8)))</f>
        <v>0</v>
      </c>
      <c r="S554" s="52" t="str">
        <f>IF(OR(A554="",H554=""),"",IF(COUNTIFS(LISTAS!$C$2:$C$24,C554,LISTAS!$D$2:$D$24,H554)&gt;0,"SI","NO"))</f>
        <v/>
      </c>
      <c r="T554" s="53">
        <f t="shared" si="67"/>
        <v>0</v>
      </c>
      <c r="U554" s="54">
        <f t="shared" si="68"/>
        <v>0</v>
      </c>
      <c r="V554" s="55" t="str">
        <f t="shared" si="69"/>
        <v/>
      </c>
      <c r="W554" s="35" t="str">
        <f t="shared" si="70"/>
        <v/>
      </c>
      <c r="X554" s="37"/>
      <c r="Y554" s="56"/>
      <c r="Z554" s="57" t="str">
        <f t="shared" si="71"/>
        <v/>
      </c>
      <c r="AA554" s="41"/>
    </row>
    <row r="555" spans="1:27" ht="24" customHeight="1" x14ac:dyDescent="0.25">
      <c r="A555" s="27"/>
      <c r="B555" s="51" t="str">
        <f>IF(A555="","",IFERROR(INDEX(PERSONAL!$G$6:$G$80,MATCH(A555,PERSONAL!$A$6:$A$80,0)),""))</f>
        <v/>
      </c>
      <c r="C555" s="52" t="str">
        <f>IF(A555="","",IFERROR(INDEX(PERSONAL!$B$6:$B$80,MATCH(A555,PERSONAL!$A$6:$A$80,0)),""))</f>
        <v/>
      </c>
      <c r="D555" s="31" t="str">
        <f>IF(A555="","",IFERROR(INDEX(PERSONAL!$V$6:$V$80,MATCH(A555,PERSONAL!$A$6:$A$80,0)),""))</f>
        <v/>
      </c>
      <c r="E555" s="2"/>
      <c r="F555" s="2"/>
      <c r="G555" s="2"/>
      <c r="H555" s="2"/>
      <c r="I555" s="30"/>
      <c r="J555" s="30"/>
      <c r="K555" s="27"/>
      <c r="L555" s="30"/>
      <c r="M555" s="27"/>
      <c r="N555" s="2"/>
      <c r="O555" s="53">
        <f t="shared" si="64"/>
        <v>0</v>
      </c>
      <c r="P555" s="53">
        <f t="shared" si="65"/>
        <v>0</v>
      </c>
      <c r="Q555" s="53">
        <f t="shared" si="66"/>
        <v>0</v>
      </c>
      <c r="R555" s="53">
        <f>IF(P555=0,0,IF(INSTRUCCIONES!$C$8="",P555,MIN(P555,INSTRUCCIONES!$C$8)))</f>
        <v>0</v>
      </c>
      <c r="S555" s="52" t="str">
        <f>IF(OR(A555="",H555=""),"",IF(COUNTIFS(LISTAS!$C$2:$C$24,C555,LISTAS!$D$2:$D$24,H555)&gt;0,"SI","NO"))</f>
        <v/>
      </c>
      <c r="T555" s="53">
        <f t="shared" si="67"/>
        <v>0</v>
      </c>
      <c r="U555" s="54">
        <f t="shared" si="68"/>
        <v>0</v>
      </c>
      <c r="V555" s="55" t="str">
        <f t="shared" si="69"/>
        <v/>
      </c>
      <c r="W555" s="35" t="str">
        <f t="shared" si="70"/>
        <v/>
      </c>
      <c r="X555" s="37"/>
      <c r="Y555" s="56"/>
      <c r="Z555" s="57" t="str">
        <f t="shared" si="71"/>
        <v/>
      </c>
      <c r="AA555" s="41"/>
    </row>
    <row r="556" spans="1:27" ht="24" customHeight="1" x14ac:dyDescent="0.25">
      <c r="A556" s="27"/>
      <c r="B556" s="51" t="str">
        <f>IF(A556="","",IFERROR(INDEX(PERSONAL!$G$6:$G$80,MATCH(A556,PERSONAL!$A$6:$A$80,0)),""))</f>
        <v/>
      </c>
      <c r="C556" s="52" t="str">
        <f>IF(A556="","",IFERROR(INDEX(PERSONAL!$B$6:$B$80,MATCH(A556,PERSONAL!$A$6:$A$80,0)),""))</f>
        <v/>
      </c>
      <c r="D556" s="31" t="str">
        <f>IF(A556="","",IFERROR(INDEX(PERSONAL!$V$6:$V$80,MATCH(A556,PERSONAL!$A$6:$A$80,0)),""))</f>
        <v/>
      </c>
      <c r="E556" s="2"/>
      <c r="F556" s="2"/>
      <c r="G556" s="2"/>
      <c r="H556" s="2"/>
      <c r="I556" s="30"/>
      <c r="J556" s="30"/>
      <c r="K556" s="27"/>
      <c r="L556" s="30"/>
      <c r="M556" s="27"/>
      <c r="N556" s="2"/>
      <c r="O556" s="53">
        <f t="shared" si="64"/>
        <v>0</v>
      </c>
      <c r="P556" s="53">
        <f t="shared" si="65"/>
        <v>0</v>
      </c>
      <c r="Q556" s="53">
        <f t="shared" si="66"/>
        <v>0</v>
      </c>
      <c r="R556" s="53">
        <f>IF(P556=0,0,IF(INSTRUCCIONES!$C$8="",P556,MIN(P556,INSTRUCCIONES!$C$8)))</f>
        <v>0</v>
      </c>
      <c r="S556" s="52" t="str">
        <f>IF(OR(A556="",H556=""),"",IF(COUNTIFS(LISTAS!$C$2:$C$24,C556,LISTAS!$D$2:$D$24,H556)&gt;0,"SI","NO"))</f>
        <v/>
      </c>
      <c r="T556" s="53">
        <f t="shared" si="67"/>
        <v>0</v>
      </c>
      <c r="U556" s="54">
        <f t="shared" si="68"/>
        <v>0</v>
      </c>
      <c r="V556" s="55" t="str">
        <f t="shared" si="69"/>
        <v/>
      </c>
      <c r="W556" s="35" t="str">
        <f t="shared" si="70"/>
        <v/>
      </c>
      <c r="X556" s="37"/>
      <c r="Y556" s="56"/>
      <c r="Z556" s="57" t="str">
        <f t="shared" si="71"/>
        <v/>
      </c>
      <c r="AA556" s="41"/>
    </row>
    <row r="557" spans="1:27" ht="24" customHeight="1" x14ac:dyDescent="0.25">
      <c r="A557" s="27"/>
      <c r="B557" s="51" t="str">
        <f>IF(A557="","",IFERROR(INDEX(PERSONAL!$G$6:$G$80,MATCH(A557,PERSONAL!$A$6:$A$80,0)),""))</f>
        <v/>
      </c>
      <c r="C557" s="52" t="str">
        <f>IF(A557="","",IFERROR(INDEX(PERSONAL!$B$6:$B$80,MATCH(A557,PERSONAL!$A$6:$A$80,0)),""))</f>
        <v/>
      </c>
      <c r="D557" s="31" t="str">
        <f>IF(A557="","",IFERROR(INDEX(PERSONAL!$V$6:$V$80,MATCH(A557,PERSONAL!$A$6:$A$80,0)),""))</f>
        <v/>
      </c>
      <c r="E557" s="2"/>
      <c r="F557" s="2"/>
      <c r="G557" s="2"/>
      <c r="H557" s="2"/>
      <c r="I557" s="30"/>
      <c r="J557" s="30"/>
      <c r="K557" s="27"/>
      <c r="L557" s="30"/>
      <c r="M557" s="27"/>
      <c r="N557" s="2"/>
      <c r="O557" s="53">
        <f t="shared" si="64"/>
        <v>0</v>
      </c>
      <c r="P557" s="53">
        <f t="shared" si="65"/>
        <v>0</v>
      </c>
      <c r="Q557" s="53">
        <f t="shared" si="66"/>
        <v>0</v>
      </c>
      <c r="R557" s="53">
        <f>IF(P557=0,0,IF(INSTRUCCIONES!$C$8="",P557,MIN(P557,INSTRUCCIONES!$C$8)))</f>
        <v>0</v>
      </c>
      <c r="S557" s="52" t="str">
        <f>IF(OR(A557="",H557=""),"",IF(COUNTIFS(LISTAS!$C$2:$C$24,C557,LISTAS!$D$2:$D$24,H557)&gt;0,"SI","NO"))</f>
        <v/>
      </c>
      <c r="T557" s="53">
        <f t="shared" si="67"/>
        <v>0</v>
      </c>
      <c r="U557" s="54">
        <f t="shared" si="68"/>
        <v>0</v>
      </c>
      <c r="V557" s="55" t="str">
        <f t="shared" si="69"/>
        <v/>
      </c>
      <c r="W557" s="35" t="str">
        <f t="shared" si="70"/>
        <v/>
      </c>
      <c r="X557" s="37"/>
      <c r="Y557" s="56"/>
      <c r="Z557" s="57" t="str">
        <f t="shared" si="71"/>
        <v/>
      </c>
      <c r="AA557" s="41"/>
    </row>
    <row r="558" spans="1:27" ht="24" customHeight="1" x14ac:dyDescent="0.25">
      <c r="A558" s="27"/>
      <c r="B558" s="51" t="str">
        <f>IF(A558="","",IFERROR(INDEX(PERSONAL!$G$6:$G$80,MATCH(A558,PERSONAL!$A$6:$A$80,0)),""))</f>
        <v/>
      </c>
      <c r="C558" s="52" t="str">
        <f>IF(A558="","",IFERROR(INDEX(PERSONAL!$B$6:$B$80,MATCH(A558,PERSONAL!$A$6:$A$80,0)),""))</f>
        <v/>
      </c>
      <c r="D558" s="31" t="str">
        <f>IF(A558="","",IFERROR(INDEX(PERSONAL!$V$6:$V$80,MATCH(A558,PERSONAL!$A$6:$A$80,0)),""))</f>
        <v/>
      </c>
      <c r="E558" s="2"/>
      <c r="F558" s="2"/>
      <c r="G558" s="2"/>
      <c r="H558" s="2"/>
      <c r="I558" s="30"/>
      <c r="J558" s="30"/>
      <c r="K558" s="27"/>
      <c r="L558" s="30"/>
      <c r="M558" s="27"/>
      <c r="N558" s="2"/>
      <c r="O558" s="53">
        <f t="shared" si="64"/>
        <v>0</v>
      </c>
      <c r="P558" s="53">
        <f t="shared" si="65"/>
        <v>0</v>
      </c>
      <c r="Q558" s="53">
        <f t="shared" si="66"/>
        <v>0</v>
      </c>
      <c r="R558" s="53">
        <f>IF(P558=0,0,IF(INSTRUCCIONES!$C$8="",P558,MIN(P558,INSTRUCCIONES!$C$8)))</f>
        <v>0</v>
      </c>
      <c r="S558" s="52" t="str">
        <f>IF(OR(A558="",H558=""),"",IF(COUNTIFS(LISTAS!$C$2:$C$24,C558,LISTAS!$D$2:$D$24,H558)&gt;0,"SI","NO"))</f>
        <v/>
      </c>
      <c r="T558" s="53">
        <f t="shared" si="67"/>
        <v>0</v>
      </c>
      <c r="U558" s="54">
        <f t="shared" si="68"/>
        <v>0</v>
      </c>
      <c r="V558" s="55" t="str">
        <f t="shared" si="69"/>
        <v/>
      </c>
      <c r="W558" s="35" t="str">
        <f t="shared" si="70"/>
        <v/>
      </c>
      <c r="X558" s="37"/>
      <c r="Y558" s="56"/>
      <c r="Z558" s="57" t="str">
        <f t="shared" si="71"/>
        <v/>
      </c>
      <c r="AA558" s="41"/>
    </row>
    <row r="559" spans="1:27" ht="24" customHeight="1" x14ac:dyDescent="0.25">
      <c r="A559" s="27"/>
      <c r="B559" s="51" t="str">
        <f>IF(A559="","",IFERROR(INDEX(PERSONAL!$G$6:$G$80,MATCH(A559,PERSONAL!$A$6:$A$80,0)),""))</f>
        <v/>
      </c>
      <c r="C559" s="52" t="str">
        <f>IF(A559="","",IFERROR(INDEX(PERSONAL!$B$6:$B$80,MATCH(A559,PERSONAL!$A$6:$A$80,0)),""))</f>
        <v/>
      </c>
      <c r="D559" s="31" t="str">
        <f>IF(A559="","",IFERROR(INDEX(PERSONAL!$V$6:$V$80,MATCH(A559,PERSONAL!$A$6:$A$80,0)),""))</f>
        <v/>
      </c>
      <c r="E559" s="2"/>
      <c r="F559" s="2"/>
      <c r="G559" s="2"/>
      <c r="H559" s="2"/>
      <c r="I559" s="30"/>
      <c r="J559" s="30"/>
      <c r="K559" s="27"/>
      <c r="L559" s="30"/>
      <c r="M559" s="27"/>
      <c r="N559" s="2"/>
      <c r="O559" s="53">
        <f t="shared" si="64"/>
        <v>0</v>
      </c>
      <c r="P559" s="53">
        <f t="shared" si="65"/>
        <v>0</v>
      </c>
      <c r="Q559" s="53">
        <f t="shared" si="66"/>
        <v>0</v>
      </c>
      <c r="R559" s="53">
        <f>IF(P559=0,0,IF(INSTRUCCIONES!$C$8="",P559,MIN(P559,INSTRUCCIONES!$C$8)))</f>
        <v>0</v>
      </c>
      <c r="S559" s="52" t="str">
        <f>IF(OR(A559="",H559=""),"",IF(COUNTIFS(LISTAS!$C$2:$C$24,C559,LISTAS!$D$2:$D$24,H559)&gt;0,"SI","NO"))</f>
        <v/>
      </c>
      <c r="T559" s="53">
        <f t="shared" si="67"/>
        <v>0</v>
      </c>
      <c r="U559" s="54">
        <f t="shared" si="68"/>
        <v>0</v>
      </c>
      <c r="V559" s="55" t="str">
        <f t="shared" si="69"/>
        <v/>
      </c>
      <c r="W559" s="35" t="str">
        <f t="shared" si="70"/>
        <v/>
      </c>
      <c r="X559" s="37"/>
      <c r="Y559" s="56"/>
      <c r="Z559" s="57" t="str">
        <f t="shared" si="71"/>
        <v/>
      </c>
      <c r="AA559" s="41"/>
    </row>
    <row r="560" spans="1:27" ht="24" customHeight="1" x14ac:dyDescent="0.25">
      <c r="A560" s="27"/>
      <c r="B560" s="51" t="str">
        <f>IF(A560="","",IFERROR(INDEX(PERSONAL!$G$6:$G$80,MATCH(A560,PERSONAL!$A$6:$A$80,0)),""))</f>
        <v/>
      </c>
      <c r="C560" s="52" t="str">
        <f>IF(A560="","",IFERROR(INDEX(PERSONAL!$B$6:$B$80,MATCH(A560,PERSONAL!$A$6:$A$80,0)),""))</f>
        <v/>
      </c>
      <c r="D560" s="31" t="str">
        <f>IF(A560="","",IFERROR(INDEX(PERSONAL!$V$6:$V$80,MATCH(A560,PERSONAL!$A$6:$A$80,0)),""))</f>
        <v/>
      </c>
      <c r="E560" s="2"/>
      <c r="F560" s="2"/>
      <c r="G560" s="2"/>
      <c r="H560" s="2"/>
      <c r="I560" s="30"/>
      <c r="J560" s="30"/>
      <c r="K560" s="27"/>
      <c r="L560" s="30"/>
      <c r="M560" s="27"/>
      <c r="N560" s="2"/>
      <c r="O560" s="53">
        <f t="shared" si="64"/>
        <v>0</v>
      </c>
      <c r="P560" s="53">
        <f t="shared" si="65"/>
        <v>0</v>
      </c>
      <c r="Q560" s="53">
        <f t="shared" si="66"/>
        <v>0</v>
      </c>
      <c r="R560" s="53">
        <f>IF(P560=0,0,IF(INSTRUCCIONES!$C$8="",P560,MIN(P560,INSTRUCCIONES!$C$8)))</f>
        <v>0</v>
      </c>
      <c r="S560" s="52" t="str">
        <f>IF(OR(A560="",H560=""),"",IF(COUNTIFS(LISTAS!$C$2:$C$24,C560,LISTAS!$D$2:$D$24,H560)&gt;0,"SI","NO"))</f>
        <v/>
      </c>
      <c r="T560" s="53">
        <f t="shared" si="67"/>
        <v>0</v>
      </c>
      <c r="U560" s="54">
        <f t="shared" si="68"/>
        <v>0</v>
      </c>
      <c r="V560" s="55" t="str">
        <f t="shared" si="69"/>
        <v/>
      </c>
      <c r="W560" s="35" t="str">
        <f t="shared" si="70"/>
        <v/>
      </c>
      <c r="X560" s="37"/>
      <c r="Y560" s="56"/>
      <c r="Z560" s="57" t="str">
        <f t="shared" si="71"/>
        <v/>
      </c>
      <c r="AA560" s="41"/>
    </row>
    <row r="561" spans="1:27" ht="24" customHeight="1" x14ac:dyDescent="0.25">
      <c r="A561" s="27"/>
      <c r="B561" s="51" t="str">
        <f>IF(A561="","",IFERROR(INDEX(PERSONAL!$G$6:$G$80,MATCH(A561,PERSONAL!$A$6:$A$80,0)),""))</f>
        <v/>
      </c>
      <c r="C561" s="52" t="str">
        <f>IF(A561="","",IFERROR(INDEX(PERSONAL!$B$6:$B$80,MATCH(A561,PERSONAL!$A$6:$A$80,0)),""))</f>
        <v/>
      </c>
      <c r="D561" s="31" t="str">
        <f>IF(A561="","",IFERROR(INDEX(PERSONAL!$V$6:$V$80,MATCH(A561,PERSONAL!$A$6:$A$80,0)),""))</f>
        <v/>
      </c>
      <c r="E561" s="2"/>
      <c r="F561" s="2"/>
      <c r="G561" s="2"/>
      <c r="H561" s="2"/>
      <c r="I561" s="30"/>
      <c r="J561" s="30"/>
      <c r="K561" s="27"/>
      <c r="L561" s="30"/>
      <c r="M561" s="27"/>
      <c r="N561" s="2"/>
      <c r="O561" s="53">
        <f t="shared" si="64"/>
        <v>0</v>
      </c>
      <c r="P561" s="53">
        <f t="shared" si="65"/>
        <v>0</v>
      </c>
      <c r="Q561" s="53">
        <f t="shared" si="66"/>
        <v>0</v>
      </c>
      <c r="R561" s="53">
        <f>IF(P561=0,0,IF(INSTRUCCIONES!$C$8="",P561,MIN(P561,INSTRUCCIONES!$C$8)))</f>
        <v>0</v>
      </c>
      <c r="S561" s="52" t="str">
        <f>IF(OR(A561="",H561=""),"",IF(COUNTIFS(LISTAS!$C$2:$C$24,C561,LISTAS!$D$2:$D$24,H561)&gt;0,"SI","NO"))</f>
        <v/>
      </c>
      <c r="T561" s="53">
        <f t="shared" si="67"/>
        <v>0</v>
      </c>
      <c r="U561" s="54">
        <f t="shared" si="68"/>
        <v>0</v>
      </c>
      <c r="V561" s="55" t="str">
        <f t="shared" si="69"/>
        <v/>
      </c>
      <c r="W561" s="35" t="str">
        <f t="shared" si="70"/>
        <v/>
      </c>
      <c r="X561" s="37"/>
      <c r="Y561" s="56"/>
      <c r="Z561" s="57" t="str">
        <f t="shared" si="71"/>
        <v/>
      </c>
      <c r="AA561" s="41"/>
    </row>
    <row r="562" spans="1:27" ht="24" customHeight="1" x14ac:dyDescent="0.25">
      <c r="A562" s="27"/>
      <c r="B562" s="51" t="str">
        <f>IF(A562="","",IFERROR(INDEX(PERSONAL!$G$6:$G$80,MATCH(A562,PERSONAL!$A$6:$A$80,0)),""))</f>
        <v/>
      </c>
      <c r="C562" s="52" t="str">
        <f>IF(A562="","",IFERROR(INDEX(PERSONAL!$B$6:$B$80,MATCH(A562,PERSONAL!$A$6:$A$80,0)),""))</f>
        <v/>
      </c>
      <c r="D562" s="31" t="str">
        <f>IF(A562="","",IFERROR(INDEX(PERSONAL!$V$6:$V$80,MATCH(A562,PERSONAL!$A$6:$A$80,0)),""))</f>
        <v/>
      </c>
      <c r="E562" s="2"/>
      <c r="F562" s="2"/>
      <c r="G562" s="2"/>
      <c r="H562" s="2"/>
      <c r="I562" s="30"/>
      <c r="J562" s="30"/>
      <c r="K562" s="27"/>
      <c r="L562" s="30"/>
      <c r="M562" s="27"/>
      <c r="N562" s="2"/>
      <c r="O562" s="53">
        <f t="shared" si="64"/>
        <v>0</v>
      </c>
      <c r="P562" s="53">
        <f t="shared" si="65"/>
        <v>0</v>
      </c>
      <c r="Q562" s="53">
        <f t="shared" si="66"/>
        <v>0</v>
      </c>
      <c r="R562" s="53">
        <f>IF(P562=0,0,IF(INSTRUCCIONES!$C$8="",P562,MIN(P562,INSTRUCCIONES!$C$8)))</f>
        <v>0</v>
      </c>
      <c r="S562" s="52" t="str">
        <f>IF(OR(A562="",H562=""),"",IF(COUNTIFS(LISTAS!$C$2:$C$24,C562,LISTAS!$D$2:$D$24,H562)&gt;0,"SI","NO"))</f>
        <v/>
      </c>
      <c r="T562" s="53">
        <f t="shared" si="67"/>
        <v>0</v>
      </c>
      <c r="U562" s="54">
        <f t="shared" si="68"/>
        <v>0</v>
      </c>
      <c r="V562" s="55" t="str">
        <f t="shared" si="69"/>
        <v/>
      </c>
      <c r="W562" s="35" t="str">
        <f t="shared" si="70"/>
        <v/>
      </c>
      <c r="X562" s="37"/>
      <c r="Y562" s="56"/>
      <c r="Z562" s="57" t="str">
        <f t="shared" si="71"/>
        <v/>
      </c>
      <c r="AA562" s="41"/>
    </row>
    <row r="563" spans="1:27" ht="24" customHeight="1" x14ac:dyDescent="0.25">
      <c r="A563" s="27"/>
      <c r="B563" s="51" t="str">
        <f>IF(A563="","",IFERROR(INDEX(PERSONAL!$G$6:$G$80,MATCH(A563,PERSONAL!$A$6:$A$80,0)),""))</f>
        <v/>
      </c>
      <c r="C563" s="52" t="str">
        <f>IF(A563="","",IFERROR(INDEX(PERSONAL!$B$6:$B$80,MATCH(A563,PERSONAL!$A$6:$A$80,0)),""))</f>
        <v/>
      </c>
      <c r="D563" s="31" t="str">
        <f>IF(A563="","",IFERROR(INDEX(PERSONAL!$V$6:$V$80,MATCH(A563,PERSONAL!$A$6:$A$80,0)),""))</f>
        <v/>
      </c>
      <c r="E563" s="2"/>
      <c r="F563" s="2"/>
      <c r="G563" s="2"/>
      <c r="H563" s="2"/>
      <c r="I563" s="30"/>
      <c r="J563" s="30"/>
      <c r="K563" s="27"/>
      <c r="L563" s="30"/>
      <c r="M563" s="27"/>
      <c r="N563" s="2"/>
      <c r="O563" s="53">
        <f t="shared" si="64"/>
        <v>0</v>
      </c>
      <c r="P563" s="53">
        <f t="shared" si="65"/>
        <v>0</v>
      </c>
      <c r="Q563" s="53">
        <f t="shared" si="66"/>
        <v>0</v>
      </c>
      <c r="R563" s="53">
        <f>IF(P563=0,0,IF(INSTRUCCIONES!$C$8="",P563,MIN(P563,INSTRUCCIONES!$C$8)))</f>
        <v>0</v>
      </c>
      <c r="S563" s="52" t="str">
        <f>IF(OR(A563="",H563=""),"",IF(COUNTIFS(LISTAS!$C$2:$C$24,C563,LISTAS!$D$2:$D$24,H563)&gt;0,"SI","NO"))</f>
        <v/>
      </c>
      <c r="T563" s="53">
        <f t="shared" si="67"/>
        <v>0</v>
      </c>
      <c r="U563" s="54">
        <f t="shared" si="68"/>
        <v>0</v>
      </c>
      <c r="V563" s="55" t="str">
        <f t="shared" si="69"/>
        <v/>
      </c>
      <c r="W563" s="35" t="str">
        <f t="shared" si="70"/>
        <v/>
      </c>
      <c r="X563" s="37"/>
      <c r="Y563" s="56"/>
      <c r="Z563" s="57" t="str">
        <f t="shared" si="71"/>
        <v/>
      </c>
      <c r="AA563" s="41"/>
    </row>
    <row r="564" spans="1:27" ht="24" customHeight="1" x14ac:dyDescent="0.25">
      <c r="A564" s="27"/>
      <c r="B564" s="51" t="str">
        <f>IF(A564="","",IFERROR(INDEX(PERSONAL!$G$6:$G$80,MATCH(A564,PERSONAL!$A$6:$A$80,0)),""))</f>
        <v/>
      </c>
      <c r="C564" s="52" t="str">
        <f>IF(A564="","",IFERROR(INDEX(PERSONAL!$B$6:$B$80,MATCH(A564,PERSONAL!$A$6:$A$80,0)),""))</f>
        <v/>
      </c>
      <c r="D564" s="31" t="str">
        <f>IF(A564="","",IFERROR(INDEX(PERSONAL!$V$6:$V$80,MATCH(A564,PERSONAL!$A$6:$A$80,0)),""))</f>
        <v/>
      </c>
      <c r="E564" s="2"/>
      <c r="F564" s="2"/>
      <c r="G564" s="2"/>
      <c r="H564" s="2"/>
      <c r="I564" s="30"/>
      <c r="J564" s="30"/>
      <c r="K564" s="27"/>
      <c r="L564" s="30"/>
      <c r="M564" s="27"/>
      <c r="N564" s="2"/>
      <c r="O564" s="53">
        <f t="shared" si="64"/>
        <v>0</v>
      </c>
      <c r="P564" s="53">
        <f t="shared" si="65"/>
        <v>0</v>
      </c>
      <c r="Q564" s="53">
        <f t="shared" si="66"/>
        <v>0</v>
      </c>
      <c r="R564" s="53">
        <f>IF(P564=0,0,IF(INSTRUCCIONES!$C$8="",P564,MIN(P564,INSTRUCCIONES!$C$8)))</f>
        <v>0</v>
      </c>
      <c r="S564" s="52" t="str">
        <f>IF(OR(A564="",H564=""),"",IF(COUNTIFS(LISTAS!$C$2:$C$24,C564,LISTAS!$D$2:$D$24,H564)&gt;0,"SI","NO"))</f>
        <v/>
      </c>
      <c r="T564" s="53">
        <f t="shared" si="67"/>
        <v>0</v>
      </c>
      <c r="U564" s="54">
        <f t="shared" si="68"/>
        <v>0</v>
      </c>
      <c r="V564" s="55" t="str">
        <f t="shared" si="69"/>
        <v/>
      </c>
      <c r="W564" s="35" t="str">
        <f t="shared" si="70"/>
        <v/>
      </c>
      <c r="X564" s="37"/>
      <c r="Y564" s="56"/>
      <c r="Z564" s="57" t="str">
        <f t="shared" si="71"/>
        <v/>
      </c>
      <c r="AA564" s="41"/>
    </row>
    <row r="565" spans="1:27" ht="24" customHeight="1" x14ac:dyDescent="0.25">
      <c r="A565" s="27"/>
      <c r="B565" s="51" t="str">
        <f>IF(A565="","",IFERROR(INDEX(PERSONAL!$G$6:$G$80,MATCH(A565,PERSONAL!$A$6:$A$80,0)),""))</f>
        <v/>
      </c>
      <c r="C565" s="52" t="str">
        <f>IF(A565="","",IFERROR(INDEX(PERSONAL!$B$6:$B$80,MATCH(A565,PERSONAL!$A$6:$A$80,0)),""))</f>
        <v/>
      </c>
      <c r="D565" s="31" t="str">
        <f>IF(A565="","",IFERROR(INDEX(PERSONAL!$V$6:$V$80,MATCH(A565,PERSONAL!$A$6:$A$80,0)),""))</f>
        <v/>
      </c>
      <c r="E565" s="2"/>
      <c r="F565" s="2"/>
      <c r="G565" s="2"/>
      <c r="H565" s="2"/>
      <c r="I565" s="30"/>
      <c r="J565" s="30"/>
      <c r="K565" s="27"/>
      <c r="L565" s="30"/>
      <c r="M565" s="27"/>
      <c r="N565" s="2"/>
      <c r="O565" s="53">
        <f t="shared" si="64"/>
        <v>0</v>
      </c>
      <c r="P565" s="53">
        <f t="shared" si="65"/>
        <v>0</v>
      </c>
      <c r="Q565" s="53">
        <f t="shared" si="66"/>
        <v>0</v>
      </c>
      <c r="R565" s="53">
        <f>IF(P565=0,0,IF(INSTRUCCIONES!$C$8="",P565,MIN(P565,INSTRUCCIONES!$C$8)))</f>
        <v>0</v>
      </c>
      <c r="S565" s="52" t="str">
        <f>IF(OR(A565="",H565=""),"",IF(COUNTIFS(LISTAS!$C$2:$C$24,C565,LISTAS!$D$2:$D$24,H565)&gt;0,"SI","NO"))</f>
        <v/>
      </c>
      <c r="T565" s="53">
        <f t="shared" si="67"/>
        <v>0</v>
      </c>
      <c r="U565" s="54">
        <f t="shared" si="68"/>
        <v>0</v>
      </c>
      <c r="V565" s="55" t="str">
        <f t="shared" si="69"/>
        <v/>
      </c>
      <c r="W565" s="35" t="str">
        <f t="shared" si="70"/>
        <v/>
      </c>
      <c r="X565" s="37"/>
      <c r="Y565" s="56"/>
      <c r="Z565" s="57" t="str">
        <f t="shared" si="71"/>
        <v/>
      </c>
      <c r="AA565" s="41"/>
    </row>
    <row r="566" spans="1:27" ht="24" customHeight="1" x14ac:dyDescent="0.25">
      <c r="A566" s="27"/>
      <c r="B566" s="51" t="str">
        <f>IF(A566="","",IFERROR(INDEX(PERSONAL!$G$6:$G$80,MATCH(A566,PERSONAL!$A$6:$A$80,0)),""))</f>
        <v/>
      </c>
      <c r="C566" s="52" t="str">
        <f>IF(A566="","",IFERROR(INDEX(PERSONAL!$B$6:$B$80,MATCH(A566,PERSONAL!$A$6:$A$80,0)),""))</f>
        <v/>
      </c>
      <c r="D566" s="31" t="str">
        <f>IF(A566="","",IFERROR(INDEX(PERSONAL!$V$6:$V$80,MATCH(A566,PERSONAL!$A$6:$A$80,0)),""))</f>
        <v/>
      </c>
      <c r="E566" s="2"/>
      <c r="F566" s="2"/>
      <c r="G566" s="2"/>
      <c r="H566" s="2"/>
      <c r="I566" s="30"/>
      <c r="J566" s="30"/>
      <c r="K566" s="27"/>
      <c r="L566" s="30"/>
      <c r="M566" s="27"/>
      <c r="N566" s="2"/>
      <c r="O566" s="53">
        <f t="shared" si="64"/>
        <v>0</v>
      </c>
      <c r="P566" s="53">
        <f t="shared" si="65"/>
        <v>0</v>
      </c>
      <c r="Q566" s="53">
        <f t="shared" si="66"/>
        <v>0</v>
      </c>
      <c r="R566" s="53">
        <f>IF(P566=0,0,IF(INSTRUCCIONES!$C$8="",P566,MIN(P566,INSTRUCCIONES!$C$8)))</f>
        <v>0</v>
      </c>
      <c r="S566" s="52" t="str">
        <f>IF(OR(A566="",H566=""),"",IF(COUNTIFS(LISTAS!$C$2:$C$24,C566,LISTAS!$D$2:$D$24,H566)&gt;0,"SI","NO"))</f>
        <v/>
      </c>
      <c r="T566" s="53">
        <f t="shared" si="67"/>
        <v>0</v>
      </c>
      <c r="U566" s="54">
        <f t="shared" si="68"/>
        <v>0</v>
      </c>
      <c r="V566" s="55" t="str">
        <f t="shared" si="69"/>
        <v/>
      </c>
      <c r="W566" s="35" t="str">
        <f t="shared" si="70"/>
        <v/>
      </c>
      <c r="X566" s="37"/>
      <c r="Y566" s="56"/>
      <c r="Z566" s="57" t="str">
        <f t="shared" si="71"/>
        <v/>
      </c>
      <c r="AA566" s="41"/>
    </row>
    <row r="567" spans="1:27" ht="24" customHeight="1" x14ac:dyDescent="0.25">
      <c r="A567" s="27"/>
      <c r="B567" s="51" t="str">
        <f>IF(A567="","",IFERROR(INDEX(PERSONAL!$G$6:$G$80,MATCH(A567,PERSONAL!$A$6:$A$80,0)),""))</f>
        <v/>
      </c>
      <c r="C567" s="52" t="str">
        <f>IF(A567="","",IFERROR(INDEX(PERSONAL!$B$6:$B$80,MATCH(A567,PERSONAL!$A$6:$A$80,0)),""))</f>
        <v/>
      </c>
      <c r="D567" s="31" t="str">
        <f>IF(A567="","",IFERROR(INDEX(PERSONAL!$V$6:$V$80,MATCH(A567,PERSONAL!$A$6:$A$80,0)),""))</f>
        <v/>
      </c>
      <c r="E567" s="2"/>
      <c r="F567" s="2"/>
      <c r="G567" s="2"/>
      <c r="H567" s="2"/>
      <c r="I567" s="30"/>
      <c r="J567" s="30"/>
      <c r="K567" s="27"/>
      <c r="L567" s="30"/>
      <c r="M567" s="27"/>
      <c r="N567" s="2"/>
      <c r="O567" s="53">
        <f t="shared" si="64"/>
        <v>0</v>
      </c>
      <c r="P567" s="53">
        <f t="shared" si="65"/>
        <v>0</v>
      </c>
      <c r="Q567" s="53">
        <f t="shared" si="66"/>
        <v>0</v>
      </c>
      <c r="R567" s="53">
        <f>IF(P567=0,0,IF(INSTRUCCIONES!$C$8="",P567,MIN(P567,INSTRUCCIONES!$C$8)))</f>
        <v>0</v>
      </c>
      <c r="S567" s="52" t="str">
        <f>IF(OR(A567="",H567=""),"",IF(COUNTIFS(LISTAS!$C$2:$C$24,C567,LISTAS!$D$2:$D$24,H567)&gt;0,"SI","NO"))</f>
        <v/>
      </c>
      <c r="T567" s="53">
        <f t="shared" si="67"/>
        <v>0</v>
      </c>
      <c r="U567" s="54">
        <f t="shared" si="68"/>
        <v>0</v>
      </c>
      <c r="V567" s="55" t="str">
        <f t="shared" si="69"/>
        <v/>
      </c>
      <c r="W567" s="35" t="str">
        <f t="shared" si="70"/>
        <v/>
      </c>
      <c r="X567" s="37"/>
      <c r="Y567" s="56"/>
      <c r="Z567" s="57" t="str">
        <f t="shared" si="71"/>
        <v/>
      </c>
      <c r="AA567" s="41"/>
    </row>
    <row r="568" spans="1:27" ht="24" customHeight="1" x14ac:dyDescent="0.25">
      <c r="A568" s="27"/>
      <c r="B568" s="51" t="str">
        <f>IF(A568="","",IFERROR(INDEX(PERSONAL!$G$6:$G$80,MATCH(A568,PERSONAL!$A$6:$A$80,0)),""))</f>
        <v/>
      </c>
      <c r="C568" s="52" t="str">
        <f>IF(A568="","",IFERROR(INDEX(PERSONAL!$B$6:$B$80,MATCH(A568,PERSONAL!$A$6:$A$80,0)),""))</f>
        <v/>
      </c>
      <c r="D568" s="31" t="str">
        <f>IF(A568="","",IFERROR(INDEX(PERSONAL!$V$6:$V$80,MATCH(A568,PERSONAL!$A$6:$A$80,0)),""))</f>
        <v/>
      </c>
      <c r="E568" s="2"/>
      <c r="F568" s="2"/>
      <c r="G568" s="2"/>
      <c r="H568" s="2"/>
      <c r="I568" s="30"/>
      <c r="J568" s="30"/>
      <c r="K568" s="27"/>
      <c r="L568" s="30"/>
      <c r="M568" s="27"/>
      <c r="N568" s="2"/>
      <c r="O568" s="53">
        <f t="shared" si="64"/>
        <v>0</v>
      </c>
      <c r="P568" s="53">
        <f t="shared" si="65"/>
        <v>0</v>
      </c>
      <c r="Q568" s="53">
        <f t="shared" si="66"/>
        <v>0</v>
      </c>
      <c r="R568" s="53">
        <f>IF(P568=0,0,IF(INSTRUCCIONES!$C$8="",P568,MIN(P568,INSTRUCCIONES!$C$8)))</f>
        <v>0</v>
      </c>
      <c r="S568" s="52" t="str">
        <f>IF(OR(A568="",H568=""),"",IF(COUNTIFS(LISTAS!$C$2:$C$24,C568,LISTAS!$D$2:$D$24,H568)&gt;0,"SI","NO"))</f>
        <v/>
      </c>
      <c r="T568" s="53">
        <f t="shared" si="67"/>
        <v>0</v>
      </c>
      <c r="U568" s="54">
        <f t="shared" si="68"/>
        <v>0</v>
      </c>
      <c r="V568" s="55" t="str">
        <f t="shared" si="69"/>
        <v/>
      </c>
      <c r="W568" s="35" t="str">
        <f t="shared" si="70"/>
        <v/>
      </c>
      <c r="X568" s="37"/>
      <c r="Y568" s="56"/>
      <c r="Z568" s="57" t="str">
        <f t="shared" si="71"/>
        <v/>
      </c>
      <c r="AA568" s="41"/>
    </row>
    <row r="569" spans="1:27" ht="24" customHeight="1" x14ac:dyDescent="0.25">
      <c r="A569" s="27"/>
      <c r="B569" s="51" t="str">
        <f>IF(A569="","",IFERROR(INDEX(PERSONAL!$G$6:$G$80,MATCH(A569,PERSONAL!$A$6:$A$80,0)),""))</f>
        <v/>
      </c>
      <c r="C569" s="52" t="str">
        <f>IF(A569="","",IFERROR(INDEX(PERSONAL!$B$6:$B$80,MATCH(A569,PERSONAL!$A$6:$A$80,0)),""))</f>
        <v/>
      </c>
      <c r="D569" s="31" t="str">
        <f>IF(A569="","",IFERROR(INDEX(PERSONAL!$V$6:$V$80,MATCH(A569,PERSONAL!$A$6:$A$80,0)),""))</f>
        <v/>
      </c>
      <c r="E569" s="2"/>
      <c r="F569" s="2"/>
      <c r="G569" s="2"/>
      <c r="H569" s="2"/>
      <c r="I569" s="30"/>
      <c r="J569" s="30"/>
      <c r="K569" s="27"/>
      <c r="L569" s="30"/>
      <c r="M569" s="27"/>
      <c r="N569" s="2"/>
      <c r="O569" s="53">
        <f t="shared" si="64"/>
        <v>0</v>
      </c>
      <c r="P569" s="53">
        <f t="shared" si="65"/>
        <v>0</v>
      </c>
      <c r="Q569" s="53">
        <f t="shared" si="66"/>
        <v>0</v>
      </c>
      <c r="R569" s="53">
        <f>IF(P569=0,0,IF(INSTRUCCIONES!$C$8="",P569,MIN(P569,INSTRUCCIONES!$C$8)))</f>
        <v>0</v>
      </c>
      <c r="S569" s="52" t="str">
        <f>IF(OR(A569="",H569=""),"",IF(COUNTIFS(LISTAS!$C$2:$C$24,C569,LISTAS!$D$2:$D$24,H569)&gt;0,"SI","NO"))</f>
        <v/>
      </c>
      <c r="T569" s="53">
        <f t="shared" si="67"/>
        <v>0</v>
      </c>
      <c r="U569" s="54">
        <f t="shared" si="68"/>
        <v>0</v>
      </c>
      <c r="V569" s="55" t="str">
        <f t="shared" si="69"/>
        <v/>
      </c>
      <c r="W569" s="35" t="str">
        <f t="shared" si="70"/>
        <v/>
      </c>
      <c r="X569" s="37"/>
      <c r="Y569" s="56"/>
      <c r="Z569" s="57" t="str">
        <f t="shared" si="71"/>
        <v/>
      </c>
      <c r="AA569" s="41"/>
    </row>
    <row r="570" spans="1:27" ht="24" customHeight="1" x14ac:dyDescent="0.25">
      <c r="A570" s="27"/>
      <c r="B570" s="51" t="str">
        <f>IF(A570="","",IFERROR(INDEX(PERSONAL!$G$6:$G$80,MATCH(A570,PERSONAL!$A$6:$A$80,0)),""))</f>
        <v/>
      </c>
      <c r="C570" s="52" t="str">
        <f>IF(A570="","",IFERROR(INDEX(PERSONAL!$B$6:$B$80,MATCH(A570,PERSONAL!$A$6:$A$80,0)),""))</f>
        <v/>
      </c>
      <c r="D570" s="31" t="str">
        <f>IF(A570="","",IFERROR(INDEX(PERSONAL!$V$6:$V$80,MATCH(A570,PERSONAL!$A$6:$A$80,0)),""))</f>
        <v/>
      </c>
      <c r="E570" s="2"/>
      <c r="F570" s="2"/>
      <c r="G570" s="2"/>
      <c r="H570" s="2"/>
      <c r="I570" s="30"/>
      <c r="J570" s="30"/>
      <c r="K570" s="27"/>
      <c r="L570" s="30"/>
      <c r="M570" s="27"/>
      <c r="N570" s="2"/>
      <c r="O570" s="53">
        <f t="shared" si="64"/>
        <v>0</v>
      </c>
      <c r="P570" s="53">
        <f t="shared" si="65"/>
        <v>0</v>
      </c>
      <c r="Q570" s="53">
        <f t="shared" si="66"/>
        <v>0</v>
      </c>
      <c r="R570" s="53">
        <f>IF(P570=0,0,IF(INSTRUCCIONES!$C$8="",P570,MIN(P570,INSTRUCCIONES!$C$8)))</f>
        <v>0</v>
      </c>
      <c r="S570" s="52" t="str">
        <f>IF(OR(A570="",H570=""),"",IF(COUNTIFS(LISTAS!$C$2:$C$24,C570,LISTAS!$D$2:$D$24,H570)&gt;0,"SI","NO"))</f>
        <v/>
      </c>
      <c r="T570" s="53">
        <f t="shared" si="67"/>
        <v>0</v>
      </c>
      <c r="U570" s="54">
        <f t="shared" si="68"/>
        <v>0</v>
      </c>
      <c r="V570" s="55" t="str">
        <f t="shared" si="69"/>
        <v/>
      </c>
      <c r="W570" s="35" t="str">
        <f t="shared" si="70"/>
        <v/>
      </c>
      <c r="X570" s="37"/>
      <c r="Y570" s="56"/>
      <c r="Z570" s="57" t="str">
        <f t="shared" si="71"/>
        <v/>
      </c>
      <c r="AA570" s="41"/>
    </row>
    <row r="571" spans="1:27" ht="24" customHeight="1" x14ac:dyDescent="0.25">
      <c r="A571" s="27"/>
      <c r="B571" s="51" t="str">
        <f>IF(A571="","",IFERROR(INDEX(PERSONAL!$G$6:$G$80,MATCH(A571,PERSONAL!$A$6:$A$80,0)),""))</f>
        <v/>
      </c>
      <c r="C571" s="52" t="str">
        <f>IF(A571="","",IFERROR(INDEX(PERSONAL!$B$6:$B$80,MATCH(A571,PERSONAL!$A$6:$A$80,0)),""))</f>
        <v/>
      </c>
      <c r="D571" s="31" t="str">
        <f>IF(A571="","",IFERROR(INDEX(PERSONAL!$V$6:$V$80,MATCH(A571,PERSONAL!$A$6:$A$80,0)),""))</f>
        <v/>
      </c>
      <c r="E571" s="2"/>
      <c r="F571" s="2"/>
      <c r="G571" s="2"/>
      <c r="H571" s="2"/>
      <c r="I571" s="30"/>
      <c r="J571" s="30"/>
      <c r="K571" s="27"/>
      <c r="L571" s="30"/>
      <c r="M571" s="27"/>
      <c r="N571" s="2"/>
      <c r="O571" s="53">
        <f t="shared" si="64"/>
        <v>0</v>
      </c>
      <c r="P571" s="53">
        <f t="shared" si="65"/>
        <v>0</v>
      </c>
      <c r="Q571" s="53">
        <f t="shared" si="66"/>
        <v>0</v>
      </c>
      <c r="R571" s="53">
        <f>IF(P571=0,0,IF(INSTRUCCIONES!$C$8="",P571,MIN(P571,INSTRUCCIONES!$C$8)))</f>
        <v>0</v>
      </c>
      <c r="S571" s="52" t="str">
        <f>IF(OR(A571="",H571=""),"",IF(COUNTIFS(LISTAS!$C$2:$C$24,C571,LISTAS!$D$2:$D$24,H571)&gt;0,"SI","NO"))</f>
        <v/>
      </c>
      <c r="T571" s="53">
        <f t="shared" si="67"/>
        <v>0</v>
      </c>
      <c r="U571" s="54">
        <f t="shared" si="68"/>
        <v>0</v>
      </c>
      <c r="V571" s="55" t="str">
        <f t="shared" si="69"/>
        <v/>
      </c>
      <c r="W571" s="35" t="str">
        <f t="shared" si="70"/>
        <v/>
      </c>
      <c r="X571" s="37"/>
      <c r="Y571" s="56"/>
      <c r="Z571" s="57" t="str">
        <f t="shared" si="71"/>
        <v/>
      </c>
      <c r="AA571" s="41"/>
    </row>
    <row r="572" spans="1:27" ht="24" customHeight="1" x14ac:dyDescent="0.25">
      <c r="A572" s="27"/>
      <c r="B572" s="51" t="str">
        <f>IF(A572="","",IFERROR(INDEX(PERSONAL!$G$6:$G$80,MATCH(A572,PERSONAL!$A$6:$A$80,0)),""))</f>
        <v/>
      </c>
      <c r="C572" s="52" t="str">
        <f>IF(A572="","",IFERROR(INDEX(PERSONAL!$B$6:$B$80,MATCH(A572,PERSONAL!$A$6:$A$80,0)),""))</f>
        <v/>
      </c>
      <c r="D572" s="31" t="str">
        <f>IF(A572="","",IFERROR(INDEX(PERSONAL!$V$6:$V$80,MATCH(A572,PERSONAL!$A$6:$A$80,0)),""))</f>
        <v/>
      </c>
      <c r="E572" s="2"/>
      <c r="F572" s="2"/>
      <c r="G572" s="2"/>
      <c r="H572" s="2"/>
      <c r="I572" s="30"/>
      <c r="J572" s="30"/>
      <c r="K572" s="27"/>
      <c r="L572" s="30"/>
      <c r="M572" s="27"/>
      <c r="N572" s="2"/>
      <c r="O572" s="53">
        <f t="shared" si="64"/>
        <v>0</v>
      </c>
      <c r="P572" s="53">
        <f t="shared" si="65"/>
        <v>0</v>
      </c>
      <c r="Q572" s="53">
        <f t="shared" si="66"/>
        <v>0</v>
      </c>
      <c r="R572" s="53">
        <f>IF(P572=0,0,IF(INSTRUCCIONES!$C$8="",P572,MIN(P572,INSTRUCCIONES!$C$8)))</f>
        <v>0</v>
      </c>
      <c r="S572" s="52" t="str">
        <f>IF(OR(A572="",H572=""),"",IF(COUNTIFS(LISTAS!$C$2:$C$24,C572,LISTAS!$D$2:$D$24,H572)&gt;0,"SI","NO"))</f>
        <v/>
      </c>
      <c r="T572" s="53">
        <f t="shared" si="67"/>
        <v>0</v>
      </c>
      <c r="U572" s="54">
        <f t="shared" si="68"/>
        <v>0</v>
      </c>
      <c r="V572" s="55" t="str">
        <f t="shared" si="69"/>
        <v/>
      </c>
      <c r="W572" s="35" t="str">
        <f t="shared" si="70"/>
        <v/>
      </c>
      <c r="X572" s="37"/>
      <c r="Y572" s="56"/>
      <c r="Z572" s="57" t="str">
        <f t="shared" si="71"/>
        <v/>
      </c>
      <c r="AA572" s="41"/>
    </row>
    <row r="573" spans="1:27" ht="24" customHeight="1" x14ac:dyDescent="0.25">
      <c r="A573" s="27"/>
      <c r="B573" s="51" t="str">
        <f>IF(A573="","",IFERROR(INDEX(PERSONAL!$G$6:$G$80,MATCH(A573,PERSONAL!$A$6:$A$80,0)),""))</f>
        <v/>
      </c>
      <c r="C573" s="52" t="str">
        <f>IF(A573="","",IFERROR(INDEX(PERSONAL!$B$6:$B$80,MATCH(A573,PERSONAL!$A$6:$A$80,0)),""))</f>
        <v/>
      </c>
      <c r="D573" s="31" t="str">
        <f>IF(A573="","",IFERROR(INDEX(PERSONAL!$V$6:$V$80,MATCH(A573,PERSONAL!$A$6:$A$80,0)),""))</f>
        <v/>
      </c>
      <c r="E573" s="2"/>
      <c r="F573" s="2"/>
      <c r="G573" s="2"/>
      <c r="H573" s="2"/>
      <c r="I573" s="30"/>
      <c r="J573" s="30"/>
      <c r="K573" s="27"/>
      <c r="L573" s="30"/>
      <c r="M573" s="27"/>
      <c r="N573" s="2"/>
      <c r="O573" s="53">
        <f t="shared" si="64"/>
        <v>0</v>
      </c>
      <c r="P573" s="53">
        <f t="shared" si="65"/>
        <v>0</v>
      </c>
      <c r="Q573" s="53">
        <f t="shared" si="66"/>
        <v>0</v>
      </c>
      <c r="R573" s="53">
        <f>IF(P573=0,0,IF(INSTRUCCIONES!$C$8="",P573,MIN(P573,INSTRUCCIONES!$C$8)))</f>
        <v>0</v>
      </c>
      <c r="S573" s="52" t="str">
        <f>IF(OR(A573="",H573=""),"",IF(COUNTIFS(LISTAS!$C$2:$C$24,C573,LISTAS!$D$2:$D$24,H573)&gt;0,"SI","NO"))</f>
        <v/>
      </c>
      <c r="T573" s="53">
        <f t="shared" si="67"/>
        <v>0</v>
      </c>
      <c r="U573" s="54">
        <f t="shared" si="68"/>
        <v>0</v>
      </c>
      <c r="V573" s="55" t="str">
        <f t="shared" si="69"/>
        <v/>
      </c>
      <c r="W573" s="35" t="str">
        <f t="shared" si="70"/>
        <v/>
      </c>
      <c r="X573" s="37"/>
      <c r="Y573" s="56"/>
      <c r="Z573" s="57" t="str">
        <f t="shared" si="71"/>
        <v/>
      </c>
      <c r="AA573" s="41"/>
    </row>
    <row r="574" spans="1:27" ht="24" customHeight="1" x14ac:dyDescent="0.25">
      <c r="A574" s="27"/>
      <c r="B574" s="51" t="str">
        <f>IF(A574="","",IFERROR(INDEX(PERSONAL!$G$6:$G$80,MATCH(A574,PERSONAL!$A$6:$A$80,0)),""))</f>
        <v/>
      </c>
      <c r="C574" s="52" t="str">
        <f>IF(A574="","",IFERROR(INDEX(PERSONAL!$B$6:$B$80,MATCH(A574,PERSONAL!$A$6:$A$80,0)),""))</f>
        <v/>
      </c>
      <c r="D574" s="31" t="str">
        <f>IF(A574="","",IFERROR(INDEX(PERSONAL!$V$6:$V$80,MATCH(A574,PERSONAL!$A$6:$A$80,0)),""))</f>
        <v/>
      </c>
      <c r="E574" s="2"/>
      <c r="F574" s="2"/>
      <c r="G574" s="2"/>
      <c r="H574" s="2"/>
      <c r="I574" s="30"/>
      <c r="J574" s="30"/>
      <c r="K574" s="27"/>
      <c r="L574" s="30"/>
      <c r="M574" s="27"/>
      <c r="N574" s="2"/>
      <c r="O574" s="53">
        <f t="shared" si="64"/>
        <v>0</v>
      </c>
      <c r="P574" s="53">
        <f t="shared" si="65"/>
        <v>0</v>
      </c>
      <c r="Q574" s="53">
        <f t="shared" si="66"/>
        <v>0</v>
      </c>
      <c r="R574" s="53">
        <f>IF(P574=0,0,IF(INSTRUCCIONES!$C$8="",P574,MIN(P574,INSTRUCCIONES!$C$8)))</f>
        <v>0</v>
      </c>
      <c r="S574" s="52" t="str">
        <f>IF(OR(A574="",H574=""),"",IF(COUNTIFS(LISTAS!$C$2:$C$24,C574,LISTAS!$D$2:$D$24,H574)&gt;0,"SI","NO"))</f>
        <v/>
      </c>
      <c r="T574" s="53">
        <f t="shared" si="67"/>
        <v>0</v>
      </c>
      <c r="U574" s="54">
        <f t="shared" si="68"/>
        <v>0</v>
      </c>
      <c r="V574" s="55" t="str">
        <f t="shared" si="69"/>
        <v/>
      </c>
      <c r="W574" s="35" t="str">
        <f t="shared" si="70"/>
        <v/>
      </c>
      <c r="X574" s="37"/>
      <c r="Y574" s="56"/>
      <c r="Z574" s="57" t="str">
        <f t="shared" si="71"/>
        <v/>
      </c>
      <c r="AA574" s="41"/>
    </row>
    <row r="575" spans="1:27" ht="24" customHeight="1" x14ac:dyDescent="0.25">
      <c r="A575" s="27"/>
      <c r="B575" s="51" t="str">
        <f>IF(A575="","",IFERROR(INDEX(PERSONAL!$G$6:$G$80,MATCH(A575,PERSONAL!$A$6:$A$80,0)),""))</f>
        <v/>
      </c>
      <c r="C575" s="52" t="str">
        <f>IF(A575="","",IFERROR(INDEX(PERSONAL!$B$6:$B$80,MATCH(A575,PERSONAL!$A$6:$A$80,0)),""))</f>
        <v/>
      </c>
      <c r="D575" s="31" t="str">
        <f>IF(A575="","",IFERROR(INDEX(PERSONAL!$V$6:$V$80,MATCH(A575,PERSONAL!$A$6:$A$80,0)),""))</f>
        <v/>
      </c>
      <c r="E575" s="2"/>
      <c r="F575" s="2"/>
      <c r="G575" s="2"/>
      <c r="H575" s="2"/>
      <c r="I575" s="30"/>
      <c r="J575" s="30"/>
      <c r="K575" s="27"/>
      <c r="L575" s="30"/>
      <c r="M575" s="27"/>
      <c r="N575" s="2"/>
      <c r="O575" s="53">
        <f t="shared" si="64"/>
        <v>0</v>
      </c>
      <c r="P575" s="53">
        <f t="shared" si="65"/>
        <v>0</v>
      </c>
      <c r="Q575" s="53">
        <f t="shared" si="66"/>
        <v>0</v>
      </c>
      <c r="R575" s="53">
        <f>IF(P575=0,0,IF(INSTRUCCIONES!$C$8="",P575,MIN(P575,INSTRUCCIONES!$C$8)))</f>
        <v>0</v>
      </c>
      <c r="S575" s="52" t="str">
        <f>IF(OR(A575="",H575=""),"",IF(COUNTIFS(LISTAS!$C$2:$C$24,C575,LISTAS!$D$2:$D$24,H575)&gt;0,"SI","NO"))</f>
        <v/>
      </c>
      <c r="T575" s="53">
        <f t="shared" si="67"/>
        <v>0</v>
      </c>
      <c r="U575" s="54">
        <f t="shared" si="68"/>
        <v>0</v>
      </c>
      <c r="V575" s="55" t="str">
        <f t="shared" si="69"/>
        <v/>
      </c>
      <c r="W575" s="35" t="str">
        <f t="shared" si="70"/>
        <v/>
      </c>
      <c r="X575" s="37"/>
      <c r="Y575" s="56"/>
      <c r="Z575" s="57" t="str">
        <f t="shared" si="71"/>
        <v/>
      </c>
      <c r="AA575" s="41"/>
    </row>
    <row r="576" spans="1:27" ht="24" customHeight="1" x14ac:dyDescent="0.25">
      <c r="A576" s="27"/>
      <c r="B576" s="51" t="str">
        <f>IF(A576="","",IFERROR(INDEX(PERSONAL!$G$6:$G$80,MATCH(A576,PERSONAL!$A$6:$A$80,0)),""))</f>
        <v/>
      </c>
      <c r="C576" s="52" t="str">
        <f>IF(A576="","",IFERROR(INDEX(PERSONAL!$B$6:$B$80,MATCH(A576,PERSONAL!$A$6:$A$80,0)),""))</f>
        <v/>
      </c>
      <c r="D576" s="31" t="str">
        <f>IF(A576="","",IFERROR(INDEX(PERSONAL!$V$6:$V$80,MATCH(A576,PERSONAL!$A$6:$A$80,0)),""))</f>
        <v/>
      </c>
      <c r="E576" s="2"/>
      <c r="F576" s="2"/>
      <c r="G576" s="2"/>
      <c r="H576" s="2"/>
      <c r="I576" s="30"/>
      <c r="J576" s="30"/>
      <c r="K576" s="27"/>
      <c r="L576" s="30"/>
      <c r="M576" s="27"/>
      <c r="N576" s="2"/>
      <c r="O576" s="53">
        <f t="shared" si="64"/>
        <v>0</v>
      </c>
      <c r="P576" s="53">
        <f t="shared" si="65"/>
        <v>0</v>
      </c>
      <c r="Q576" s="53">
        <f t="shared" si="66"/>
        <v>0</v>
      </c>
      <c r="R576" s="53">
        <f>IF(P576=0,0,IF(INSTRUCCIONES!$C$8="",P576,MIN(P576,INSTRUCCIONES!$C$8)))</f>
        <v>0</v>
      </c>
      <c r="S576" s="52" t="str">
        <f>IF(OR(A576="",H576=""),"",IF(COUNTIFS(LISTAS!$C$2:$C$24,C576,LISTAS!$D$2:$D$24,H576)&gt;0,"SI","NO"))</f>
        <v/>
      </c>
      <c r="T576" s="53">
        <f t="shared" si="67"/>
        <v>0</v>
      </c>
      <c r="U576" s="54">
        <f t="shared" si="68"/>
        <v>0</v>
      </c>
      <c r="V576" s="55" t="str">
        <f t="shared" si="69"/>
        <v/>
      </c>
      <c r="W576" s="35" t="str">
        <f t="shared" si="70"/>
        <v/>
      </c>
      <c r="X576" s="37"/>
      <c r="Y576" s="56"/>
      <c r="Z576" s="57" t="str">
        <f t="shared" si="71"/>
        <v/>
      </c>
      <c r="AA576" s="41"/>
    </row>
    <row r="577" spans="1:27" ht="24" customHeight="1" x14ac:dyDescent="0.25">
      <c r="A577" s="27"/>
      <c r="B577" s="51" t="str">
        <f>IF(A577="","",IFERROR(INDEX(PERSONAL!$G$6:$G$80,MATCH(A577,PERSONAL!$A$6:$A$80,0)),""))</f>
        <v/>
      </c>
      <c r="C577" s="52" t="str">
        <f>IF(A577="","",IFERROR(INDEX(PERSONAL!$B$6:$B$80,MATCH(A577,PERSONAL!$A$6:$A$80,0)),""))</f>
        <v/>
      </c>
      <c r="D577" s="31" t="str">
        <f>IF(A577="","",IFERROR(INDEX(PERSONAL!$V$6:$V$80,MATCH(A577,PERSONAL!$A$6:$A$80,0)),""))</f>
        <v/>
      </c>
      <c r="E577" s="2"/>
      <c r="F577" s="2"/>
      <c r="G577" s="2"/>
      <c r="H577" s="2"/>
      <c r="I577" s="30"/>
      <c r="J577" s="30"/>
      <c r="K577" s="27"/>
      <c r="L577" s="30"/>
      <c r="M577" s="27"/>
      <c r="N577" s="2"/>
      <c r="O577" s="53">
        <f t="shared" si="64"/>
        <v>0</v>
      </c>
      <c r="P577" s="53">
        <f t="shared" si="65"/>
        <v>0</v>
      </c>
      <c r="Q577" s="53">
        <f t="shared" si="66"/>
        <v>0</v>
      </c>
      <c r="R577" s="53">
        <f>IF(P577=0,0,IF(INSTRUCCIONES!$C$8="",P577,MIN(P577,INSTRUCCIONES!$C$8)))</f>
        <v>0</v>
      </c>
      <c r="S577" s="52" t="str">
        <f>IF(OR(A577="",H577=""),"",IF(COUNTIFS(LISTAS!$C$2:$C$24,C577,LISTAS!$D$2:$D$24,H577)&gt;0,"SI","NO"))</f>
        <v/>
      </c>
      <c r="T577" s="53">
        <f t="shared" si="67"/>
        <v>0</v>
      </c>
      <c r="U577" s="54">
        <f t="shared" si="68"/>
        <v>0</v>
      </c>
      <c r="V577" s="55" t="str">
        <f t="shared" si="69"/>
        <v/>
      </c>
      <c r="W577" s="35" t="str">
        <f t="shared" si="70"/>
        <v/>
      </c>
      <c r="X577" s="37"/>
      <c r="Y577" s="56"/>
      <c r="Z577" s="57" t="str">
        <f t="shared" si="71"/>
        <v/>
      </c>
      <c r="AA577" s="41"/>
    </row>
    <row r="578" spans="1:27" ht="24" customHeight="1" x14ac:dyDescent="0.25">
      <c r="A578" s="27"/>
      <c r="B578" s="51" t="str">
        <f>IF(A578="","",IFERROR(INDEX(PERSONAL!$G$6:$G$80,MATCH(A578,PERSONAL!$A$6:$A$80,0)),""))</f>
        <v/>
      </c>
      <c r="C578" s="52" t="str">
        <f>IF(A578="","",IFERROR(INDEX(PERSONAL!$B$6:$B$80,MATCH(A578,PERSONAL!$A$6:$A$80,0)),""))</f>
        <v/>
      </c>
      <c r="D578" s="31" t="str">
        <f>IF(A578="","",IFERROR(INDEX(PERSONAL!$V$6:$V$80,MATCH(A578,PERSONAL!$A$6:$A$80,0)),""))</f>
        <v/>
      </c>
      <c r="E578" s="2"/>
      <c r="F578" s="2"/>
      <c r="G578" s="2"/>
      <c r="H578" s="2"/>
      <c r="I578" s="30"/>
      <c r="J578" s="30"/>
      <c r="K578" s="27"/>
      <c r="L578" s="30"/>
      <c r="M578" s="27"/>
      <c r="N578" s="2"/>
      <c r="O578" s="53">
        <f t="shared" si="64"/>
        <v>0</v>
      </c>
      <c r="P578" s="53">
        <f t="shared" si="65"/>
        <v>0</v>
      </c>
      <c r="Q578" s="53">
        <f t="shared" si="66"/>
        <v>0</v>
      </c>
      <c r="R578" s="53">
        <f>IF(P578=0,0,IF(INSTRUCCIONES!$C$8="",P578,MIN(P578,INSTRUCCIONES!$C$8)))</f>
        <v>0</v>
      </c>
      <c r="S578" s="52" t="str">
        <f>IF(OR(A578="",H578=""),"",IF(COUNTIFS(LISTAS!$C$2:$C$24,C578,LISTAS!$D$2:$D$24,H578)&gt;0,"SI","NO"))</f>
        <v/>
      </c>
      <c r="T578" s="53">
        <f t="shared" si="67"/>
        <v>0</v>
      </c>
      <c r="U578" s="54">
        <f t="shared" si="68"/>
        <v>0</v>
      </c>
      <c r="V578" s="55" t="str">
        <f t="shared" si="69"/>
        <v/>
      </c>
      <c r="W578" s="35" t="str">
        <f t="shared" si="70"/>
        <v/>
      </c>
      <c r="X578" s="37"/>
      <c r="Y578" s="56"/>
      <c r="Z578" s="57" t="str">
        <f t="shared" si="71"/>
        <v/>
      </c>
      <c r="AA578" s="41"/>
    </row>
    <row r="579" spans="1:27" ht="24" customHeight="1" x14ac:dyDescent="0.25">
      <c r="A579" s="27"/>
      <c r="B579" s="51" t="str">
        <f>IF(A579="","",IFERROR(INDEX(PERSONAL!$G$6:$G$80,MATCH(A579,PERSONAL!$A$6:$A$80,0)),""))</f>
        <v/>
      </c>
      <c r="C579" s="52" t="str">
        <f>IF(A579="","",IFERROR(INDEX(PERSONAL!$B$6:$B$80,MATCH(A579,PERSONAL!$A$6:$A$80,0)),""))</f>
        <v/>
      </c>
      <c r="D579" s="31" t="str">
        <f>IF(A579="","",IFERROR(INDEX(PERSONAL!$V$6:$V$80,MATCH(A579,PERSONAL!$A$6:$A$80,0)),""))</f>
        <v/>
      </c>
      <c r="E579" s="2"/>
      <c r="F579" s="2"/>
      <c r="G579" s="2"/>
      <c r="H579" s="2"/>
      <c r="I579" s="30"/>
      <c r="J579" s="30"/>
      <c r="K579" s="27"/>
      <c r="L579" s="30"/>
      <c r="M579" s="27"/>
      <c r="N579" s="2"/>
      <c r="O579" s="53">
        <f t="shared" si="64"/>
        <v>0</v>
      </c>
      <c r="P579" s="53">
        <f t="shared" si="65"/>
        <v>0</v>
      </c>
      <c r="Q579" s="53">
        <f t="shared" si="66"/>
        <v>0</v>
      </c>
      <c r="R579" s="53">
        <f>IF(P579=0,0,IF(INSTRUCCIONES!$C$8="",P579,MIN(P579,INSTRUCCIONES!$C$8)))</f>
        <v>0</v>
      </c>
      <c r="S579" s="52" t="str">
        <f>IF(OR(A579="",H579=""),"",IF(COUNTIFS(LISTAS!$C$2:$C$24,C579,LISTAS!$D$2:$D$24,H579)&gt;0,"SI","NO"))</f>
        <v/>
      </c>
      <c r="T579" s="53">
        <f t="shared" si="67"/>
        <v>0</v>
      </c>
      <c r="U579" s="54">
        <f t="shared" si="68"/>
        <v>0</v>
      </c>
      <c r="V579" s="55" t="str">
        <f t="shared" si="69"/>
        <v/>
      </c>
      <c r="W579" s="35" t="str">
        <f t="shared" si="70"/>
        <v/>
      </c>
      <c r="X579" s="37"/>
      <c r="Y579" s="56"/>
      <c r="Z579" s="57" t="str">
        <f t="shared" si="71"/>
        <v/>
      </c>
      <c r="AA579" s="41"/>
    </row>
    <row r="580" spans="1:27" ht="24" customHeight="1" x14ac:dyDescent="0.25">
      <c r="A580" s="27"/>
      <c r="B580" s="51" t="str">
        <f>IF(A580="","",IFERROR(INDEX(PERSONAL!$G$6:$G$80,MATCH(A580,PERSONAL!$A$6:$A$80,0)),""))</f>
        <v/>
      </c>
      <c r="C580" s="52" t="str">
        <f>IF(A580="","",IFERROR(INDEX(PERSONAL!$B$6:$B$80,MATCH(A580,PERSONAL!$A$6:$A$80,0)),""))</f>
        <v/>
      </c>
      <c r="D580" s="31" t="str">
        <f>IF(A580="","",IFERROR(INDEX(PERSONAL!$V$6:$V$80,MATCH(A580,PERSONAL!$A$6:$A$80,0)),""))</f>
        <v/>
      </c>
      <c r="E580" s="2"/>
      <c r="F580" s="2"/>
      <c r="G580" s="2"/>
      <c r="H580" s="2"/>
      <c r="I580" s="30"/>
      <c r="J580" s="30"/>
      <c r="K580" s="27"/>
      <c r="L580" s="30"/>
      <c r="M580" s="27"/>
      <c r="N580" s="2"/>
      <c r="O580" s="53">
        <f t="shared" si="64"/>
        <v>0</v>
      </c>
      <c r="P580" s="53">
        <f t="shared" si="65"/>
        <v>0</v>
      </c>
      <c r="Q580" s="53">
        <f t="shared" si="66"/>
        <v>0</v>
      </c>
      <c r="R580" s="53">
        <f>IF(P580=0,0,IF(INSTRUCCIONES!$C$8="",P580,MIN(P580,INSTRUCCIONES!$C$8)))</f>
        <v>0</v>
      </c>
      <c r="S580" s="52" t="str">
        <f>IF(OR(A580="",H580=""),"",IF(COUNTIFS(LISTAS!$C$2:$C$24,C580,LISTAS!$D$2:$D$24,H580)&gt;0,"SI","NO"))</f>
        <v/>
      </c>
      <c r="T580" s="53">
        <f t="shared" si="67"/>
        <v>0</v>
      </c>
      <c r="U580" s="54">
        <f t="shared" si="68"/>
        <v>0</v>
      </c>
      <c r="V580" s="55" t="str">
        <f t="shared" si="69"/>
        <v/>
      </c>
      <c r="W580" s="35" t="str">
        <f t="shared" si="70"/>
        <v/>
      </c>
      <c r="X580" s="37"/>
      <c r="Y580" s="56"/>
      <c r="Z580" s="57" t="str">
        <f t="shared" si="71"/>
        <v/>
      </c>
      <c r="AA580" s="41"/>
    </row>
    <row r="581" spans="1:27" ht="24" customHeight="1" x14ac:dyDescent="0.25">
      <c r="A581" s="27"/>
      <c r="B581" s="51" t="str">
        <f>IF(A581="","",IFERROR(INDEX(PERSONAL!$G$6:$G$80,MATCH(A581,PERSONAL!$A$6:$A$80,0)),""))</f>
        <v/>
      </c>
      <c r="C581" s="52" t="str">
        <f>IF(A581="","",IFERROR(INDEX(PERSONAL!$B$6:$B$80,MATCH(A581,PERSONAL!$A$6:$A$80,0)),""))</f>
        <v/>
      </c>
      <c r="D581" s="31" t="str">
        <f>IF(A581="","",IFERROR(INDEX(PERSONAL!$V$6:$V$80,MATCH(A581,PERSONAL!$A$6:$A$80,0)),""))</f>
        <v/>
      </c>
      <c r="E581" s="2"/>
      <c r="F581" s="2"/>
      <c r="G581" s="2"/>
      <c r="H581" s="2"/>
      <c r="I581" s="30"/>
      <c r="J581" s="30"/>
      <c r="K581" s="27"/>
      <c r="L581" s="30"/>
      <c r="M581" s="27"/>
      <c r="N581" s="2"/>
      <c r="O581" s="53">
        <f t="shared" si="64"/>
        <v>0</v>
      </c>
      <c r="P581" s="53">
        <f t="shared" si="65"/>
        <v>0</v>
      </c>
      <c r="Q581" s="53">
        <f t="shared" si="66"/>
        <v>0</v>
      </c>
      <c r="R581" s="53">
        <f>IF(P581=0,0,IF(INSTRUCCIONES!$C$8="",P581,MIN(P581,INSTRUCCIONES!$C$8)))</f>
        <v>0</v>
      </c>
      <c r="S581" s="52" t="str">
        <f>IF(OR(A581="",H581=""),"",IF(COUNTIFS(LISTAS!$C$2:$C$24,C581,LISTAS!$D$2:$D$24,H581)&gt;0,"SI","NO"))</f>
        <v/>
      </c>
      <c r="T581" s="53">
        <f t="shared" si="67"/>
        <v>0</v>
      </c>
      <c r="U581" s="54">
        <f t="shared" si="68"/>
        <v>0</v>
      </c>
      <c r="V581" s="55" t="str">
        <f t="shared" si="69"/>
        <v/>
      </c>
      <c r="W581" s="35" t="str">
        <f t="shared" si="70"/>
        <v/>
      </c>
      <c r="X581" s="37"/>
      <c r="Y581" s="56"/>
      <c r="Z581" s="57" t="str">
        <f t="shared" si="71"/>
        <v/>
      </c>
      <c r="AA581" s="41"/>
    </row>
    <row r="582" spans="1:27" ht="24" customHeight="1" x14ac:dyDescent="0.25">
      <c r="A582" s="27"/>
      <c r="B582" s="51" t="str">
        <f>IF(A582="","",IFERROR(INDEX(PERSONAL!$G$6:$G$80,MATCH(A582,PERSONAL!$A$6:$A$80,0)),""))</f>
        <v/>
      </c>
      <c r="C582" s="52" t="str">
        <f>IF(A582="","",IFERROR(INDEX(PERSONAL!$B$6:$B$80,MATCH(A582,PERSONAL!$A$6:$A$80,0)),""))</f>
        <v/>
      </c>
      <c r="D582" s="31" t="str">
        <f>IF(A582="","",IFERROR(INDEX(PERSONAL!$V$6:$V$80,MATCH(A582,PERSONAL!$A$6:$A$80,0)),""))</f>
        <v/>
      </c>
      <c r="E582" s="2"/>
      <c r="F582" s="2"/>
      <c r="G582" s="2"/>
      <c r="H582" s="2"/>
      <c r="I582" s="30"/>
      <c r="J582" s="30"/>
      <c r="K582" s="27"/>
      <c r="L582" s="30"/>
      <c r="M582" s="27"/>
      <c r="N582" s="2"/>
      <c r="O582" s="53">
        <f t="shared" ref="O582:O645" si="72">IF(A582="",0,IF(I582&lt;&gt;"",I582,IF(AND(K582="NO",M582&lt;&gt;"SI",L582&lt;&gt;""),DATE(YEAR(L582),MONTH(L582),1),0)))</f>
        <v>0</v>
      </c>
      <c r="P582" s="53">
        <f t="shared" ref="P582:P645" si="73">IF(A582="",0,IF(J582&lt;&gt;"",J582,IF(L582="",0,IF(K582="SI",L582,IF(M582&lt;&gt;"SI",EOMONTH(L582,0),0)))))</f>
        <v>0</v>
      </c>
      <c r="Q582" s="53">
        <f t="shared" ref="Q582:Q645" si="74">IF(OR(O582=0,D582=""),0,MAX(O582,D582))</f>
        <v>0</v>
      </c>
      <c r="R582" s="53">
        <f>IF(P582=0,0,IF(INSTRUCCIONES!$C$8="",P582,MIN(P582,INSTRUCCIONES!$C$8)))</f>
        <v>0</v>
      </c>
      <c r="S582" s="52" t="str">
        <f>IF(OR(A582="",H582=""),"",IF(COUNTIFS(LISTAS!$C$2:$C$24,C582,LISTAS!$D$2:$D$24,H582)&gt;0,"SI","NO"))</f>
        <v/>
      </c>
      <c r="T582" s="53">
        <f t="shared" ref="T582:T645" si="75">IF(OR(Q582=0,S582&lt;&gt;"SI"),0,MAX(Q582,SUMPRODUCT(MAX((A$6:A$1005=A582)*(S$6:S$1005="SI")*(((Q$6:Q$1005&lt;Q582)+(Q$6:Q$1005=Q582)*(ROW(Q$6:Q$1005)&lt;ROW(Q582)))&gt;0)*R$6:R$1005))+1))</f>
        <v>0</v>
      </c>
      <c r="U582" s="54">
        <f t="shared" ref="U582:U645" si="76">IF(OR(T582=0,R582=0),0,MAX(0,R582-T582+1))</f>
        <v>0</v>
      </c>
      <c r="V582" s="55" t="str">
        <f t="shared" ref="V582:V645" si="77">IF(A582="","",IF(B582="","ID no existe en PERSONAL o la fila no tiene nombre",IF(D582="","Falta fecha de acta base en PERSONAL",IF(H582="","Seleccione el tipo de experiencia",IF(O582=0,"Sin fecha de inicio computable (Notas 5 y 6)",IF(P582=0,"Sin fecha de terminación computable (Notas 5 y 6)",IF(S582="NO","Tipo de experiencia no exigido para el perfil: no computa",IF(R582&lt;Q582,"Periodo anterior al acta base o posterior al cierre: no computa",IF(T582&gt;R582,"Periodo totalmente traslapado con otra certificación: no computa",IF(T582&gt;Q582,"OK – traslapo descontado: "&amp;TEXT(T582-Q582,"0")&amp;" días",IF(O582&lt;D582,"OK – computa desde la fecha de acta base","OK")))))))))))</f>
        <v/>
      </c>
      <c r="W582" s="35" t="str">
        <f t="shared" ref="W582:W645" si="78">IF(A582="","",IF(LEFT(V582,2)="OK","OK",IF(OR(LEFT(V582,4)="Tipo",LEFT(V582,7)="Periodo"),"NO COMPUTA","REVISAR")))</f>
        <v/>
      </c>
      <c r="X582" s="37"/>
      <c r="Y582" s="56"/>
      <c r="Z582" s="57" t="str">
        <f t="shared" ref="Z582:Z645" si="79">IF(A582="","",IF(OR(X582="NO",S582&lt;&gt;"SI",Q582=0,R582=0),0,IF(Y582&lt;&gt;"",MIN(Y582,MAX(0,R582-MAX(Q582,SUMPRODUCT(MAX((A$6:A$1005=A582)*(S$6:S$1005="SI")*(X$6:X$1005&lt;&gt;"NO")*(((Q$6:Q$1005&lt;Q582)+(Q$6:Q$1005=Q582)*(ROW(Q$6:Q$1005)&lt;ROW(Q582)))&gt;0)*R$6:R$1005))+1)+1)),MAX(0,R582-MAX(Q582,SUMPRODUCT(MAX((A$6:A$1005=A582)*(S$6:S$1005="SI")*(X$6:X$1005&lt;&gt;"NO")*(((Q$6:Q$1005&lt;Q582)+(Q$6:Q$1005=Q582)*(ROW(Q$6:Q$1005)&lt;ROW(Q582)))&gt;0)*R$6:R$1005))+1)+1))))</f>
        <v/>
      </c>
      <c r="AA582" s="41"/>
    </row>
    <row r="583" spans="1:27" ht="24" customHeight="1" x14ac:dyDescent="0.25">
      <c r="A583" s="27"/>
      <c r="B583" s="51" t="str">
        <f>IF(A583="","",IFERROR(INDEX(PERSONAL!$G$6:$G$80,MATCH(A583,PERSONAL!$A$6:$A$80,0)),""))</f>
        <v/>
      </c>
      <c r="C583" s="52" t="str">
        <f>IF(A583="","",IFERROR(INDEX(PERSONAL!$B$6:$B$80,MATCH(A583,PERSONAL!$A$6:$A$80,0)),""))</f>
        <v/>
      </c>
      <c r="D583" s="31" t="str">
        <f>IF(A583="","",IFERROR(INDEX(PERSONAL!$V$6:$V$80,MATCH(A583,PERSONAL!$A$6:$A$80,0)),""))</f>
        <v/>
      </c>
      <c r="E583" s="2"/>
      <c r="F583" s="2"/>
      <c r="G583" s="2"/>
      <c r="H583" s="2"/>
      <c r="I583" s="30"/>
      <c r="J583" s="30"/>
      <c r="K583" s="27"/>
      <c r="L583" s="30"/>
      <c r="M583" s="27"/>
      <c r="N583" s="2"/>
      <c r="O583" s="53">
        <f t="shared" si="72"/>
        <v>0</v>
      </c>
      <c r="P583" s="53">
        <f t="shared" si="73"/>
        <v>0</v>
      </c>
      <c r="Q583" s="53">
        <f t="shared" si="74"/>
        <v>0</v>
      </c>
      <c r="R583" s="53">
        <f>IF(P583=0,0,IF(INSTRUCCIONES!$C$8="",P583,MIN(P583,INSTRUCCIONES!$C$8)))</f>
        <v>0</v>
      </c>
      <c r="S583" s="52" t="str">
        <f>IF(OR(A583="",H583=""),"",IF(COUNTIFS(LISTAS!$C$2:$C$24,C583,LISTAS!$D$2:$D$24,H583)&gt;0,"SI","NO"))</f>
        <v/>
      </c>
      <c r="T583" s="53">
        <f t="shared" si="75"/>
        <v>0</v>
      </c>
      <c r="U583" s="54">
        <f t="shared" si="76"/>
        <v>0</v>
      </c>
      <c r="V583" s="55" t="str">
        <f t="shared" si="77"/>
        <v/>
      </c>
      <c r="W583" s="35" t="str">
        <f t="shared" si="78"/>
        <v/>
      </c>
      <c r="X583" s="37"/>
      <c r="Y583" s="56"/>
      <c r="Z583" s="57" t="str">
        <f t="shared" si="79"/>
        <v/>
      </c>
      <c r="AA583" s="41"/>
    </row>
    <row r="584" spans="1:27" ht="24" customHeight="1" x14ac:dyDescent="0.25">
      <c r="A584" s="27"/>
      <c r="B584" s="51" t="str">
        <f>IF(A584="","",IFERROR(INDEX(PERSONAL!$G$6:$G$80,MATCH(A584,PERSONAL!$A$6:$A$80,0)),""))</f>
        <v/>
      </c>
      <c r="C584" s="52" t="str">
        <f>IF(A584="","",IFERROR(INDEX(PERSONAL!$B$6:$B$80,MATCH(A584,PERSONAL!$A$6:$A$80,0)),""))</f>
        <v/>
      </c>
      <c r="D584" s="31" t="str">
        <f>IF(A584="","",IFERROR(INDEX(PERSONAL!$V$6:$V$80,MATCH(A584,PERSONAL!$A$6:$A$80,0)),""))</f>
        <v/>
      </c>
      <c r="E584" s="2"/>
      <c r="F584" s="2"/>
      <c r="G584" s="2"/>
      <c r="H584" s="2"/>
      <c r="I584" s="30"/>
      <c r="J584" s="30"/>
      <c r="K584" s="27"/>
      <c r="L584" s="30"/>
      <c r="M584" s="27"/>
      <c r="N584" s="2"/>
      <c r="O584" s="53">
        <f t="shared" si="72"/>
        <v>0</v>
      </c>
      <c r="P584" s="53">
        <f t="shared" si="73"/>
        <v>0</v>
      </c>
      <c r="Q584" s="53">
        <f t="shared" si="74"/>
        <v>0</v>
      </c>
      <c r="R584" s="53">
        <f>IF(P584=0,0,IF(INSTRUCCIONES!$C$8="",P584,MIN(P584,INSTRUCCIONES!$C$8)))</f>
        <v>0</v>
      </c>
      <c r="S584" s="52" t="str">
        <f>IF(OR(A584="",H584=""),"",IF(COUNTIFS(LISTAS!$C$2:$C$24,C584,LISTAS!$D$2:$D$24,H584)&gt;0,"SI","NO"))</f>
        <v/>
      </c>
      <c r="T584" s="53">
        <f t="shared" si="75"/>
        <v>0</v>
      </c>
      <c r="U584" s="54">
        <f t="shared" si="76"/>
        <v>0</v>
      </c>
      <c r="V584" s="55" t="str">
        <f t="shared" si="77"/>
        <v/>
      </c>
      <c r="W584" s="35" t="str">
        <f t="shared" si="78"/>
        <v/>
      </c>
      <c r="X584" s="37"/>
      <c r="Y584" s="56"/>
      <c r="Z584" s="57" t="str">
        <f t="shared" si="79"/>
        <v/>
      </c>
      <c r="AA584" s="41"/>
    </row>
    <row r="585" spans="1:27" ht="24" customHeight="1" x14ac:dyDescent="0.25">
      <c r="A585" s="27"/>
      <c r="B585" s="51" t="str">
        <f>IF(A585="","",IFERROR(INDEX(PERSONAL!$G$6:$G$80,MATCH(A585,PERSONAL!$A$6:$A$80,0)),""))</f>
        <v/>
      </c>
      <c r="C585" s="52" t="str">
        <f>IF(A585="","",IFERROR(INDEX(PERSONAL!$B$6:$B$80,MATCH(A585,PERSONAL!$A$6:$A$80,0)),""))</f>
        <v/>
      </c>
      <c r="D585" s="31" t="str">
        <f>IF(A585="","",IFERROR(INDEX(PERSONAL!$V$6:$V$80,MATCH(A585,PERSONAL!$A$6:$A$80,0)),""))</f>
        <v/>
      </c>
      <c r="E585" s="2"/>
      <c r="F585" s="2"/>
      <c r="G585" s="2"/>
      <c r="H585" s="2"/>
      <c r="I585" s="30"/>
      <c r="J585" s="30"/>
      <c r="K585" s="27"/>
      <c r="L585" s="30"/>
      <c r="M585" s="27"/>
      <c r="N585" s="2"/>
      <c r="O585" s="53">
        <f t="shared" si="72"/>
        <v>0</v>
      </c>
      <c r="P585" s="53">
        <f t="shared" si="73"/>
        <v>0</v>
      </c>
      <c r="Q585" s="53">
        <f t="shared" si="74"/>
        <v>0</v>
      </c>
      <c r="R585" s="53">
        <f>IF(P585=0,0,IF(INSTRUCCIONES!$C$8="",P585,MIN(P585,INSTRUCCIONES!$C$8)))</f>
        <v>0</v>
      </c>
      <c r="S585" s="52" t="str">
        <f>IF(OR(A585="",H585=""),"",IF(COUNTIFS(LISTAS!$C$2:$C$24,C585,LISTAS!$D$2:$D$24,H585)&gt;0,"SI","NO"))</f>
        <v/>
      </c>
      <c r="T585" s="53">
        <f t="shared" si="75"/>
        <v>0</v>
      </c>
      <c r="U585" s="54">
        <f t="shared" si="76"/>
        <v>0</v>
      </c>
      <c r="V585" s="55" t="str">
        <f t="shared" si="77"/>
        <v/>
      </c>
      <c r="W585" s="35" t="str">
        <f t="shared" si="78"/>
        <v/>
      </c>
      <c r="X585" s="37"/>
      <c r="Y585" s="56"/>
      <c r="Z585" s="57" t="str">
        <f t="shared" si="79"/>
        <v/>
      </c>
      <c r="AA585" s="41"/>
    </row>
    <row r="586" spans="1:27" ht="24" customHeight="1" x14ac:dyDescent="0.25">
      <c r="A586" s="27"/>
      <c r="B586" s="51" t="str">
        <f>IF(A586="","",IFERROR(INDEX(PERSONAL!$G$6:$G$80,MATCH(A586,PERSONAL!$A$6:$A$80,0)),""))</f>
        <v/>
      </c>
      <c r="C586" s="52" t="str">
        <f>IF(A586="","",IFERROR(INDEX(PERSONAL!$B$6:$B$80,MATCH(A586,PERSONAL!$A$6:$A$80,0)),""))</f>
        <v/>
      </c>
      <c r="D586" s="31" t="str">
        <f>IF(A586="","",IFERROR(INDEX(PERSONAL!$V$6:$V$80,MATCH(A586,PERSONAL!$A$6:$A$80,0)),""))</f>
        <v/>
      </c>
      <c r="E586" s="2"/>
      <c r="F586" s="2"/>
      <c r="G586" s="2"/>
      <c r="H586" s="2"/>
      <c r="I586" s="30"/>
      <c r="J586" s="30"/>
      <c r="K586" s="27"/>
      <c r="L586" s="30"/>
      <c r="M586" s="27"/>
      <c r="N586" s="2"/>
      <c r="O586" s="53">
        <f t="shared" si="72"/>
        <v>0</v>
      </c>
      <c r="P586" s="53">
        <f t="shared" si="73"/>
        <v>0</v>
      </c>
      <c r="Q586" s="53">
        <f t="shared" si="74"/>
        <v>0</v>
      </c>
      <c r="R586" s="53">
        <f>IF(P586=0,0,IF(INSTRUCCIONES!$C$8="",P586,MIN(P586,INSTRUCCIONES!$C$8)))</f>
        <v>0</v>
      </c>
      <c r="S586" s="52" t="str">
        <f>IF(OR(A586="",H586=""),"",IF(COUNTIFS(LISTAS!$C$2:$C$24,C586,LISTAS!$D$2:$D$24,H586)&gt;0,"SI","NO"))</f>
        <v/>
      </c>
      <c r="T586" s="53">
        <f t="shared" si="75"/>
        <v>0</v>
      </c>
      <c r="U586" s="54">
        <f t="shared" si="76"/>
        <v>0</v>
      </c>
      <c r="V586" s="55" t="str">
        <f t="shared" si="77"/>
        <v/>
      </c>
      <c r="W586" s="35" t="str">
        <f t="shared" si="78"/>
        <v/>
      </c>
      <c r="X586" s="37"/>
      <c r="Y586" s="56"/>
      <c r="Z586" s="57" t="str">
        <f t="shared" si="79"/>
        <v/>
      </c>
      <c r="AA586" s="41"/>
    </row>
    <row r="587" spans="1:27" ht="24" customHeight="1" x14ac:dyDescent="0.25">
      <c r="A587" s="27"/>
      <c r="B587" s="51" t="str">
        <f>IF(A587="","",IFERROR(INDEX(PERSONAL!$G$6:$G$80,MATCH(A587,PERSONAL!$A$6:$A$80,0)),""))</f>
        <v/>
      </c>
      <c r="C587" s="52" t="str">
        <f>IF(A587="","",IFERROR(INDEX(PERSONAL!$B$6:$B$80,MATCH(A587,PERSONAL!$A$6:$A$80,0)),""))</f>
        <v/>
      </c>
      <c r="D587" s="31" t="str">
        <f>IF(A587="","",IFERROR(INDEX(PERSONAL!$V$6:$V$80,MATCH(A587,PERSONAL!$A$6:$A$80,0)),""))</f>
        <v/>
      </c>
      <c r="E587" s="2"/>
      <c r="F587" s="2"/>
      <c r="G587" s="2"/>
      <c r="H587" s="2"/>
      <c r="I587" s="30"/>
      <c r="J587" s="30"/>
      <c r="K587" s="27"/>
      <c r="L587" s="30"/>
      <c r="M587" s="27"/>
      <c r="N587" s="2"/>
      <c r="O587" s="53">
        <f t="shared" si="72"/>
        <v>0</v>
      </c>
      <c r="P587" s="53">
        <f t="shared" si="73"/>
        <v>0</v>
      </c>
      <c r="Q587" s="53">
        <f t="shared" si="74"/>
        <v>0</v>
      </c>
      <c r="R587" s="53">
        <f>IF(P587=0,0,IF(INSTRUCCIONES!$C$8="",P587,MIN(P587,INSTRUCCIONES!$C$8)))</f>
        <v>0</v>
      </c>
      <c r="S587" s="52" t="str">
        <f>IF(OR(A587="",H587=""),"",IF(COUNTIFS(LISTAS!$C$2:$C$24,C587,LISTAS!$D$2:$D$24,H587)&gt;0,"SI","NO"))</f>
        <v/>
      </c>
      <c r="T587" s="53">
        <f t="shared" si="75"/>
        <v>0</v>
      </c>
      <c r="U587" s="54">
        <f t="shared" si="76"/>
        <v>0</v>
      </c>
      <c r="V587" s="55" t="str">
        <f t="shared" si="77"/>
        <v/>
      </c>
      <c r="W587" s="35" t="str">
        <f t="shared" si="78"/>
        <v/>
      </c>
      <c r="X587" s="37"/>
      <c r="Y587" s="56"/>
      <c r="Z587" s="57" t="str">
        <f t="shared" si="79"/>
        <v/>
      </c>
      <c r="AA587" s="41"/>
    </row>
    <row r="588" spans="1:27" ht="24" customHeight="1" x14ac:dyDescent="0.25">
      <c r="A588" s="27"/>
      <c r="B588" s="51" t="str">
        <f>IF(A588="","",IFERROR(INDEX(PERSONAL!$G$6:$G$80,MATCH(A588,PERSONAL!$A$6:$A$80,0)),""))</f>
        <v/>
      </c>
      <c r="C588" s="52" t="str">
        <f>IF(A588="","",IFERROR(INDEX(PERSONAL!$B$6:$B$80,MATCH(A588,PERSONAL!$A$6:$A$80,0)),""))</f>
        <v/>
      </c>
      <c r="D588" s="31" t="str">
        <f>IF(A588="","",IFERROR(INDEX(PERSONAL!$V$6:$V$80,MATCH(A588,PERSONAL!$A$6:$A$80,0)),""))</f>
        <v/>
      </c>
      <c r="E588" s="2"/>
      <c r="F588" s="2"/>
      <c r="G588" s="2"/>
      <c r="H588" s="2"/>
      <c r="I588" s="30"/>
      <c r="J588" s="30"/>
      <c r="K588" s="27"/>
      <c r="L588" s="30"/>
      <c r="M588" s="27"/>
      <c r="N588" s="2"/>
      <c r="O588" s="53">
        <f t="shared" si="72"/>
        <v>0</v>
      </c>
      <c r="P588" s="53">
        <f t="shared" si="73"/>
        <v>0</v>
      </c>
      <c r="Q588" s="53">
        <f t="shared" si="74"/>
        <v>0</v>
      </c>
      <c r="R588" s="53">
        <f>IF(P588=0,0,IF(INSTRUCCIONES!$C$8="",P588,MIN(P588,INSTRUCCIONES!$C$8)))</f>
        <v>0</v>
      </c>
      <c r="S588" s="52" t="str">
        <f>IF(OR(A588="",H588=""),"",IF(COUNTIFS(LISTAS!$C$2:$C$24,C588,LISTAS!$D$2:$D$24,H588)&gt;0,"SI","NO"))</f>
        <v/>
      </c>
      <c r="T588" s="53">
        <f t="shared" si="75"/>
        <v>0</v>
      </c>
      <c r="U588" s="54">
        <f t="shared" si="76"/>
        <v>0</v>
      </c>
      <c r="V588" s="55" t="str">
        <f t="shared" si="77"/>
        <v/>
      </c>
      <c r="W588" s="35" t="str">
        <f t="shared" si="78"/>
        <v/>
      </c>
      <c r="X588" s="37"/>
      <c r="Y588" s="56"/>
      <c r="Z588" s="57" t="str">
        <f t="shared" si="79"/>
        <v/>
      </c>
      <c r="AA588" s="41"/>
    </row>
    <row r="589" spans="1:27" ht="24" customHeight="1" x14ac:dyDescent="0.25">
      <c r="A589" s="27"/>
      <c r="B589" s="51" t="str">
        <f>IF(A589="","",IFERROR(INDEX(PERSONAL!$G$6:$G$80,MATCH(A589,PERSONAL!$A$6:$A$80,0)),""))</f>
        <v/>
      </c>
      <c r="C589" s="52" t="str">
        <f>IF(A589="","",IFERROR(INDEX(PERSONAL!$B$6:$B$80,MATCH(A589,PERSONAL!$A$6:$A$80,0)),""))</f>
        <v/>
      </c>
      <c r="D589" s="31" t="str">
        <f>IF(A589="","",IFERROR(INDEX(PERSONAL!$V$6:$V$80,MATCH(A589,PERSONAL!$A$6:$A$80,0)),""))</f>
        <v/>
      </c>
      <c r="E589" s="2"/>
      <c r="F589" s="2"/>
      <c r="G589" s="2"/>
      <c r="H589" s="2"/>
      <c r="I589" s="30"/>
      <c r="J589" s="30"/>
      <c r="K589" s="27"/>
      <c r="L589" s="30"/>
      <c r="M589" s="27"/>
      <c r="N589" s="2"/>
      <c r="O589" s="53">
        <f t="shared" si="72"/>
        <v>0</v>
      </c>
      <c r="P589" s="53">
        <f t="shared" si="73"/>
        <v>0</v>
      </c>
      <c r="Q589" s="53">
        <f t="shared" si="74"/>
        <v>0</v>
      </c>
      <c r="R589" s="53">
        <f>IF(P589=0,0,IF(INSTRUCCIONES!$C$8="",P589,MIN(P589,INSTRUCCIONES!$C$8)))</f>
        <v>0</v>
      </c>
      <c r="S589" s="52" t="str">
        <f>IF(OR(A589="",H589=""),"",IF(COUNTIFS(LISTAS!$C$2:$C$24,C589,LISTAS!$D$2:$D$24,H589)&gt;0,"SI","NO"))</f>
        <v/>
      </c>
      <c r="T589" s="53">
        <f t="shared" si="75"/>
        <v>0</v>
      </c>
      <c r="U589" s="54">
        <f t="shared" si="76"/>
        <v>0</v>
      </c>
      <c r="V589" s="55" t="str">
        <f t="shared" si="77"/>
        <v/>
      </c>
      <c r="W589" s="35" t="str">
        <f t="shared" si="78"/>
        <v/>
      </c>
      <c r="X589" s="37"/>
      <c r="Y589" s="56"/>
      <c r="Z589" s="57" t="str">
        <f t="shared" si="79"/>
        <v/>
      </c>
      <c r="AA589" s="41"/>
    </row>
    <row r="590" spans="1:27" ht="24" customHeight="1" x14ac:dyDescent="0.25">
      <c r="A590" s="27"/>
      <c r="B590" s="51" t="str">
        <f>IF(A590="","",IFERROR(INDEX(PERSONAL!$G$6:$G$80,MATCH(A590,PERSONAL!$A$6:$A$80,0)),""))</f>
        <v/>
      </c>
      <c r="C590" s="52" t="str">
        <f>IF(A590="","",IFERROR(INDEX(PERSONAL!$B$6:$B$80,MATCH(A590,PERSONAL!$A$6:$A$80,0)),""))</f>
        <v/>
      </c>
      <c r="D590" s="31" t="str">
        <f>IF(A590="","",IFERROR(INDEX(PERSONAL!$V$6:$V$80,MATCH(A590,PERSONAL!$A$6:$A$80,0)),""))</f>
        <v/>
      </c>
      <c r="E590" s="2"/>
      <c r="F590" s="2"/>
      <c r="G590" s="2"/>
      <c r="H590" s="2"/>
      <c r="I590" s="30"/>
      <c r="J590" s="30"/>
      <c r="K590" s="27"/>
      <c r="L590" s="30"/>
      <c r="M590" s="27"/>
      <c r="N590" s="2"/>
      <c r="O590" s="53">
        <f t="shared" si="72"/>
        <v>0</v>
      </c>
      <c r="P590" s="53">
        <f t="shared" si="73"/>
        <v>0</v>
      </c>
      <c r="Q590" s="53">
        <f t="shared" si="74"/>
        <v>0</v>
      </c>
      <c r="R590" s="53">
        <f>IF(P590=0,0,IF(INSTRUCCIONES!$C$8="",P590,MIN(P590,INSTRUCCIONES!$C$8)))</f>
        <v>0</v>
      </c>
      <c r="S590" s="52" t="str">
        <f>IF(OR(A590="",H590=""),"",IF(COUNTIFS(LISTAS!$C$2:$C$24,C590,LISTAS!$D$2:$D$24,H590)&gt;0,"SI","NO"))</f>
        <v/>
      </c>
      <c r="T590" s="53">
        <f t="shared" si="75"/>
        <v>0</v>
      </c>
      <c r="U590" s="54">
        <f t="shared" si="76"/>
        <v>0</v>
      </c>
      <c r="V590" s="55" t="str">
        <f t="shared" si="77"/>
        <v/>
      </c>
      <c r="W590" s="35" t="str">
        <f t="shared" si="78"/>
        <v/>
      </c>
      <c r="X590" s="37"/>
      <c r="Y590" s="56"/>
      <c r="Z590" s="57" t="str">
        <f t="shared" si="79"/>
        <v/>
      </c>
      <c r="AA590" s="41"/>
    </row>
    <row r="591" spans="1:27" ht="24" customHeight="1" x14ac:dyDescent="0.25">
      <c r="A591" s="27"/>
      <c r="B591" s="51" t="str">
        <f>IF(A591="","",IFERROR(INDEX(PERSONAL!$G$6:$G$80,MATCH(A591,PERSONAL!$A$6:$A$80,0)),""))</f>
        <v/>
      </c>
      <c r="C591" s="52" t="str">
        <f>IF(A591="","",IFERROR(INDEX(PERSONAL!$B$6:$B$80,MATCH(A591,PERSONAL!$A$6:$A$80,0)),""))</f>
        <v/>
      </c>
      <c r="D591" s="31" t="str">
        <f>IF(A591="","",IFERROR(INDEX(PERSONAL!$V$6:$V$80,MATCH(A591,PERSONAL!$A$6:$A$80,0)),""))</f>
        <v/>
      </c>
      <c r="E591" s="2"/>
      <c r="F591" s="2"/>
      <c r="G591" s="2"/>
      <c r="H591" s="2"/>
      <c r="I591" s="30"/>
      <c r="J591" s="30"/>
      <c r="K591" s="27"/>
      <c r="L591" s="30"/>
      <c r="M591" s="27"/>
      <c r="N591" s="2"/>
      <c r="O591" s="53">
        <f t="shared" si="72"/>
        <v>0</v>
      </c>
      <c r="P591" s="53">
        <f t="shared" si="73"/>
        <v>0</v>
      </c>
      <c r="Q591" s="53">
        <f t="shared" si="74"/>
        <v>0</v>
      </c>
      <c r="R591" s="53">
        <f>IF(P591=0,0,IF(INSTRUCCIONES!$C$8="",P591,MIN(P591,INSTRUCCIONES!$C$8)))</f>
        <v>0</v>
      </c>
      <c r="S591" s="52" t="str">
        <f>IF(OR(A591="",H591=""),"",IF(COUNTIFS(LISTAS!$C$2:$C$24,C591,LISTAS!$D$2:$D$24,H591)&gt;0,"SI","NO"))</f>
        <v/>
      </c>
      <c r="T591" s="53">
        <f t="shared" si="75"/>
        <v>0</v>
      </c>
      <c r="U591" s="54">
        <f t="shared" si="76"/>
        <v>0</v>
      </c>
      <c r="V591" s="55" t="str">
        <f t="shared" si="77"/>
        <v/>
      </c>
      <c r="W591" s="35" t="str">
        <f t="shared" si="78"/>
        <v/>
      </c>
      <c r="X591" s="37"/>
      <c r="Y591" s="56"/>
      <c r="Z591" s="57" t="str">
        <f t="shared" si="79"/>
        <v/>
      </c>
      <c r="AA591" s="41"/>
    </row>
    <row r="592" spans="1:27" ht="24" customHeight="1" x14ac:dyDescent="0.25">
      <c r="A592" s="27"/>
      <c r="B592" s="51" t="str">
        <f>IF(A592="","",IFERROR(INDEX(PERSONAL!$G$6:$G$80,MATCH(A592,PERSONAL!$A$6:$A$80,0)),""))</f>
        <v/>
      </c>
      <c r="C592" s="52" t="str">
        <f>IF(A592="","",IFERROR(INDEX(PERSONAL!$B$6:$B$80,MATCH(A592,PERSONAL!$A$6:$A$80,0)),""))</f>
        <v/>
      </c>
      <c r="D592" s="31" t="str">
        <f>IF(A592="","",IFERROR(INDEX(PERSONAL!$V$6:$V$80,MATCH(A592,PERSONAL!$A$6:$A$80,0)),""))</f>
        <v/>
      </c>
      <c r="E592" s="2"/>
      <c r="F592" s="2"/>
      <c r="G592" s="2"/>
      <c r="H592" s="2"/>
      <c r="I592" s="30"/>
      <c r="J592" s="30"/>
      <c r="K592" s="27"/>
      <c r="L592" s="30"/>
      <c r="M592" s="27"/>
      <c r="N592" s="2"/>
      <c r="O592" s="53">
        <f t="shared" si="72"/>
        <v>0</v>
      </c>
      <c r="P592" s="53">
        <f t="shared" si="73"/>
        <v>0</v>
      </c>
      <c r="Q592" s="53">
        <f t="shared" si="74"/>
        <v>0</v>
      </c>
      <c r="R592" s="53">
        <f>IF(P592=0,0,IF(INSTRUCCIONES!$C$8="",P592,MIN(P592,INSTRUCCIONES!$C$8)))</f>
        <v>0</v>
      </c>
      <c r="S592" s="52" t="str">
        <f>IF(OR(A592="",H592=""),"",IF(COUNTIFS(LISTAS!$C$2:$C$24,C592,LISTAS!$D$2:$D$24,H592)&gt;0,"SI","NO"))</f>
        <v/>
      </c>
      <c r="T592" s="53">
        <f t="shared" si="75"/>
        <v>0</v>
      </c>
      <c r="U592" s="54">
        <f t="shared" si="76"/>
        <v>0</v>
      </c>
      <c r="V592" s="55" t="str">
        <f t="shared" si="77"/>
        <v/>
      </c>
      <c r="W592" s="35" t="str">
        <f t="shared" si="78"/>
        <v/>
      </c>
      <c r="X592" s="37"/>
      <c r="Y592" s="56"/>
      <c r="Z592" s="57" t="str">
        <f t="shared" si="79"/>
        <v/>
      </c>
      <c r="AA592" s="41"/>
    </row>
    <row r="593" spans="1:27" ht="24" customHeight="1" x14ac:dyDescent="0.25">
      <c r="A593" s="27"/>
      <c r="B593" s="51" t="str">
        <f>IF(A593="","",IFERROR(INDEX(PERSONAL!$G$6:$G$80,MATCH(A593,PERSONAL!$A$6:$A$80,0)),""))</f>
        <v/>
      </c>
      <c r="C593" s="52" t="str">
        <f>IF(A593="","",IFERROR(INDEX(PERSONAL!$B$6:$B$80,MATCH(A593,PERSONAL!$A$6:$A$80,0)),""))</f>
        <v/>
      </c>
      <c r="D593" s="31" t="str">
        <f>IF(A593="","",IFERROR(INDEX(PERSONAL!$V$6:$V$80,MATCH(A593,PERSONAL!$A$6:$A$80,0)),""))</f>
        <v/>
      </c>
      <c r="E593" s="2"/>
      <c r="F593" s="2"/>
      <c r="G593" s="2"/>
      <c r="H593" s="2"/>
      <c r="I593" s="30"/>
      <c r="J593" s="30"/>
      <c r="K593" s="27"/>
      <c r="L593" s="30"/>
      <c r="M593" s="27"/>
      <c r="N593" s="2"/>
      <c r="O593" s="53">
        <f t="shared" si="72"/>
        <v>0</v>
      </c>
      <c r="P593" s="53">
        <f t="shared" si="73"/>
        <v>0</v>
      </c>
      <c r="Q593" s="53">
        <f t="shared" si="74"/>
        <v>0</v>
      </c>
      <c r="R593" s="53">
        <f>IF(P593=0,0,IF(INSTRUCCIONES!$C$8="",P593,MIN(P593,INSTRUCCIONES!$C$8)))</f>
        <v>0</v>
      </c>
      <c r="S593" s="52" t="str">
        <f>IF(OR(A593="",H593=""),"",IF(COUNTIFS(LISTAS!$C$2:$C$24,C593,LISTAS!$D$2:$D$24,H593)&gt;0,"SI","NO"))</f>
        <v/>
      </c>
      <c r="T593" s="53">
        <f t="shared" si="75"/>
        <v>0</v>
      </c>
      <c r="U593" s="54">
        <f t="shared" si="76"/>
        <v>0</v>
      </c>
      <c r="V593" s="55" t="str">
        <f t="shared" si="77"/>
        <v/>
      </c>
      <c r="W593" s="35" t="str">
        <f t="shared" si="78"/>
        <v/>
      </c>
      <c r="X593" s="37"/>
      <c r="Y593" s="56"/>
      <c r="Z593" s="57" t="str">
        <f t="shared" si="79"/>
        <v/>
      </c>
      <c r="AA593" s="41"/>
    </row>
    <row r="594" spans="1:27" ht="24" customHeight="1" x14ac:dyDescent="0.25">
      <c r="A594" s="27"/>
      <c r="B594" s="51" t="str">
        <f>IF(A594="","",IFERROR(INDEX(PERSONAL!$G$6:$G$80,MATCH(A594,PERSONAL!$A$6:$A$80,0)),""))</f>
        <v/>
      </c>
      <c r="C594" s="52" t="str">
        <f>IF(A594="","",IFERROR(INDEX(PERSONAL!$B$6:$B$80,MATCH(A594,PERSONAL!$A$6:$A$80,0)),""))</f>
        <v/>
      </c>
      <c r="D594" s="31" t="str">
        <f>IF(A594="","",IFERROR(INDEX(PERSONAL!$V$6:$V$80,MATCH(A594,PERSONAL!$A$6:$A$80,0)),""))</f>
        <v/>
      </c>
      <c r="E594" s="2"/>
      <c r="F594" s="2"/>
      <c r="G594" s="2"/>
      <c r="H594" s="2"/>
      <c r="I594" s="30"/>
      <c r="J594" s="30"/>
      <c r="K594" s="27"/>
      <c r="L594" s="30"/>
      <c r="M594" s="27"/>
      <c r="N594" s="2"/>
      <c r="O594" s="53">
        <f t="shared" si="72"/>
        <v>0</v>
      </c>
      <c r="P594" s="53">
        <f t="shared" si="73"/>
        <v>0</v>
      </c>
      <c r="Q594" s="53">
        <f t="shared" si="74"/>
        <v>0</v>
      </c>
      <c r="R594" s="53">
        <f>IF(P594=0,0,IF(INSTRUCCIONES!$C$8="",P594,MIN(P594,INSTRUCCIONES!$C$8)))</f>
        <v>0</v>
      </c>
      <c r="S594" s="52" t="str">
        <f>IF(OR(A594="",H594=""),"",IF(COUNTIFS(LISTAS!$C$2:$C$24,C594,LISTAS!$D$2:$D$24,H594)&gt;0,"SI","NO"))</f>
        <v/>
      </c>
      <c r="T594" s="53">
        <f t="shared" si="75"/>
        <v>0</v>
      </c>
      <c r="U594" s="54">
        <f t="shared" si="76"/>
        <v>0</v>
      </c>
      <c r="V594" s="55" t="str">
        <f t="shared" si="77"/>
        <v/>
      </c>
      <c r="W594" s="35" t="str">
        <f t="shared" si="78"/>
        <v/>
      </c>
      <c r="X594" s="37"/>
      <c r="Y594" s="56"/>
      <c r="Z594" s="57" t="str">
        <f t="shared" si="79"/>
        <v/>
      </c>
      <c r="AA594" s="41"/>
    </row>
    <row r="595" spans="1:27" ht="24" customHeight="1" x14ac:dyDescent="0.25">
      <c r="A595" s="27"/>
      <c r="B595" s="51" t="str">
        <f>IF(A595="","",IFERROR(INDEX(PERSONAL!$G$6:$G$80,MATCH(A595,PERSONAL!$A$6:$A$80,0)),""))</f>
        <v/>
      </c>
      <c r="C595" s="52" t="str">
        <f>IF(A595="","",IFERROR(INDEX(PERSONAL!$B$6:$B$80,MATCH(A595,PERSONAL!$A$6:$A$80,0)),""))</f>
        <v/>
      </c>
      <c r="D595" s="31" t="str">
        <f>IF(A595="","",IFERROR(INDEX(PERSONAL!$V$6:$V$80,MATCH(A595,PERSONAL!$A$6:$A$80,0)),""))</f>
        <v/>
      </c>
      <c r="E595" s="2"/>
      <c r="F595" s="2"/>
      <c r="G595" s="2"/>
      <c r="H595" s="2"/>
      <c r="I595" s="30"/>
      <c r="J595" s="30"/>
      <c r="K595" s="27"/>
      <c r="L595" s="30"/>
      <c r="M595" s="27"/>
      <c r="N595" s="2"/>
      <c r="O595" s="53">
        <f t="shared" si="72"/>
        <v>0</v>
      </c>
      <c r="P595" s="53">
        <f t="shared" si="73"/>
        <v>0</v>
      </c>
      <c r="Q595" s="53">
        <f t="shared" si="74"/>
        <v>0</v>
      </c>
      <c r="R595" s="53">
        <f>IF(P595=0,0,IF(INSTRUCCIONES!$C$8="",P595,MIN(P595,INSTRUCCIONES!$C$8)))</f>
        <v>0</v>
      </c>
      <c r="S595" s="52" t="str">
        <f>IF(OR(A595="",H595=""),"",IF(COUNTIFS(LISTAS!$C$2:$C$24,C595,LISTAS!$D$2:$D$24,H595)&gt;0,"SI","NO"))</f>
        <v/>
      </c>
      <c r="T595" s="53">
        <f t="shared" si="75"/>
        <v>0</v>
      </c>
      <c r="U595" s="54">
        <f t="shared" si="76"/>
        <v>0</v>
      </c>
      <c r="V595" s="55" t="str">
        <f t="shared" si="77"/>
        <v/>
      </c>
      <c r="W595" s="35" t="str">
        <f t="shared" si="78"/>
        <v/>
      </c>
      <c r="X595" s="37"/>
      <c r="Y595" s="56"/>
      <c r="Z595" s="57" t="str">
        <f t="shared" si="79"/>
        <v/>
      </c>
      <c r="AA595" s="41"/>
    </row>
    <row r="596" spans="1:27" ht="24" customHeight="1" x14ac:dyDescent="0.25">
      <c r="A596" s="27"/>
      <c r="B596" s="51" t="str">
        <f>IF(A596="","",IFERROR(INDEX(PERSONAL!$G$6:$G$80,MATCH(A596,PERSONAL!$A$6:$A$80,0)),""))</f>
        <v/>
      </c>
      <c r="C596" s="52" t="str">
        <f>IF(A596="","",IFERROR(INDEX(PERSONAL!$B$6:$B$80,MATCH(A596,PERSONAL!$A$6:$A$80,0)),""))</f>
        <v/>
      </c>
      <c r="D596" s="31" t="str">
        <f>IF(A596="","",IFERROR(INDEX(PERSONAL!$V$6:$V$80,MATCH(A596,PERSONAL!$A$6:$A$80,0)),""))</f>
        <v/>
      </c>
      <c r="E596" s="2"/>
      <c r="F596" s="2"/>
      <c r="G596" s="2"/>
      <c r="H596" s="2"/>
      <c r="I596" s="30"/>
      <c r="J596" s="30"/>
      <c r="K596" s="27"/>
      <c r="L596" s="30"/>
      <c r="M596" s="27"/>
      <c r="N596" s="2"/>
      <c r="O596" s="53">
        <f t="shared" si="72"/>
        <v>0</v>
      </c>
      <c r="P596" s="53">
        <f t="shared" si="73"/>
        <v>0</v>
      </c>
      <c r="Q596" s="53">
        <f t="shared" si="74"/>
        <v>0</v>
      </c>
      <c r="R596" s="53">
        <f>IF(P596=0,0,IF(INSTRUCCIONES!$C$8="",P596,MIN(P596,INSTRUCCIONES!$C$8)))</f>
        <v>0</v>
      </c>
      <c r="S596" s="52" t="str">
        <f>IF(OR(A596="",H596=""),"",IF(COUNTIFS(LISTAS!$C$2:$C$24,C596,LISTAS!$D$2:$D$24,H596)&gt;0,"SI","NO"))</f>
        <v/>
      </c>
      <c r="T596" s="53">
        <f t="shared" si="75"/>
        <v>0</v>
      </c>
      <c r="U596" s="54">
        <f t="shared" si="76"/>
        <v>0</v>
      </c>
      <c r="V596" s="55" t="str">
        <f t="shared" si="77"/>
        <v/>
      </c>
      <c r="W596" s="35" t="str">
        <f t="shared" si="78"/>
        <v/>
      </c>
      <c r="X596" s="37"/>
      <c r="Y596" s="56"/>
      <c r="Z596" s="57" t="str">
        <f t="shared" si="79"/>
        <v/>
      </c>
      <c r="AA596" s="41"/>
    </row>
    <row r="597" spans="1:27" ht="24" customHeight="1" x14ac:dyDescent="0.25">
      <c r="A597" s="27"/>
      <c r="B597" s="51" t="str">
        <f>IF(A597="","",IFERROR(INDEX(PERSONAL!$G$6:$G$80,MATCH(A597,PERSONAL!$A$6:$A$80,0)),""))</f>
        <v/>
      </c>
      <c r="C597" s="52" t="str">
        <f>IF(A597="","",IFERROR(INDEX(PERSONAL!$B$6:$B$80,MATCH(A597,PERSONAL!$A$6:$A$80,0)),""))</f>
        <v/>
      </c>
      <c r="D597" s="31" t="str">
        <f>IF(A597="","",IFERROR(INDEX(PERSONAL!$V$6:$V$80,MATCH(A597,PERSONAL!$A$6:$A$80,0)),""))</f>
        <v/>
      </c>
      <c r="E597" s="2"/>
      <c r="F597" s="2"/>
      <c r="G597" s="2"/>
      <c r="H597" s="2"/>
      <c r="I597" s="30"/>
      <c r="J597" s="30"/>
      <c r="K597" s="27"/>
      <c r="L597" s="30"/>
      <c r="M597" s="27"/>
      <c r="N597" s="2"/>
      <c r="O597" s="53">
        <f t="shared" si="72"/>
        <v>0</v>
      </c>
      <c r="P597" s="53">
        <f t="shared" si="73"/>
        <v>0</v>
      </c>
      <c r="Q597" s="53">
        <f t="shared" si="74"/>
        <v>0</v>
      </c>
      <c r="R597" s="53">
        <f>IF(P597=0,0,IF(INSTRUCCIONES!$C$8="",P597,MIN(P597,INSTRUCCIONES!$C$8)))</f>
        <v>0</v>
      </c>
      <c r="S597" s="52" t="str">
        <f>IF(OR(A597="",H597=""),"",IF(COUNTIFS(LISTAS!$C$2:$C$24,C597,LISTAS!$D$2:$D$24,H597)&gt;0,"SI","NO"))</f>
        <v/>
      </c>
      <c r="T597" s="53">
        <f t="shared" si="75"/>
        <v>0</v>
      </c>
      <c r="U597" s="54">
        <f t="shared" si="76"/>
        <v>0</v>
      </c>
      <c r="V597" s="55" t="str">
        <f t="shared" si="77"/>
        <v/>
      </c>
      <c r="W597" s="35" t="str">
        <f t="shared" si="78"/>
        <v/>
      </c>
      <c r="X597" s="37"/>
      <c r="Y597" s="56"/>
      <c r="Z597" s="57" t="str">
        <f t="shared" si="79"/>
        <v/>
      </c>
      <c r="AA597" s="41"/>
    </row>
    <row r="598" spans="1:27" ht="24" customHeight="1" x14ac:dyDescent="0.25">
      <c r="A598" s="27"/>
      <c r="B598" s="51" t="str">
        <f>IF(A598="","",IFERROR(INDEX(PERSONAL!$G$6:$G$80,MATCH(A598,PERSONAL!$A$6:$A$80,0)),""))</f>
        <v/>
      </c>
      <c r="C598" s="52" t="str">
        <f>IF(A598="","",IFERROR(INDEX(PERSONAL!$B$6:$B$80,MATCH(A598,PERSONAL!$A$6:$A$80,0)),""))</f>
        <v/>
      </c>
      <c r="D598" s="31" t="str">
        <f>IF(A598="","",IFERROR(INDEX(PERSONAL!$V$6:$V$80,MATCH(A598,PERSONAL!$A$6:$A$80,0)),""))</f>
        <v/>
      </c>
      <c r="E598" s="2"/>
      <c r="F598" s="2"/>
      <c r="G598" s="2"/>
      <c r="H598" s="2"/>
      <c r="I598" s="30"/>
      <c r="J598" s="30"/>
      <c r="K598" s="27"/>
      <c r="L598" s="30"/>
      <c r="M598" s="27"/>
      <c r="N598" s="2"/>
      <c r="O598" s="53">
        <f t="shared" si="72"/>
        <v>0</v>
      </c>
      <c r="P598" s="53">
        <f t="shared" si="73"/>
        <v>0</v>
      </c>
      <c r="Q598" s="53">
        <f t="shared" si="74"/>
        <v>0</v>
      </c>
      <c r="R598" s="53">
        <f>IF(P598=0,0,IF(INSTRUCCIONES!$C$8="",P598,MIN(P598,INSTRUCCIONES!$C$8)))</f>
        <v>0</v>
      </c>
      <c r="S598" s="52" t="str">
        <f>IF(OR(A598="",H598=""),"",IF(COUNTIFS(LISTAS!$C$2:$C$24,C598,LISTAS!$D$2:$D$24,H598)&gt;0,"SI","NO"))</f>
        <v/>
      </c>
      <c r="T598" s="53">
        <f t="shared" si="75"/>
        <v>0</v>
      </c>
      <c r="U598" s="54">
        <f t="shared" si="76"/>
        <v>0</v>
      </c>
      <c r="V598" s="55" t="str">
        <f t="shared" si="77"/>
        <v/>
      </c>
      <c r="W598" s="35" t="str">
        <f t="shared" si="78"/>
        <v/>
      </c>
      <c r="X598" s="37"/>
      <c r="Y598" s="56"/>
      <c r="Z598" s="57" t="str">
        <f t="shared" si="79"/>
        <v/>
      </c>
      <c r="AA598" s="41"/>
    </row>
    <row r="599" spans="1:27" ht="24" customHeight="1" x14ac:dyDescent="0.25">
      <c r="A599" s="27"/>
      <c r="B599" s="51" t="str">
        <f>IF(A599="","",IFERROR(INDEX(PERSONAL!$G$6:$G$80,MATCH(A599,PERSONAL!$A$6:$A$80,0)),""))</f>
        <v/>
      </c>
      <c r="C599" s="52" t="str">
        <f>IF(A599="","",IFERROR(INDEX(PERSONAL!$B$6:$B$80,MATCH(A599,PERSONAL!$A$6:$A$80,0)),""))</f>
        <v/>
      </c>
      <c r="D599" s="31" t="str">
        <f>IF(A599="","",IFERROR(INDEX(PERSONAL!$V$6:$V$80,MATCH(A599,PERSONAL!$A$6:$A$80,0)),""))</f>
        <v/>
      </c>
      <c r="E599" s="2"/>
      <c r="F599" s="2"/>
      <c r="G599" s="2"/>
      <c r="H599" s="2"/>
      <c r="I599" s="30"/>
      <c r="J599" s="30"/>
      <c r="K599" s="27"/>
      <c r="L599" s="30"/>
      <c r="M599" s="27"/>
      <c r="N599" s="2"/>
      <c r="O599" s="53">
        <f t="shared" si="72"/>
        <v>0</v>
      </c>
      <c r="P599" s="53">
        <f t="shared" si="73"/>
        <v>0</v>
      </c>
      <c r="Q599" s="53">
        <f t="shared" si="74"/>
        <v>0</v>
      </c>
      <c r="R599" s="53">
        <f>IF(P599=0,0,IF(INSTRUCCIONES!$C$8="",P599,MIN(P599,INSTRUCCIONES!$C$8)))</f>
        <v>0</v>
      </c>
      <c r="S599" s="52" t="str">
        <f>IF(OR(A599="",H599=""),"",IF(COUNTIFS(LISTAS!$C$2:$C$24,C599,LISTAS!$D$2:$D$24,H599)&gt;0,"SI","NO"))</f>
        <v/>
      </c>
      <c r="T599" s="53">
        <f t="shared" si="75"/>
        <v>0</v>
      </c>
      <c r="U599" s="54">
        <f t="shared" si="76"/>
        <v>0</v>
      </c>
      <c r="V599" s="55" t="str">
        <f t="shared" si="77"/>
        <v/>
      </c>
      <c r="W599" s="35" t="str">
        <f t="shared" si="78"/>
        <v/>
      </c>
      <c r="X599" s="37"/>
      <c r="Y599" s="56"/>
      <c r="Z599" s="57" t="str">
        <f t="shared" si="79"/>
        <v/>
      </c>
      <c r="AA599" s="41"/>
    </row>
    <row r="600" spans="1:27" ht="24" customHeight="1" x14ac:dyDescent="0.25">
      <c r="A600" s="27"/>
      <c r="B600" s="51" t="str">
        <f>IF(A600="","",IFERROR(INDEX(PERSONAL!$G$6:$G$80,MATCH(A600,PERSONAL!$A$6:$A$80,0)),""))</f>
        <v/>
      </c>
      <c r="C600" s="52" t="str">
        <f>IF(A600="","",IFERROR(INDEX(PERSONAL!$B$6:$B$80,MATCH(A600,PERSONAL!$A$6:$A$80,0)),""))</f>
        <v/>
      </c>
      <c r="D600" s="31" t="str">
        <f>IF(A600="","",IFERROR(INDEX(PERSONAL!$V$6:$V$80,MATCH(A600,PERSONAL!$A$6:$A$80,0)),""))</f>
        <v/>
      </c>
      <c r="E600" s="2"/>
      <c r="F600" s="2"/>
      <c r="G600" s="2"/>
      <c r="H600" s="2"/>
      <c r="I600" s="30"/>
      <c r="J600" s="30"/>
      <c r="K600" s="27"/>
      <c r="L600" s="30"/>
      <c r="M600" s="27"/>
      <c r="N600" s="2"/>
      <c r="O600" s="53">
        <f t="shared" si="72"/>
        <v>0</v>
      </c>
      <c r="P600" s="53">
        <f t="shared" si="73"/>
        <v>0</v>
      </c>
      <c r="Q600" s="53">
        <f t="shared" si="74"/>
        <v>0</v>
      </c>
      <c r="R600" s="53">
        <f>IF(P600=0,0,IF(INSTRUCCIONES!$C$8="",P600,MIN(P600,INSTRUCCIONES!$C$8)))</f>
        <v>0</v>
      </c>
      <c r="S600" s="52" t="str">
        <f>IF(OR(A600="",H600=""),"",IF(COUNTIFS(LISTAS!$C$2:$C$24,C600,LISTAS!$D$2:$D$24,H600)&gt;0,"SI","NO"))</f>
        <v/>
      </c>
      <c r="T600" s="53">
        <f t="shared" si="75"/>
        <v>0</v>
      </c>
      <c r="U600" s="54">
        <f t="shared" si="76"/>
        <v>0</v>
      </c>
      <c r="V600" s="55" t="str">
        <f t="shared" si="77"/>
        <v/>
      </c>
      <c r="W600" s="35" t="str">
        <f t="shared" si="78"/>
        <v/>
      </c>
      <c r="X600" s="37"/>
      <c r="Y600" s="56"/>
      <c r="Z600" s="57" t="str">
        <f t="shared" si="79"/>
        <v/>
      </c>
      <c r="AA600" s="41"/>
    </row>
    <row r="601" spans="1:27" ht="24" customHeight="1" x14ac:dyDescent="0.25">
      <c r="A601" s="27"/>
      <c r="B601" s="51" t="str">
        <f>IF(A601="","",IFERROR(INDEX(PERSONAL!$G$6:$G$80,MATCH(A601,PERSONAL!$A$6:$A$80,0)),""))</f>
        <v/>
      </c>
      <c r="C601" s="52" t="str">
        <f>IF(A601="","",IFERROR(INDEX(PERSONAL!$B$6:$B$80,MATCH(A601,PERSONAL!$A$6:$A$80,0)),""))</f>
        <v/>
      </c>
      <c r="D601" s="31" t="str">
        <f>IF(A601="","",IFERROR(INDEX(PERSONAL!$V$6:$V$80,MATCH(A601,PERSONAL!$A$6:$A$80,0)),""))</f>
        <v/>
      </c>
      <c r="E601" s="2"/>
      <c r="F601" s="2"/>
      <c r="G601" s="2"/>
      <c r="H601" s="2"/>
      <c r="I601" s="30"/>
      <c r="J601" s="30"/>
      <c r="K601" s="27"/>
      <c r="L601" s="30"/>
      <c r="M601" s="27"/>
      <c r="N601" s="2"/>
      <c r="O601" s="53">
        <f t="shared" si="72"/>
        <v>0</v>
      </c>
      <c r="P601" s="53">
        <f t="shared" si="73"/>
        <v>0</v>
      </c>
      <c r="Q601" s="53">
        <f t="shared" si="74"/>
        <v>0</v>
      </c>
      <c r="R601" s="53">
        <f>IF(P601=0,0,IF(INSTRUCCIONES!$C$8="",P601,MIN(P601,INSTRUCCIONES!$C$8)))</f>
        <v>0</v>
      </c>
      <c r="S601" s="52" t="str">
        <f>IF(OR(A601="",H601=""),"",IF(COUNTIFS(LISTAS!$C$2:$C$24,C601,LISTAS!$D$2:$D$24,H601)&gt;0,"SI","NO"))</f>
        <v/>
      </c>
      <c r="T601" s="53">
        <f t="shared" si="75"/>
        <v>0</v>
      </c>
      <c r="U601" s="54">
        <f t="shared" si="76"/>
        <v>0</v>
      </c>
      <c r="V601" s="55" t="str">
        <f t="shared" si="77"/>
        <v/>
      </c>
      <c r="W601" s="35" t="str">
        <f t="shared" si="78"/>
        <v/>
      </c>
      <c r="X601" s="37"/>
      <c r="Y601" s="56"/>
      <c r="Z601" s="57" t="str">
        <f t="shared" si="79"/>
        <v/>
      </c>
      <c r="AA601" s="41"/>
    </row>
    <row r="602" spans="1:27" ht="24" customHeight="1" x14ac:dyDescent="0.25">
      <c r="A602" s="27"/>
      <c r="B602" s="51" t="str">
        <f>IF(A602="","",IFERROR(INDEX(PERSONAL!$G$6:$G$80,MATCH(A602,PERSONAL!$A$6:$A$80,0)),""))</f>
        <v/>
      </c>
      <c r="C602" s="52" t="str">
        <f>IF(A602="","",IFERROR(INDEX(PERSONAL!$B$6:$B$80,MATCH(A602,PERSONAL!$A$6:$A$80,0)),""))</f>
        <v/>
      </c>
      <c r="D602" s="31" t="str">
        <f>IF(A602="","",IFERROR(INDEX(PERSONAL!$V$6:$V$80,MATCH(A602,PERSONAL!$A$6:$A$80,0)),""))</f>
        <v/>
      </c>
      <c r="E602" s="2"/>
      <c r="F602" s="2"/>
      <c r="G602" s="2"/>
      <c r="H602" s="2"/>
      <c r="I602" s="30"/>
      <c r="J602" s="30"/>
      <c r="K602" s="27"/>
      <c r="L602" s="30"/>
      <c r="M602" s="27"/>
      <c r="N602" s="2"/>
      <c r="O602" s="53">
        <f t="shared" si="72"/>
        <v>0</v>
      </c>
      <c r="P602" s="53">
        <f t="shared" si="73"/>
        <v>0</v>
      </c>
      <c r="Q602" s="53">
        <f t="shared" si="74"/>
        <v>0</v>
      </c>
      <c r="R602" s="53">
        <f>IF(P602=0,0,IF(INSTRUCCIONES!$C$8="",P602,MIN(P602,INSTRUCCIONES!$C$8)))</f>
        <v>0</v>
      </c>
      <c r="S602" s="52" t="str">
        <f>IF(OR(A602="",H602=""),"",IF(COUNTIFS(LISTAS!$C$2:$C$24,C602,LISTAS!$D$2:$D$24,H602)&gt;0,"SI","NO"))</f>
        <v/>
      </c>
      <c r="T602" s="53">
        <f t="shared" si="75"/>
        <v>0</v>
      </c>
      <c r="U602" s="54">
        <f t="shared" si="76"/>
        <v>0</v>
      </c>
      <c r="V602" s="55" t="str">
        <f t="shared" si="77"/>
        <v/>
      </c>
      <c r="W602" s="35" t="str">
        <f t="shared" si="78"/>
        <v/>
      </c>
      <c r="X602" s="37"/>
      <c r="Y602" s="56"/>
      <c r="Z602" s="57" t="str">
        <f t="shared" si="79"/>
        <v/>
      </c>
      <c r="AA602" s="41"/>
    </row>
    <row r="603" spans="1:27" ht="24" customHeight="1" x14ac:dyDescent="0.25">
      <c r="A603" s="27"/>
      <c r="B603" s="51" t="str">
        <f>IF(A603="","",IFERROR(INDEX(PERSONAL!$G$6:$G$80,MATCH(A603,PERSONAL!$A$6:$A$80,0)),""))</f>
        <v/>
      </c>
      <c r="C603" s="52" t="str">
        <f>IF(A603="","",IFERROR(INDEX(PERSONAL!$B$6:$B$80,MATCH(A603,PERSONAL!$A$6:$A$80,0)),""))</f>
        <v/>
      </c>
      <c r="D603" s="31" t="str">
        <f>IF(A603="","",IFERROR(INDEX(PERSONAL!$V$6:$V$80,MATCH(A603,PERSONAL!$A$6:$A$80,0)),""))</f>
        <v/>
      </c>
      <c r="E603" s="2"/>
      <c r="F603" s="2"/>
      <c r="G603" s="2"/>
      <c r="H603" s="2"/>
      <c r="I603" s="30"/>
      <c r="J603" s="30"/>
      <c r="K603" s="27"/>
      <c r="L603" s="30"/>
      <c r="M603" s="27"/>
      <c r="N603" s="2"/>
      <c r="O603" s="53">
        <f t="shared" si="72"/>
        <v>0</v>
      </c>
      <c r="P603" s="53">
        <f t="shared" si="73"/>
        <v>0</v>
      </c>
      <c r="Q603" s="53">
        <f t="shared" si="74"/>
        <v>0</v>
      </c>
      <c r="R603" s="53">
        <f>IF(P603=0,0,IF(INSTRUCCIONES!$C$8="",P603,MIN(P603,INSTRUCCIONES!$C$8)))</f>
        <v>0</v>
      </c>
      <c r="S603" s="52" t="str">
        <f>IF(OR(A603="",H603=""),"",IF(COUNTIFS(LISTAS!$C$2:$C$24,C603,LISTAS!$D$2:$D$24,H603)&gt;0,"SI","NO"))</f>
        <v/>
      </c>
      <c r="T603" s="53">
        <f t="shared" si="75"/>
        <v>0</v>
      </c>
      <c r="U603" s="54">
        <f t="shared" si="76"/>
        <v>0</v>
      </c>
      <c r="V603" s="55" t="str">
        <f t="shared" si="77"/>
        <v/>
      </c>
      <c r="W603" s="35" t="str">
        <f t="shared" si="78"/>
        <v/>
      </c>
      <c r="X603" s="37"/>
      <c r="Y603" s="56"/>
      <c r="Z603" s="57" t="str">
        <f t="shared" si="79"/>
        <v/>
      </c>
      <c r="AA603" s="41"/>
    </row>
    <row r="604" spans="1:27" ht="24" customHeight="1" x14ac:dyDescent="0.25">
      <c r="A604" s="27"/>
      <c r="B604" s="51" t="str">
        <f>IF(A604="","",IFERROR(INDEX(PERSONAL!$G$6:$G$80,MATCH(A604,PERSONAL!$A$6:$A$80,0)),""))</f>
        <v/>
      </c>
      <c r="C604" s="52" t="str">
        <f>IF(A604="","",IFERROR(INDEX(PERSONAL!$B$6:$B$80,MATCH(A604,PERSONAL!$A$6:$A$80,0)),""))</f>
        <v/>
      </c>
      <c r="D604" s="31" t="str">
        <f>IF(A604="","",IFERROR(INDEX(PERSONAL!$V$6:$V$80,MATCH(A604,PERSONAL!$A$6:$A$80,0)),""))</f>
        <v/>
      </c>
      <c r="E604" s="2"/>
      <c r="F604" s="2"/>
      <c r="G604" s="2"/>
      <c r="H604" s="2"/>
      <c r="I604" s="30"/>
      <c r="J604" s="30"/>
      <c r="K604" s="27"/>
      <c r="L604" s="30"/>
      <c r="M604" s="27"/>
      <c r="N604" s="2"/>
      <c r="O604" s="53">
        <f t="shared" si="72"/>
        <v>0</v>
      </c>
      <c r="P604" s="53">
        <f t="shared" si="73"/>
        <v>0</v>
      </c>
      <c r="Q604" s="53">
        <f t="shared" si="74"/>
        <v>0</v>
      </c>
      <c r="R604" s="53">
        <f>IF(P604=0,0,IF(INSTRUCCIONES!$C$8="",P604,MIN(P604,INSTRUCCIONES!$C$8)))</f>
        <v>0</v>
      </c>
      <c r="S604" s="52" t="str">
        <f>IF(OR(A604="",H604=""),"",IF(COUNTIFS(LISTAS!$C$2:$C$24,C604,LISTAS!$D$2:$D$24,H604)&gt;0,"SI","NO"))</f>
        <v/>
      </c>
      <c r="T604" s="53">
        <f t="shared" si="75"/>
        <v>0</v>
      </c>
      <c r="U604" s="54">
        <f t="shared" si="76"/>
        <v>0</v>
      </c>
      <c r="V604" s="55" t="str">
        <f t="shared" si="77"/>
        <v/>
      </c>
      <c r="W604" s="35" t="str">
        <f t="shared" si="78"/>
        <v/>
      </c>
      <c r="X604" s="37"/>
      <c r="Y604" s="56"/>
      <c r="Z604" s="57" t="str">
        <f t="shared" si="79"/>
        <v/>
      </c>
      <c r="AA604" s="41"/>
    </row>
    <row r="605" spans="1:27" ht="24" customHeight="1" x14ac:dyDescent="0.25">
      <c r="A605" s="27"/>
      <c r="B605" s="51" t="str">
        <f>IF(A605="","",IFERROR(INDEX(PERSONAL!$G$6:$G$80,MATCH(A605,PERSONAL!$A$6:$A$80,0)),""))</f>
        <v/>
      </c>
      <c r="C605" s="52" t="str">
        <f>IF(A605="","",IFERROR(INDEX(PERSONAL!$B$6:$B$80,MATCH(A605,PERSONAL!$A$6:$A$80,0)),""))</f>
        <v/>
      </c>
      <c r="D605" s="31" t="str">
        <f>IF(A605="","",IFERROR(INDEX(PERSONAL!$V$6:$V$80,MATCH(A605,PERSONAL!$A$6:$A$80,0)),""))</f>
        <v/>
      </c>
      <c r="E605" s="2"/>
      <c r="F605" s="2"/>
      <c r="G605" s="2"/>
      <c r="H605" s="2"/>
      <c r="I605" s="30"/>
      <c r="J605" s="30"/>
      <c r="K605" s="27"/>
      <c r="L605" s="30"/>
      <c r="M605" s="27"/>
      <c r="N605" s="2"/>
      <c r="O605" s="53">
        <f t="shared" si="72"/>
        <v>0</v>
      </c>
      <c r="P605" s="53">
        <f t="shared" si="73"/>
        <v>0</v>
      </c>
      <c r="Q605" s="53">
        <f t="shared" si="74"/>
        <v>0</v>
      </c>
      <c r="R605" s="53">
        <f>IF(P605=0,0,IF(INSTRUCCIONES!$C$8="",P605,MIN(P605,INSTRUCCIONES!$C$8)))</f>
        <v>0</v>
      </c>
      <c r="S605" s="52" t="str">
        <f>IF(OR(A605="",H605=""),"",IF(COUNTIFS(LISTAS!$C$2:$C$24,C605,LISTAS!$D$2:$D$24,H605)&gt;0,"SI","NO"))</f>
        <v/>
      </c>
      <c r="T605" s="53">
        <f t="shared" si="75"/>
        <v>0</v>
      </c>
      <c r="U605" s="54">
        <f t="shared" si="76"/>
        <v>0</v>
      </c>
      <c r="V605" s="55" t="str">
        <f t="shared" si="77"/>
        <v/>
      </c>
      <c r="W605" s="35" t="str">
        <f t="shared" si="78"/>
        <v/>
      </c>
      <c r="X605" s="37"/>
      <c r="Y605" s="56"/>
      <c r="Z605" s="57" t="str">
        <f t="shared" si="79"/>
        <v/>
      </c>
      <c r="AA605" s="41"/>
    </row>
    <row r="606" spans="1:27" ht="24" customHeight="1" x14ac:dyDescent="0.25">
      <c r="A606" s="27"/>
      <c r="B606" s="51" t="str">
        <f>IF(A606="","",IFERROR(INDEX(PERSONAL!$G$6:$G$80,MATCH(A606,PERSONAL!$A$6:$A$80,0)),""))</f>
        <v/>
      </c>
      <c r="C606" s="52" t="str">
        <f>IF(A606="","",IFERROR(INDEX(PERSONAL!$B$6:$B$80,MATCH(A606,PERSONAL!$A$6:$A$80,0)),""))</f>
        <v/>
      </c>
      <c r="D606" s="31" t="str">
        <f>IF(A606="","",IFERROR(INDEX(PERSONAL!$V$6:$V$80,MATCH(A606,PERSONAL!$A$6:$A$80,0)),""))</f>
        <v/>
      </c>
      <c r="E606" s="2"/>
      <c r="F606" s="2"/>
      <c r="G606" s="2"/>
      <c r="H606" s="2"/>
      <c r="I606" s="30"/>
      <c r="J606" s="30"/>
      <c r="K606" s="27"/>
      <c r="L606" s="30"/>
      <c r="M606" s="27"/>
      <c r="N606" s="2"/>
      <c r="O606" s="53">
        <f t="shared" si="72"/>
        <v>0</v>
      </c>
      <c r="P606" s="53">
        <f t="shared" si="73"/>
        <v>0</v>
      </c>
      <c r="Q606" s="53">
        <f t="shared" si="74"/>
        <v>0</v>
      </c>
      <c r="R606" s="53">
        <f>IF(P606=0,0,IF(INSTRUCCIONES!$C$8="",P606,MIN(P606,INSTRUCCIONES!$C$8)))</f>
        <v>0</v>
      </c>
      <c r="S606" s="52" t="str">
        <f>IF(OR(A606="",H606=""),"",IF(COUNTIFS(LISTAS!$C$2:$C$24,C606,LISTAS!$D$2:$D$24,H606)&gt;0,"SI","NO"))</f>
        <v/>
      </c>
      <c r="T606" s="53">
        <f t="shared" si="75"/>
        <v>0</v>
      </c>
      <c r="U606" s="54">
        <f t="shared" si="76"/>
        <v>0</v>
      </c>
      <c r="V606" s="55" t="str">
        <f t="shared" si="77"/>
        <v/>
      </c>
      <c r="W606" s="35" t="str">
        <f t="shared" si="78"/>
        <v/>
      </c>
      <c r="X606" s="37"/>
      <c r="Y606" s="56"/>
      <c r="Z606" s="57" t="str">
        <f t="shared" si="79"/>
        <v/>
      </c>
      <c r="AA606" s="41"/>
    </row>
    <row r="607" spans="1:27" ht="24" customHeight="1" x14ac:dyDescent="0.25">
      <c r="A607" s="27"/>
      <c r="B607" s="51" t="str">
        <f>IF(A607="","",IFERROR(INDEX(PERSONAL!$G$6:$G$80,MATCH(A607,PERSONAL!$A$6:$A$80,0)),""))</f>
        <v/>
      </c>
      <c r="C607" s="52" t="str">
        <f>IF(A607="","",IFERROR(INDEX(PERSONAL!$B$6:$B$80,MATCH(A607,PERSONAL!$A$6:$A$80,0)),""))</f>
        <v/>
      </c>
      <c r="D607" s="31" t="str">
        <f>IF(A607="","",IFERROR(INDEX(PERSONAL!$V$6:$V$80,MATCH(A607,PERSONAL!$A$6:$A$80,0)),""))</f>
        <v/>
      </c>
      <c r="E607" s="2"/>
      <c r="F607" s="2"/>
      <c r="G607" s="2"/>
      <c r="H607" s="2"/>
      <c r="I607" s="30"/>
      <c r="J607" s="30"/>
      <c r="K607" s="27"/>
      <c r="L607" s="30"/>
      <c r="M607" s="27"/>
      <c r="N607" s="2"/>
      <c r="O607" s="53">
        <f t="shared" si="72"/>
        <v>0</v>
      </c>
      <c r="P607" s="53">
        <f t="shared" si="73"/>
        <v>0</v>
      </c>
      <c r="Q607" s="53">
        <f t="shared" si="74"/>
        <v>0</v>
      </c>
      <c r="R607" s="53">
        <f>IF(P607=0,0,IF(INSTRUCCIONES!$C$8="",P607,MIN(P607,INSTRUCCIONES!$C$8)))</f>
        <v>0</v>
      </c>
      <c r="S607" s="52" t="str">
        <f>IF(OR(A607="",H607=""),"",IF(COUNTIFS(LISTAS!$C$2:$C$24,C607,LISTAS!$D$2:$D$24,H607)&gt;0,"SI","NO"))</f>
        <v/>
      </c>
      <c r="T607" s="53">
        <f t="shared" si="75"/>
        <v>0</v>
      </c>
      <c r="U607" s="54">
        <f t="shared" si="76"/>
        <v>0</v>
      </c>
      <c r="V607" s="55" t="str">
        <f t="shared" si="77"/>
        <v/>
      </c>
      <c r="W607" s="35" t="str">
        <f t="shared" si="78"/>
        <v/>
      </c>
      <c r="X607" s="37"/>
      <c r="Y607" s="56"/>
      <c r="Z607" s="57" t="str">
        <f t="shared" si="79"/>
        <v/>
      </c>
      <c r="AA607" s="41"/>
    </row>
    <row r="608" spans="1:27" ht="24" customHeight="1" x14ac:dyDescent="0.25">
      <c r="A608" s="27"/>
      <c r="B608" s="51" t="str">
        <f>IF(A608="","",IFERROR(INDEX(PERSONAL!$G$6:$G$80,MATCH(A608,PERSONAL!$A$6:$A$80,0)),""))</f>
        <v/>
      </c>
      <c r="C608" s="52" t="str">
        <f>IF(A608="","",IFERROR(INDEX(PERSONAL!$B$6:$B$80,MATCH(A608,PERSONAL!$A$6:$A$80,0)),""))</f>
        <v/>
      </c>
      <c r="D608" s="31" t="str">
        <f>IF(A608="","",IFERROR(INDEX(PERSONAL!$V$6:$V$80,MATCH(A608,PERSONAL!$A$6:$A$80,0)),""))</f>
        <v/>
      </c>
      <c r="E608" s="2"/>
      <c r="F608" s="2"/>
      <c r="G608" s="2"/>
      <c r="H608" s="2"/>
      <c r="I608" s="30"/>
      <c r="J608" s="30"/>
      <c r="K608" s="27"/>
      <c r="L608" s="30"/>
      <c r="M608" s="27"/>
      <c r="N608" s="2"/>
      <c r="O608" s="53">
        <f t="shared" si="72"/>
        <v>0</v>
      </c>
      <c r="P608" s="53">
        <f t="shared" si="73"/>
        <v>0</v>
      </c>
      <c r="Q608" s="53">
        <f t="shared" si="74"/>
        <v>0</v>
      </c>
      <c r="R608" s="53">
        <f>IF(P608=0,0,IF(INSTRUCCIONES!$C$8="",P608,MIN(P608,INSTRUCCIONES!$C$8)))</f>
        <v>0</v>
      </c>
      <c r="S608" s="52" t="str">
        <f>IF(OR(A608="",H608=""),"",IF(COUNTIFS(LISTAS!$C$2:$C$24,C608,LISTAS!$D$2:$D$24,H608)&gt;0,"SI","NO"))</f>
        <v/>
      </c>
      <c r="T608" s="53">
        <f t="shared" si="75"/>
        <v>0</v>
      </c>
      <c r="U608" s="54">
        <f t="shared" si="76"/>
        <v>0</v>
      </c>
      <c r="V608" s="55" t="str">
        <f t="shared" si="77"/>
        <v/>
      </c>
      <c r="W608" s="35" t="str">
        <f t="shared" si="78"/>
        <v/>
      </c>
      <c r="X608" s="37"/>
      <c r="Y608" s="56"/>
      <c r="Z608" s="57" t="str">
        <f t="shared" si="79"/>
        <v/>
      </c>
      <c r="AA608" s="41"/>
    </row>
    <row r="609" spans="1:27" ht="24" customHeight="1" x14ac:dyDescent="0.25">
      <c r="A609" s="27"/>
      <c r="B609" s="51" t="str">
        <f>IF(A609="","",IFERROR(INDEX(PERSONAL!$G$6:$G$80,MATCH(A609,PERSONAL!$A$6:$A$80,0)),""))</f>
        <v/>
      </c>
      <c r="C609" s="52" t="str">
        <f>IF(A609="","",IFERROR(INDEX(PERSONAL!$B$6:$B$80,MATCH(A609,PERSONAL!$A$6:$A$80,0)),""))</f>
        <v/>
      </c>
      <c r="D609" s="31" t="str">
        <f>IF(A609="","",IFERROR(INDEX(PERSONAL!$V$6:$V$80,MATCH(A609,PERSONAL!$A$6:$A$80,0)),""))</f>
        <v/>
      </c>
      <c r="E609" s="2"/>
      <c r="F609" s="2"/>
      <c r="G609" s="2"/>
      <c r="H609" s="2"/>
      <c r="I609" s="30"/>
      <c r="J609" s="30"/>
      <c r="K609" s="27"/>
      <c r="L609" s="30"/>
      <c r="M609" s="27"/>
      <c r="N609" s="2"/>
      <c r="O609" s="53">
        <f t="shared" si="72"/>
        <v>0</v>
      </c>
      <c r="P609" s="53">
        <f t="shared" si="73"/>
        <v>0</v>
      </c>
      <c r="Q609" s="53">
        <f t="shared" si="74"/>
        <v>0</v>
      </c>
      <c r="R609" s="53">
        <f>IF(P609=0,0,IF(INSTRUCCIONES!$C$8="",P609,MIN(P609,INSTRUCCIONES!$C$8)))</f>
        <v>0</v>
      </c>
      <c r="S609" s="52" t="str">
        <f>IF(OR(A609="",H609=""),"",IF(COUNTIFS(LISTAS!$C$2:$C$24,C609,LISTAS!$D$2:$D$24,H609)&gt;0,"SI","NO"))</f>
        <v/>
      </c>
      <c r="T609" s="53">
        <f t="shared" si="75"/>
        <v>0</v>
      </c>
      <c r="U609" s="54">
        <f t="shared" si="76"/>
        <v>0</v>
      </c>
      <c r="V609" s="55" t="str">
        <f t="shared" si="77"/>
        <v/>
      </c>
      <c r="W609" s="35" t="str">
        <f t="shared" si="78"/>
        <v/>
      </c>
      <c r="X609" s="37"/>
      <c r="Y609" s="56"/>
      <c r="Z609" s="57" t="str">
        <f t="shared" si="79"/>
        <v/>
      </c>
      <c r="AA609" s="41"/>
    </row>
    <row r="610" spans="1:27" ht="24" customHeight="1" x14ac:dyDescent="0.25">
      <c r="A610" s="27"/>
      <c r="B610" s="51" t="str">
        <f>IF(A610="","",IFERROR(INDEX(PERSONAL!$G$6:$G$80,MATCH(A610,PERSONAL!$A$6:$A$80,0)),""))</f>
        <v/>
      </c>
      <c r="C610" s="52" t="str">
        <f>IF(A610="","",IFERROR(INDEX(PERSONAL!$B$6:$B$80,MATCH(A610,PERSONAL!$A$6:$A$80,0)),""))</f>
        <v/>
      </c>
      <c r="D610" s="31" t="str">
        <f>IF(A610="","",IFERROR(INDEX(PERSONAL!$V$6:$V$80,MATCH(A610,PERSONAL!$A$6:$A$80,0)),""))</f>
        <v/>
      </c>
      <c r="E610" s="2"/>
      <c r="F610" s="2"/>
      <c r="G610" s="2"/>
      <c r="H610" s="2"/>
      <c r="I610" s="30"/>
      <c r="J610" s="30"/>
      <c r="K610" s="27"/>
      <c r="L610" s="30"/>
      <c r="M610" s="27"/>
      <c r="N610" s="2"/>
      <c r="O610" s="53">
        <f t="shared" si="72"/>
        <v>0</v>
      </c>
      <c r="P610" s="53">
        <f t="shared" si="73"/>
        <v>0</v>
      </c>
      <c r="Q610" s="53">
        <f t="shared" si="74"/>
        <v>0</v>
      </c>
      <c r="R610" s="53">
        <f>IF(P610=0,0,IF(INSTRUCCIONES!$C$8="",P610,MIN(P610,INSTRUCCIONES!$C$8)))</f>
        <v>0</v>
      </c>
      <c r="S610" s="52" t="str">
        <f>IF(OR(A610="",H610=""),"",IF(COUNTIFS(LISTAS!$C$2:$C$24,C610,LISTAS!$D$2:$D$24,H610)&gt;0,"SI","NO"))</f>
        <v/>
      </c>
      <c r="T610" s="53">
        <f t="shared" si="75"/>
        <v>0</v>
      </c>
      <c r="U610" s="54">
        <f t="shared" si="76"/>
        <v>0</v>
      </c>
      <c r="V610" s="55" t="str">
        <f t="shared" si="77"/>
        <v/>
      </c>
      <c r="W610" s="35" t="str">
        <f t="shared" si="78"/>
        <v/>
      </c>
      <c r="X610" s="37"/>
      <c r="Y610" s="56"/>
      <c r="Z610" s="57" t="str">
        <f t="shared" si="79"/>
        <v/>
      </c>
      <c r="AA610" s="41"/>
    </row>
    <row r="611" spans="1:27" ht="24" customHeight="1" x14ac:dyDescent="0.25">
      <c r="A611" s="27"/>
      <c r="B611" s="51" t="str">
        <f>IF(A611="","",IFERROR(INDEX(PERSONAL!$G$6:$G$80,MATCH(A611,PERSONAL!$A$6:$A$80,0)),""))</f>
        <v/>
      </c>
      <c r="C611" s="52" t="str">
        <f>IF(A611="","",IFERROR(INDEX(PERSONAL!$B$6:$B$80,MATCH(A611,PERSONAL!$A$6:$A$80,0)),""))</f>
        <v/>
      </c>
      <c r="D611" s="31" t="str">
        <f>IF(A611="","",IFERROR(INDEX(PERSONAL!$V$6:$V$80,MATCH(A611,PERSONAL!$A$6:$A$80,0)),""))</f>
        <v/>
      </c>
      <c r="E611" s="2"/>
      <c r="F611" s="2"/>
      <c r="G611" s="2"/>
      <c r="H611" s="2"/>
      <c r="I611" s="30"/>
      <c r="J611" s="30"/>
      <c r="K611" s="27"/>
      <c r="L611" s="30"/>
      <c r="M611" s="27"/>
      <c r="N611" s="2"/>
      <c r="O611" s="53">
        <f t="shared" si="72"/>
        <v>0</v>
      </c>
      <c r="P611" s="53">
        <f t="shared" si="73"/>
        <v>0</v>
      </c>
      <c r="Q611" s="53">
        <f t="shared" si="74"/>
        <v>0</v>
      </c>
      <c r="R611" s="53">
        <f>IF(P611=0,0,IF(INSTRUCCIONES!$C$8="",P611,MIN(P611,INSTRUCCIONES!$C$8)))</f>
        <v>0</v>
      </c>
      <c r="S611" s="52" t="str">
        <f>IF(OR(A611="",H611=""),"",IF(COUNTIFS(LISTAS!$C$2:$C$24,C611,LISTAS!$D$2:$D$24,H611)&gt;0,"SI","NO"))</f>
        <v/>
      </c>
      <c r="T611" s="53">
        <f t="shared" si="75"/>
        <v>0</v>
      </c>
      <c r="U611" s="54">
        <f t="shared" si="76"/>
        <v>0</v>
      </c>
      <c r="V611" s="55" t="str">
        <f t="shared" si="77"/>
        <v/>
      </c>
      <c r="W611" s="35" t="str">
        <f t="shared" si="78"/>
        <v/>
      </c>
      <c r="X611" s="37"/>
      <c r="Y611" s="56"/>
      <c r="Z611" s="57" t="str">
        <f t="shared" si="79"/>
        <v/>
      </c>
      <c r="AA611" s="41"/>
    </row>
    <row r="612" spans="1:27" ht="24" customHeight="1" x14ac:dyDescent="0.25">
      <c r="A612" s="27"/>
      <c r="B612" s="51" t="str">
        <f>IF(A612="","",IFERROR(INDEX(PERSONAL!$G$6:$G$80,MATCH(A612,PERSONAL!$A$6:$A$80,0)),""))</f>
        <v/>
      </c>
      <c r="C612" s="52" t="str">
        <f>IF(A612="","",IFERROR(INDEX(PERSONAL!$B$6:$B$80,MATCH(A612,PERSONAL!$A$6:$A$80,0)),""))</f>
        <v/>
      </c>
      <c r="D612" s="31" t="str">
        <f>IF(A612="","",IFERROR(INDEX(PERSONAL!$V$6:$V$80,MATCH(A612,PERSONAL!$A$6:$A$80,0)),""))</f>
        <v/>
      </c>
      <c r="E612" s="2"/>
      <c r="F612" s="2"/>
      <c r="G612" s="2"/>
      <c r="H612" s="2"/>
      <c r="I612" s="30"/>
      <c r="J612" s="30"/>
      <c r="K612" s="27"/>
      <c r="L612" s="30"/>
      <c r="M612" s="27"/>
      <c r="N612" s="2"/>
      <c r="O612" s="53">
        <f t="shared" si="72"/>
        <v>0</v>
      </c>
      <c r="P612" s="53">
        <f t="shared" si="73"/>
        <v>0</v>
      </c>
      <c r="Q612" s="53">
        <f t="shared" si="74"/>
        <v>0</v>
      </c>
      <c r="R612" s="53">
        <f>IF(P612=0,0,IF(INSTRUCCIONES!$C$8="",P612,MIN(P612,INSTRUCCIONES!$C$8)))</f>
        <v>0</v>
      </c>
      <c r="S612" s="52" t="str">
        <f>IF(OR(A612="",H612=""),"",IF(COUNTIFS(LISTAS!$C$2:$C$24,C612,LISTAS!$D$2:$D$24,H612)&gt;0,"SI","NO"))</f>
        <v/>
      </c>
      <c r="T612" s="53">
        <f t="shared" si="75"/>
        <v>0</v>
      </c>
      <c r="U612" s="54">
        <f t="shared" si="76"/>
        <v>0</v>
      </c>
      <c r="V612" s="55" t="str">
        <f t="shared" si="77"/>
        <v/>
      </c>
      <c r="W612" s="35" t="str">
        <f t="shared" si="78"/>
        <v/>
      </c>
      <c r="X612" s="37"/>
      <c r="Y612" s="56"/>
      <c r="Z612" s="57" t="str">
        <f t="shared" si="79"/>
        <v/>
      </c>
      <c r="AA612" s="41"/>
    </row>
    <row r="613" spans="1:27" ht="24" customHeight="1" x14ac:dyDescent="0.25">
      <c r="A613" s="27"/>
      <c r="B613" s="51" t="str">
        <f>IF(A613="","",IFERROR(INDEX(PERSONAL!$G$6:$G$80,MATCH(A613,PERSONAL!$A$6:$A$80,0)),""))</f>
        <v/>
      </c>
      <c r="C613" s="52" t="str">
        <f>IF(A613="","",IFERROR(INDEX(PERSONAL!$B$6:$B$80,MATCH(A613,PERSONAL!$A$6:$A$80,0)),""))</f>
        <v/>
      </c>
      <c r="D613" s="31" t="str">
        <f>IF(A613="","",IFERROR(INDEX(PERSONAL!$V$6:$V$80,MATCH(A613,PERSONAL!$A$6:$A$80,0)),""))</f>
        <v/>
      </c>
      <c r="E613" s="2"/>
      <c r="F613" s="2"/>
      <c r="G613" s="2"/>
      <c r="H613" s="2"/>
      <c r="I613" s="30"/>
      <c r="J613" s="30"/>
      <c r="K613" s="27"/>
      <c r="L613" s="30"/>
      <c r="M613" s="27"/>
      <c r="N613" s="2"/>
      <c r="O613" s="53">
        <f t="shared" si="72"/>
        <v>0</v>
      </c>
      <c r="P613" s="53">
        <f t="shared" si="73"/>
        <v>0</v>
      </c>
      <c r="Q613" s="53">
        <f t="shared" si="74"/>
        <v>0</v>
      </c>
      <c r="R613" s="53">
        <f>IF(P613=0,0,IF(INSTRUCCIONES!$C$8="",P613,MIN(P613,INSTRUCCIONES!$C$8)))</f>
        <v>0</v>
      </c>
      <c r="S613" s="52" t="str">
        <f>IF(OR(A613="",H613=""),"",IF(COUNTIFS(LISTAS!$C$2:$C$24,C613,LISTAS!$D$2:$D$24,H613)&gt;0,"SI","NO"))</f>
        <v/>
      </c>
      <c r="T613" s="53">
        <f t="shared" si="75"/>
        <v>0</v>
      </c>
      <c r="U613" s="54">
        <f t="shared" si="76"/>
        <v>0</v>
      </c>
      <c r="V613" s="55" t="str">
        <f t="shared" si="77"/>
        <v/>
      </c>
      <c r="W613" s="35" t="str">
        <f t="shared" si="78"/>
        <v/>
      </c>
      <c r="X613" s="37"/>
      <c r="Y613" s="56"/>
      <c r="Z613" s="57" t="str">
        <f t="shared" si="79"/>
        <v/>
      </c>
      <c r="AA613" s="41"/>
    </row>
    <row r="614" spans="1:27" ht="24" customHeight="1" x14ac:dyDescent="0.25">
      <c r="A614" s="27"/>
      <c r="B614" s="51" t="str">
        <f>IF(A614="","",IFERROR(INDEX(PERSONAL!$G$6:$G$80,MATCH(A614,PERSONAL!$A$6:$A$80,0)),""))</f>
        <v/>
      </c>
      <c r="C614" s="52" t="str">
        <f>IF(A614="","",IFERROR(INDEX(PERSONAL!$B$6:$B$80,MATCH(A614,PERSONAL!$A$6:$A$80,0)),""))</f>
        <v/>
      </c>
      <c r="D614" s="31" t="str">
        <f>IF(A614="","",IFERROR(INDEX(PERSONAL!$V$6:$V$80,MATCH(A614,PERSONAL!$A$6:$A$80,0)),""))</f>
        <v/>
      </c>
      <c r="E614" s="2"/>
      <c r="F614" s="2"/>
      <c r="G614" s="2"/>
      <c r="H614" s="2"/>
      <c r="I614" s="30"/>
      <c r="J614" s="30"/>
      <c r="K614" s="27"/>
      <c r="L614" s="30"/>
      <c r="M614" s="27"/>
      <c r="N614" s="2"/>
      <c r="O614" s="53">
        <f t="shared" si="72"/>
        <v>0</v>
      </c>
      <c r="P614" s="53">
        <f t="shared" si="73"/>
        <v>0</v>
      </c>
      <c r="Q614" s="53">
        <f t="shared" si="74"/>
        <v>0</v>
      </c>
      <c r="R614" s="53">
        <f>IF(P614=0,0,IF(INSTRUCCIONES!$C$8="",P614,MIN(P614,INSTRUCCIONES!$C$8)))</f>
        <v>0</v>
      </c>
      <c r="S614" s="52" t="str">
        <f>IF(OR(A614="",H614=""),"",IF(COUNTIFS(LISTAS!$C$2:$C$24,C614,LISTAS!$D$2:$D$24,H614)&gt;0,"SI","NO"))</f>
        <v/>
      </c>
      <c r="T614" s="53">
        <f t="shared" si="75"/>
        <v>0</v>
      </c>
      <c r="U614" s="54">
        <f t="shared" si="76"/>
        <v>0</v>
      </c>
      <c r="V614" s="55" t="str">
        <f t="shared" si="77"/>
        <v/>
      </c>
      <c r="W614" s="35" t="str">
        <f t="shared" si="78"/>
        <v/>
      </c>
      <c r="X614" s="37"/>
      <c r="Y614" s="56"/>
      <c r="Z614" s="57" t="str">
        <f t="shared" si="79"/>
        <v/>
      </c>
      <c r="AA614" s="41"/>
    </row>
    <row r="615" spans="1:27" ht="24" customHeight="1" x14ac:dyDescent="0.25">
      <c r="A615" s="27"/>
      <c r="B615" s="51" t="str">
        <f>IF(A615="","",IFERROR(INDEX(PERSONAL!$G$6:$G$80,MATCH(A615,PERSONAL!$A$6:$A$80,0)),""))</f>
        <v/>
      </c>
      <c r="C615" s="52" t="str">
        <f>IF(A615="","",IFERROR(INDEX(PERSONAL!$B$6:$B$80,MATCH(A615,PERSONAL!$A$6:$A$80,0)),""))</f>
        <v/>
      </c>
      <c r="D615" s="31" t="str">
        <f>IF(A615="","",IFERROR(INDEX(PERSONAL!$V$6:$V$80,MATCH(A615,PERSONAL!$A$6:$A$80,0)),""))</f>
        <v/>
      </c>
      <c r="E615" s="2"/>
      <c r="F615" s="2"/>
      <c r="G615" s="2"/>
      <c r="H615" s="2"/>
      <c r="I615" s="30"/>
      <c r="J615" s="30"/>
      <c r="K615" s="27"/>
      <c r="L615" s="30"/>
      <c r="M615" s="27"/>
      <c r="N615" s="2"/>
      <c r="O615" s="53">
        <f t="shared" si="72"/>
        <v>0</v>
      </c>
      <c r="P615" s="53">
        <f t="shared" si="73"/>
        <v>0</v>
      </c>
      <c r="Q615" s="53">
        <f t="shared" si="74"/>
        <v>0</v>
      </c>
      <c r="R615" s="53">
        <f>IF(P615=0,0,IF(INSTRUCCIONES!$C$8="",P615,MIN(P615,INSTRUCCIONES!$C$8)))</f>
        <v>0</v>
      </c>
      <c r="S615" s="52" t="str">
        <f>IF(OR(A615="",H615=""),"",IF(COUNTIFS(LISTAS!$C$2:$C$24,C615,LISTAS!$D$2:$D$24,H615)&gt;0,"SI","NO"))</f>
        <v/>
      </c>
      <c r="T615" s="53">
        <f t="shared" si="75"/>
        <v>0</v>
      </c>
      <c r="U615" s="54">
        <f t="shared" si="76"/>
        <v>0</v>
      </c>
      <c r="V615" s="55" t="str">
        <f t="shared" si="77"/>
        <v/>
      </c>
      <c r="W615" s="35" t="str">
        <f t="shared" si="78"/>
        <v/>
      </c>
      <c r="X615" s="37"/>
      <c r="Y615" s="56"/>
      <c r="Z615" s="57" t="str">
        <f t="shared" si="79"/>
        <v/>
      </c>
      <c r="AA615" s="41"/>
    </row>
    <row r="616" spans="1:27" ht="24" customHeight="1" x14ac:dyDescent="0.25">
      <c r="A616" s="27"/>
      <c r="B616" s="51" t="str">
        <f>IF(A616="","",IFERROR(INDEX(PERSONAL!$G$6:$G$80,MATCH(A616,PERSONAL!$A$6:$A$80,0)),""))</f>
        <v/>
      </c>
      <c r="C616" s="52" t="str">
        <f>IF(A616="","",IFERROR(INDEX(PERSONAL!$B$6:$B$80,MATCH(A616,PERSONAL!$A$6:$A$80,0)),""))</f>
        <v/>
      </c>
      <c r="D616" s="31" t="str">
        <f>IF(A616="","",IFERROR(INDEX(PERSONAL!$V$6:$V$80,MATCH(A616,PERSONAL!$A$6:$A$80,0)),""))</f>
        <v/>
      </c>
      <c r="E616" s="2"/>
      <c r="F616" s="2"/>
      <c r="G616" s="2"/>
      <c r="H616" s="2"/>
      <c r="I616" s="30"/>
      <c r="J616" s="30"/>
      <c r="K616" s="27"/>
      <c r="L616" s="30"/>
      <c r="M616" s="27"/>
      <c r="N616" s="2"/>
      <c r="O616" s="53">
        <f t="shared" si="72"/>
        <v>0</v>
      </c>
      <c r="P616" s="53">
        <f t="shared" si="73"/>
        <v>0</v>
      </c>
      <c r="Q616" s="53">
        <f t="shared" si="74"/>
        <v>0</v>
      </c>
      <c r="R616" s="53">
        <f>IF(P616=0,0,IF(INSTRUCCIONES!$C$8="",P616,MIN(P616,INSTRUCCIONES!$C$8)))</f>
        <v>0</v>
      </c>
      <c r="S616" s="52" t="str">
        <f>IF(OR(A616="",H616=""),"",IF(COUNTIFS(LISTAS!$C$2:$C$24,C616,LISTAS!$D$2:$D$24,H616)&gt;0,"SI","NO"))</f>
        <v/>
      </c>
      <c r="T616" s="53">
        <f t="shared" si="75"/>
        <v>0</v>
      </c>
      <c r="U616" s="54">
        <f t="shared" si="76"/>
        <v>0</v>
      </c>
      <c r="V616" s="55" t="str">
        <f t="shared" si="77"/>
        <v/>
      </c>
      <c r="W616" s="35" t="str">
        <f t="shared" si="78"/>
        <v/>
      </c>
      <c r="X616" s="37"/>
      <c r="Y616" s="56"/>
      <c r="Z616" s="57" t="str">
        <f t="shared" si="79"/>
        <v/>
      </c>
      <c r="AA616" s="41"/>
    </row>
    <row r="617" spans="1:27" ht="24" customHeight="1" x14ac:dyDescent="0.25">
      <c r="A617" s="27"/>
      <c r="B617" s="51" t="str">
        <f>IF(A617="","",IFERROR(INDEX(PERSONAL!$G$6:$G$80,MATCH(A617,PERSONAL!$A$6:$A$80,0)),""))</f>
        <v/>
      </c>
      <c r="C617" s="52" t="str">
        <f>IF(A617="","",IFERROR(INDEX(PERSONAL!$B$6:$B$80,MATCH(A617,PERSONAL!$A$6:$A$80,0)),""))</f>
        <v/>
      </c>
      <c r="D617" s="31" t="str">
        <f>IF(A617="","",IFERROR(INDEX(PERSONAL!$V$6:$V$80,MATCH(A617,PERSONAL!$A$6:$A$80,0)),""))</f>
        <v/>
      </c>
      <c r="E617" s="2"/>
      <c r="F617" s="2"/>
      <c r="G617" s="2"/>
      <c r="H617" s="2"/>
      <c r="I617" s="30"/>
      <c r="J617" s="30"/>
      <c r="K617" s="27"/>
      <c r="L617" s="30"/>
      <c r="M617" s="27"/>
      <c r="N617" s="2"/>
      <c r="O617" s="53">
        <f t="shared" si="72"/>
        <v>0</v>
      </c>
      <c r="P617" s="53">
        <f t="shared" si="73"/>
        <v>0</v>
      </c>
      <c r="Q617" s="53">
        <f t="shared" si="74"/>
        <v>0</v>
      </c>
      <c r="R617" s="53">
        <f>IF(P617=0,0,IF(INSTRUCCIONES!$C$8="",P617,MIN(P617,INSTRUCCIONES!$C$8)))</f>
        <v>0</v>
      </c>
      <c r="S617" s="52" t="str">
        <f>IF(OR(A617="",H617=""),"",IF(COUNTIFS(LISTAS!$C$2:$C$24,C617,LISTAS!$D$2:$D$24,H617)&gt;0,"SI","NO"))</f>
        <v/>
      </c>
      <c r="T617" s="53">
        <f t="shared" si="75"/>
        <v>0</v>
      </c>
      <c r="U617" s="54">
        <f t="shared" si="76"/>
        <v>0</v>
      </c>
      <c r="V617" s="55" t="str">
        <f t="shared" si="77"/>
        <v/>
      </c>
      <c r="W617" s="35" t="str">
        <f t="shared" si="78"/>
        <v/>
      </c>
      <c r="X617" s="37"/>
      <c r="Y617" s="56"/>
      <c r="Z617" s="57" t="str">
        <f t="shared" si="79"/>
        <v/>
      </c>
      <c r="AA617" s="41"/>
    </row>
    <row r="618" spans="1:27" ht="24" customHeight="1" x14ac:dyDescent="0.25">
      <c r="A618" s="27"/>
      <c r="B618" s="51" t="str">
        <f>IF(A618="","",IFERROR(INDEX(PERSONAL!$G$6:$G$80,MATCH(A618,PERSONAL!$A$6:$A$80,0)),""))</f>
        <v/>
      </c>
      <c r="C618" s="52" t="str">
        <f>IF(A618="","",IFERROR(INDEX(PERSONAL!$B$6:$B$80,MATCH(A618,PERSONAL!$A$6:$A$80,0)),""))</f>
        <v/>
      </c>
      <c r="D618" s="31" t="str">
        <f>IF(A618="","",IFERROR(INDEX(PERSONAL!$V$6:$V$80,MATCH(A618,PERSONAL!$A$6:$A$80,0)),""))</f>
        <v/>
      </c>
      <c r="E618" s="2"/>
      <c r="F618" s="2"/>
      <c r="G618" s="2"/>
      <c r="H618" s="2"/>
      <c r="I618" s="30"/>
      <c r="J618" s="30"/>
      <c r="K618" s="27"/>
      <c r="L618" s="30"/>
      <c r="M618" s="27"/>
      <c r="N618" s="2"/>
      <c r="O618" s="53">
        <f t="shared" si="72"/>
        <v>0</v>
      </c>
      <c r="P618" s="53">
        <f t="shared" si="73"/>
        <v>0</v>
      </c>
      <c r="Q618" s="53">
        <f t="shared" si="74"/>
        <v>0</v>
      </c>
      <c r="R618" s="53">
        <f>IF(P618=0,0,IF(INSTRUCCIONES!$C$8="",P618,MIN(P618,INSTRUCCIONES!$C$8)))</f>
        <v>0</v>
      </c>
      <c r="S618" s="52" t="str">
        <f>IF(OR(A618="",H618=""),"",IF(COUNTIFS(LISTAS!$C$2:$C$24,C618,LISTAS!$D$2:$D$24,H618)&gt;0,"SI","NO"))</f>
        <v/>
      </c>
      <c r="T618" s="53">
        <f t="shared" si="75"/>
        <v>0</v>
      </c>
      <c r="U618" s="54">
        <f t="shared" si="76"/>
        <v>0</v>
      </c>
      <c r="V618" s="55" t="str">
        <f t="shared" si="77"/>
        <v/>
      </c>
      <c r="W618" s="35" t="str">
        <f t="shared" si="78"/>
        <v/>
      </c>
      <c r="X618" s="37"/>
      <c r="Y618" s="56"/>
      <c r="Z618" s="57" t="str">
        <f t="shared" si="79"/>
        <v/>
      </c>
      <c r="AA618" s="41"/>
    </row>
    <row r="619" spans="1:27" ht="24" customHeight="1" x14ac:dyDescent="0.25">
      <c r="A619" s="27"/>
      <c r="B619" s="51" t="str">
        <f>IF(A619="","",IFERROR(INDEX(PERSONAL!$G$6:$G$80,MATCH(A619,PERSONAL!$A$6:$A$80,0)),""))</f>
        <v/>
      </c>
      <c r="C619" s="52" t="str">
        <f>IF(A619="","",IFERROR(INDEX(PERSONAL!$B$6:$B$80,MATCH(A619,PERSONAL!$A$6:$A$80,0)),""))</f>
        <v/>
      </c>
      <c r="D619" s="31" t="str">
        <f>IF(A619="","",IFERROR(INDEX(PERSONAL!$V$6:$V$80,MATCH(A619,PERSONAL!$A$6:$A$80,0)),""))</f>
        <v/>
      </c>
      <c r="E619" s="2"/>
      <c r="F619" s="2"/>
      <c r="G619" s="2"/>
      <c r="H619" s="2"/>
      <c r="I619" s="30"/>
      <c r="J619" s="30"/>
      <c r="K619" s="27"/>
      <c r="L619" s="30"/>
      <c r="M619" s="27"/>
      <c r="N619" s="2"/>
      <c r="O619" s="53">
        <f t="shared" si="72"/>
        <v>0</v>
      </c>
      <c r="P619" s="53">
        <f t="shared" si="73"/>
        <v>0</v>
      </c>
      <c r="Q619" s="53">
        <f t="shared" si="74"/>
        <v>0</v>
      </c>
      <c r="R619" s="53">
        <f>IF(P619=0,0,IF(INSTRUCCIONES!$C$8="",P619,MIN(P619,INSTRUCCIONES!$C$8)))</f>
        <v>0</v>
      </c>
      <c r="S619" s="52" t="str">
        <f>IF(OR(A619="",H619=""),"",IF(COUNTIFS(LISTAS!$C$2:$C$24,C619,LISTAS!$D$2:$D$24,H619)&gt;0,"SI","NO"))</f>
        <v/>
      </c>
      <c r="T619" s="53">
        <f t="shared" si="75"/>
        <v>0</v>
      </c>
      <c r="U619" s="54">
        <f t="shared" si="76"/>
        <v>0</v>
      </c>
      <c r="V619" s="55" t="str">
        <f t="shared" si="77"/>
        <v/>
      </c>
      <c r="W619" s="35" t="str">
        <f t="shared" si="78"/>
        <v/>
      </c>
      <c r="X619" s="37"/>
      <c r="Y619" s="56"/>
      <c r="Z619" s="57" t="str">
        <f t="shared" si="79"/>
        <v/>
      </c>
      <c r="AA619" s="41"/>
    </row>
    <row r="620" spans="1:27" ht="24" customHeight="1" x14ac:dyDescent="0.25">
      <c r="A620" s="27"/>
      <c r="B620" s="51" t="str">
        <f>IF(A620="","",IFERROR(INDEX(PERSONAL!$G$6:$G$80,MATCH(A620,PERSONAL!$A$6:$A$80,0)),""))</f>
        <v/>
      </c>
      <c r="C620" s="52" t="str">
        <f>IF(A620="","",IFERROR(INDEX(PERSONAL!$B$6:$B$80,MATCH(A620,PERSONAL!$A$6:$A$80,0)),""))</f>
        <v/>
      </c>
      <c r="D620" s="31" t="str">
        <f>IF(A620="","",IFERROR(INDEX(PERSONAL!$V$6:$V$80,MATCH(A620,PERSONAL!$A$6:$A$80,0)),""))</f>
        <v/>
      </c>
      <c r="E620" s="2"/>
      <c r="F620" s="2"/>
      <c r="G620" s="2"/>
      <c r="H620" s="2"/>
      <c r="I620" s="30"/>
      <c r="J620" s="30"/>
      <c r="K620" s="27"/>
      <c r="L620" s="30"/>
      <c r="M620" s="27"/>
      <c r="N620" s="2"/>
      <c r="O620" s="53">
        <f t="shared" si="72"/>
        <v>0</v>
      </c>
      <c r="P620" s="53">
        <f t="shared" si="73"/>
        <v>0</v>
      </c>
      <c r="Q620" s="53">
        <f t="shared" si="74"/>
        <v>0</v>
      </c>
      <c r="R620" s="53">
        <f>IF(P620=0,0,IF(INSTRUCCIONES!$C$8="",P620,MIN(P620,INSTRUCCIONES!$C$8)))</f>
        <v>0</v>
      </c>
      <c r="S620" s="52" t="str">
        <f>IF(OR(A620="",H620=""),"",IF(COUNTIFS(LISTAS!$C$2:$C$24,C620,LISTAS!$D$2:$D$24,H620)&gt;0,"SI","NO"))</f>
        <v/>
      </c>
      <c r="T620" s="53">
        <f t="shared" si="75"/>
        <v>0</v>
      </c>
      <c r="U620" s="54">
        <f t="shared" si="76"/>
        <v>0</v>
      </c>
      <c r="V620" s="55" t="str">
        <f t="shared" si="77"/>
        <v/>
      </c>
      <c r="W620" s="35" t="str">
        <f t="shared" si="78"/>
        <v/>
      </c>
      <c r="X620" s="37"/>
      <c r="Y620" s="56"/>
      <c r="Z620" s="57" t="str">
        <f t="shared" si="79"/>
        <v/>
      </c>
      <c r="AA620" s="41"/>
    </row>
    <row r="621" spans="1:27" ht="24" customHeight="1" x14ac:dyDescent="0.25">
      <c r="A621" s="27"/>
      <c r="B621" s="51" t="str">
        <f>IF(A621="","",IFERROR(INDEX(PERSONAL!$G$6:$G$80,MATCH(A621,PERSONAL!$A$6:$A$80,0)),""))</f>
        <v/>
      </c>
      <c r="C621" s="52" t="str">
        <f>IF(A621="","",IFERROR(INDEX(PERSONAL!$B$6:$B$80,MATCH(A621,PERSONAL!$A$6:$A$80,0)),""))</f>
        <v/>
      </c>
      <c r="D621" s="31" t="str">
        <f>IF(A621="","",IFERROR(INDEX(PERSONAL!$V$6:$V$80,MATCH(A621,PERSONAL!$A$6:$A$80,0)),""))</f>
        <v/>
      </c>
      <c r="E621" s="2"/>
      <c r="F621" s="2"/>
      <c r="G621" s="2"/>
      <c r="H621" s="2"/>
      <c r="I621" s="30"/>
      <c r="J621" s="30"/>
      <c r="K621" s="27"/>
      <c r="L621" s="30"/>
      <c r="M621" s="27"/>
      <c r="N621" s="2"/>
      <c r="O621" s="53">
        <f t="shared" si="72"/>
        <v>0</v>
      </c>
      <c r="P621" s="53">
        <f t="shared" si="73"/>
        <v>0</v>
      </c>
      <c r="Q621" s="53">
        <f t="shared" si="74"/>
        <v>0</v>
      </c>
      <c r="R621" s="53">
        <f>IF(P621=0,0,IF(INSTRUCCIONES!$C$8="",P621,MIN(P621,INSTRUCCIONES!$C$8)))</f>
        <v>0</v>
      </c>
      <c r="S621" s="52" t="str">
        <f>IF(OR(A621="",H621=""),"",IF(COUNTIFS(LISTAS!$C$2:$C$24,C621,LISTAS!$D$2:$D$24,H621)&gt;0,"SI","NO"))</f>
        <v/>
      </c>
      <c r="T621" s="53">
        <f t="shared" si="75"/>
        <v>0</v>
      </c>
      <c r="U621" s="54">
        <f t="shared" si="76"/>
        <v>0</v>
      </c>
      <c r="V621" s="55" t="str">
        <f t="shared" si="77"/>
        <v/>
      </c>
      <c r="W621" s="35" t="str">
        <f t="shared" si="78"/>
        <v/>
      </c>
      <c r="X621" s="37"/>
      <c r="Y621" s="56"/>
      <c r="Z621" s="57" t="str">
        <f t="shared" si="79"/>
        <v/>
      </c>
      <c r="AA621" s="41"/>
    </row>
    <row r="622" spans="1:27" ht="24" customHeight="1" x14ac:dyDescent="0.25">
      <c r="A622" s="27"/>
      <c r="B622" s="51" t="str">
        <f>IF(A622="","",IFERROR(INDEX(PERSONAL!$G$6:$G$80,MATCH(A622,PERSONAL!$A$6:$A$80,0)),""))</f>
        <v/>
      </c>
      <c r="C622" s="52" t="str">
        <f>IF(A622="","",IFERROR(INDEX(PERSONAL!$B$6:$B$80,MATCH(A622,PERSONAL!$A$6:$A$80,0)),""))</f>
        <v/>
      </c>
      <c r="D622" s="31" t="str">
        <f>IF(A622="","",IFERROR(INDEX(PERSONAL!$V$6:$V$80,MATCH(A622,PERSONAL!$A$6:$A$80,0)),""))</f>
        <v/>
      </c>
      <c r="E622" s="2"/>
      <c r="F622" s="2"/>
      <c r="G622" s="2"/>
      <c r="H622" s="2"/>
      <c r="I622" s="30"/>
      <c r="J622" s="30"/>
      <c r="K622" s="27"/>
      <c r="L622" s="30"/>
      <c r="M622" s="27"/>
      <c r="N622" s="2"/>
      <c r="O622" s="53">
        <f t="shared" si="72"/>
        <v>0</v>
      </c>
      <c r="P622" s="53">
        <f t="shared" si="73"/>
        <v>0</v>
      </c>
      <c r="Q622" s="53">
        <f t="shared" si="74"/>
        <v>0</v>
      </c>
      <c r="R622" s="53">
        <f>IF(P622=0,0,IF(INSTRUCCIONES!$C$8="",P622,MIN(P622,INSTRUCCIONES!$C$8)))</f>
        <v>0</v>
      </c>
      <c r="S622" s="52" t="str">
        <f>IF(OR(A622="",H622=""),"",IF(COUNTIFS(LISTAS!$C$2:$C$24,C622,LISTAS!$D$2:$D$24,H622)&gt;0,"SI","NO"))</f>
        <v/>
      </c>
      <c r="T622" s="53">
        <f t="shared" si="75"/>
        <v>0</v>
      </c>
      <c r="U622" s="54">
        <f t="shared" si="76"/>
        <v>0</v>
      </c>
      <c r="V622" s="55" t="str">
        <f t="shared" si="77"/>
        <v/>
      </c>
      <c r="W622" s="35" t="str">
        <f t="shared" si="78"/>
        <v/>
      </c>
      <c r="X622" s="37"/>
      <c r="Y622" s="56"/>
      <c r="Z622" s="57" t="str">
        <f t="shared" si="79"/>
        <v/>
      </c>
      <c r="AA622" s="41"/>
    </row>
    <row r="623" spans="1:27" ht="24" customHeight="1" x14ac:dyDescent="0.25">
      <c r="A623" s="27"/>
      <c r="B623" s="51" t="str">
        <f>IF(A623="","",IFERROR(INDEX(PERSONAL!$G$6:$G$80,MATCH(A623,PERSONAL!$A$6:$A$80,0)),""))</f>
        <v/>
      </c>
      <c r="C623" s="52" t="str">
        <f>IF(A623="","",IFERROR(INDEX(PERSONAL!$B$6:$B$80,MATCH(A623,PERSONAL!$A$6:$A$80,0)),""))</f>
        <v/>
      </c>
      <c r="D623" s="31" t="str">
        <f>IF(A623="","",IFERROR(INDEX(PERSONAL!$V$6:$V$80,MATCH(A623,PERSONAL!$A$6:$A$80,0)),""))</f>
        <v/>
      </c>
      <c r="E623" s="2"/>
      <c r="F623" s="2"/>
      <c r="G623" s="2"/>
      <c r="H623" s="2"/>
      <c r="I623" s="30"/>
      <c r="J623" s="30"/>
      <c r="K623" s="27"/>
      <c r="L623" s="30"/>
      <c r="M623" s="27"/>
      <c r="N623" s="2"/>
      <c r="O623" s="53">
        <f t="shared" si="72"/>
        <v>0</v>
      </c>
      <c r="P623" s="53">
        <f t="shared" si="73"/>
        <v>0</v>
      </c>
      <c r="Q623" s="53">
        <f t="shared" si="74"/>
        <v>0</v>
      </c>
      <c r="R623" s="53">
        <f>IF(P623=0,0,IF(INSTRUCCIONES!$C$8="",P623,MIN(P623,INSTRUCCIONES!$C$8)))</f>
        <v>0</v>
      </c>
      <c r="S623" s="52" t="str">
        <f>IF(OR(A623="",H623=""),"",IF(COUNTIFS(LISTAS!$C$2:$C$24,C623,LISTAS!$D$2:$D$24,H623)&gt;0,"SI","NO"))</f>
        <v/>
      </c>
      <c r="T623" s="53">
        <f t="shared" si="75"/>
        <v>0</v>
      </c>
      <c r="U623" s="54">
        <f t="shared" si="76"/>
        <v>0</v>
      </c>
      <c r="V623" s="55" t="str">
        <f t="shared" si="77"/>
        <v/>
      </c>
      <c r="W623" s="35" t="str">
        <f t="shared" si="78"/>
        <v/>
      </c>
      <c r="X623" s="37"/>
      <c r="Y623" s="56"/>
      <c r="Z623" s="57" t="str">
        <f t="shared" si="79"/>
        <v/>
      </c>
      <c r="AA623" s="41"/>
    </row>
    <row r="624" spans="1:27" ht="24" customHeight="1" x14ac:dyDescent="0.25">
      <c r="A624" s="27"/>
      <c r="B624" s="51" t="str">
        <f>IF(A624="","",IFERROR(INDEX(PERSONAL!$G$6:$G$80,MATCH(A624,PERSONAL!$A$6:$A$80,0)),""))</f>
        <v/>
      </c>
      <c r="C624" s="52" t="str">
        <f>IF(A624="","",IFERROR(INDEX(PERSONAL!$B$6:$B$80,MATCH(A624,PERSONAL!$A$6:$A$80,0)),""))</f>
        <v/>
      </c>
      <c r="D624" s="31" t="str">
        <f>IF(A624="","",IFERROR(INDEX(PERSONAL!$V$6:$V$80,MATCH(A624,PERSONAL!$A$6:$A$80,0)),""))</f>
        <v/>
      </c>
      <c r="E624" s="2"/>
      <c r="F624" s="2"/>
      <c r="G624" s="2"/>
      <c r="H624" s="2"/>
      <c r="I624" s="30"/>
      <c r="J624" s="30"/>
      <c r="K624" s="27"/>
      <c r="L624" s="30"/>
      <c r="M624" s="27"/>
      <c r="N624" s="2"/>
      <c r="O624" s="53">
        <f t="shared" si="72"/>
        <v>0</v>
      </c>
      <c r="P624" s="53">
        <f t="shared" si="73"/>
        <v>0</v>
      </c>
      <c r="Q624" s="53">
        <f t="shared" si="74"/>
        <v>0</v>
      </c>
      <c r="R624" s="53">
        <f>IF(P624=0,0,IF(INSTRUCCIONES!$C$8="",P624,MIN(P624,INSTRUCCIONES!$C$8)))</f>
        <v>0</v>
      </c>
      <c r="S624" s="52" t="str">
        <f>IF(OR(A624="",H624=""),"",IF(COUNTIFS(LISTAS!$C$2:$C$24,C624,LISTAS!$D$2:$D$24,H624)&gt;0,"SI","NO"))</f>
        <v/>
      </c>
      <c r="T624" s="53">
        <f t="shared" si="75"/>
        <v>0</v>
      </c>
      <c r="U624" s="54">
        <f t="shared" si="76"/>
        <v>0</v>
      </c>
      <c r="V624" s="55" t="str">
        <f t="shared" si="77"/>
        <v/>
      </c>
      <c r="W624" s="35" t="str">
        <f t="shared" si="78"/>
        <v/>
      </c>
      <c r="X624" s="37"/>
      <c r="Y624" s="56"/>
      <c r="Z624" s="57" t="str">
        <f t="shared" si="79"/>
        <v/>
      </c>
      <c r="AA624" s="41"/>
    </row>
    <row r="625" spans="1:27" ht="24" customHeight="1" x14ac:dyDescent="0.25">
      <c r="A625" s="27"/>
      <c r="B625" s="51" t="str">
        <f>IF(A625="","",IFERROR(INDEX(PERSONAL!$G$6:$G$80,MATCH(A625,PERSONAL!$A$6:$A$80,0)),""))</f>
        <v/>
      </c>
      <c r="C625" s="52" t="str">
        <f>IF(A625="","",IFERROR(INDEX(PERSONAL!$B$6:$B$80,MATCH(A625,PERSONAL!$A$6:$A$80,0)),""))</f>
        <v/>
      </c>
      <c r="D625" s="31" t="str">
        <f>IF(A625="","",IFERROR(INDEX(PERSONAL!$V$6:$V$80,MATCH(A625,PERSONAL!$A$6:$A$80,0)),""))</f>
        <v/>
      </c>
      <c r="E625" s="2"/>
      <c r="F625" s="2"/>
      <c r="G625" s="2"/>
      <c r="H625" s="2"/>
      <c r="I625" s="30"/>
      <c r="J625" s="30"/>
      <c r="K625" s="27"/>
      <c r="L625" s="30"/>
      <c r="M625" s="27"/>
      <c r="N625" s="2"/>
      <c r="O625" s="53">
        <f t="shared" si="72"/>
        <v>0</v>
      </c>
      <c r="P625" s="53">
        <f t="shared" si="73"/>
        <v>0</v>
      </c>
      <c r="Q625" s="53">
        <f t="shared" si="74"/>
        <v>0</v>
      </c>
      <c r="R625" s="53">
        <f>IF(P625=0,0,IF(INSTRUCCIONES!$C$8="",P625,MIN(P625,INSTRUCCIONES!$C$8)))</f>
        <v>0</v>
      </c>
      <c r="S625" s="52" t="str">
        <f>IF(OR(A625="",H625=""),"",IF(COUNTIFS(LISTAS!$C$2:$C$24,C625,LISTAS!$D$2:$D$24,H625)&gt;0,"SI","NO"))</f>
        <v/>
      </c>
      <c r="T625" s="53">
        <f t="shared" si="75"/>
        <v>0</v>
      </c>
      <c r="U625" s="54">
        <f t="shared" si="76"/>
        <v>0</v>
      </c>
      <c r="V625" s="55" t="str">
        <f t="shared" si="77"/>
        <v/>
      </c>
      <c r="W625" s="35" t="str">
        <f t="shared" si="78"/>
        <v/>
      </c>
      <c r="X625" s="37"/>
      <c r="Y625" s="56"/>
      <c r="Z625" s="57" t="str">
        <f t="shared" si="79"/>
        <v/>
      </c>
      <c r="AA625" s="41"/>
    </row>
    <row r="626" spans="1:27" ht="24" customHeight="1" x14ac:dyDescent="0.25">
      <c r="A626" s="27"/>
      <c r="B626" s="51" t="str">
        <f>IF(A626="","",IFERROR(INDEX(PERSONAL!$G$6:$G$80,MATCH(A626,PERSONAL!$A$6:$A$80,0)),""))</f>
        <v/>
      </c>
      <c r="C626" s="52" t="str">
        <f>IF(A626="","",IFERROR(INDEX(PERSONAL!$B$6:$B$80,MATCH(A626,PERSONAL!$A$6:$A$80,0)),""))</f>
        <v/>
      </c>
      <c r="D626" s="31" t="str">
        <f>IF(A626="","",IFERROR(INDEX(PERSONAL!$V$6:$V$80,MATCH(A626,PERSONAL!$A$6:$A$80,0)),""))</f>
        <v/>
      </c>
      <c r="E626" s="2"/>
      <c r="F626" s="2"/>
      <c r="G626" s="2"/>
      <c r="H626" s="2"/>
      <c r="I626" s="30"/>
      <c r="J626" s="30"/>
      <c r="K626" s="27"/>
      <c r="L626" s="30"/>
      <c r="M626" s="27"/>
      <c r="N626" s="2"/>
      <c r="O626" s="53">
        <f t="shared" si="72"/>
        <v>0</v>
      </c>
      <c r="P626" s="53">
        <f t="shared" si="73"/>
        <v>0</v>
      </c>
      <c r="Q626" s="53">
        <f t="shared" si="74"/>
        <v>0</v>
      </c>
      <c r="R626" s="53">
        <f>IF(P626=0,0,IF(INSTRUCCIONES!$C$8="",P626,MIN(P626,INSTRUCCIONES!$C$8)))</f>
        <v>0</v>
      </c>
      <c r="S626" s="52" t="str">
        <f>IF(OR(A626="",H626=""),"",IF(COUNTIFS(LISTAS!$C$2:$C$24,C626,LISTAS!$D$2:$D$24,H626)&gt;0,"SI","NO"))</f>
        <v/>
      </c>
      <c r="T626" s="53">
        <f t="shared" si="75"/>
        <v>0</v>
      </c>
      <c r="U626" s="54">
        <f t="shared" si="76"/>
        <v>0</v>
      </c>
      <c r="V626" s="55" t="str">
        <f t="shared" si="77"/>
        <v/>
      </c>
      <c r="W626" s="35" t="str">
        <f t="shared" si="78"/>
        <v/>
      </c>
      <c r="X626" s="37"/>
      <c r="Y626" s="56"/>
      <c r="Z626" s="57" t="str">
        <f t="shared" si="79"/>
        <v/>
      </c>
      <c r="AA626" s="41"/>
    </row>
    <row r="627" spans="1:27" ht="24" customHeight="1" x14ac:dyDescent="0.25">
      <c r="A627" s="27"/>
      <c r="B627" s="51" t="str">
        <f>IF(A627="","",IFERROR(INDEX(PERSONAL!$G$6:$G$80,MATCH(A627,PERSONAL!$A$6:$A$80,0)),""))</f>
        <v/>
      </c>
      <c r="C627" s="52" t="str">
        <f>IF(A627="","",IFERROR(INDEX(PERSONAL!$B$6:$B$80,MATCH(A627,PERSONAL!$A$6:$A$80,0)),""))</f>
        <v/>
      </c>
      <c r="D627" s="31" t="str">
        <f>IF(A627="","",IFERROR(INDEX(PERSONAL!$V$6:$V$80,MATCH(A627,PERSONAL!$A$6:$A$80,0)),""))</f>
        <v/>
      </c>
      <c r="E627" s="2"/>
      <c r="F627" s="2"/>
      <c r="G627" s="2"/>
      <c r="H627" s="2"/>
      <c r="I627" s="30"/>
      <c r="J627" s="30"/>
      <c r="K627" s="27"/>
      <c r="L627" s="30"/>
      <c r="M627" s="27"/>
      <c r="N627" s="2"/>
      <c r="O627" s="53">
        <f t="shared" si="72"/>
        <v>0</v>
      </c>
      <c r="P627" s="53">
        <f t="shared" si="73"/>
        <v>0</v>
      </c>
      <c r="Q627" s="53">
        <f t="shared" si="74"/>
        <v>0</v>
      </c>
      <c r="R627" s="53">
        <f>IF(P627=0,0,IF(INSTRUCCIONES!$C$8="",P627,MIN(P627,INSTRUCCIONES!$C$8)))</f>
        <v>0</v>
      </c>
      <c r="S627" s="52" t="str">
        <f>IF(OR(A627="",H627=""),"",IF(COUNTIFS(LISTAS!$C$2:$C$24,C627,LISTAS!$D$2:$D$24,H627)&gt;0,"SI","NO"))</f>
        <v/>
      </c>
      <c r="T627" s="53">
        <f t="shared" si="75"/>
        <v>0</v>
      </c>
      <c r="U627" s="54">
        <f t="shared" si="76"/>
        <v>0</v>
      </c>
      <c r="V627" s="55" t="str">
        <f t="shared" si="77"/>
        <v/>
      </c>
      <c r="W627" s="35" t="str">
        <f t="shared" si="78"/>
        <v/>
      </c>
      <c r="X627" s="37"/>
      <c r="Y627" s="56"/>
      <c r="Z627" s="57" t="str">
        <f t="shared" si="79"/>
        <v/>
      </c>
      <c r="AA627" s="41"/>
    </row>
    <row r="628" spans="1:27" ht="24" customHeight="1" x14ac:dyDescent="0.25">
      <c r="A628" s="27"/>
      <c r="B628" s="51" t="str">
        <f>IF(A628="","",IFERROR(INDEX(PERSONAL!$G$6:$G$80,MATCH(A628,PERSONAL!$A$6:$A$80,0)),""))</f>
        <v/>
      </c>
      <c r="C628" s="52" t="str">
        <f>IF(A628="","",IFERROR(INDEX(PERSONAL!$B$6:$B$80,MATCH(A628,PERSONAL!$A$6:$A$80,0)),""))</f>
        <v/>
      </c>
      <c r="D628" s="31" t="str">
        <f>IF(A628="","",IFERROR(INDEX(PERSONAL!$V$6:$V$80,MATCH(A628,PERSONAL!$A$6:$A$80,0)),""))</f>
        <v/>
      </c>
      <c r="E628" s="2"/>
      <c r="F628" s="2"/>
      <c r="G628" s="2"/>
      <c r="H628" s="2"/>
      <c r="I628" s="30"/>
      <c r="J628" s="30"/>
      <c r="K628" s="27"/>
      <c r="L628" s="30"/>
      <c r="M628" s="27"/>
      <c r="N628" s="2"/>
      <c r="O628" s="53">
        <f t="shared" si="72"/>
        <v>0</v>
      </c>
      <c r="P628" s="53">
        <f t="shared" si="73"/>
        <v>0</v>
      </c>
      <c r="Q628" s="53">
        <f t="shared" si="74"/>
        <v>0</v>
      </c>
      <c r="R628" s="53">
        <f>IF(P628=0,0,IF(INSTRUCCIONES!$C$8="",P628,MIN(P628,INSTRUCCIONES!$C$8)))</f>
        <v>0</v>
      </c>
      <c r="S628" s="52" t="str">
        <f>IF(OR(A628="",H628=""),"",IF(COUNTIFS(LISTAS!$C$2:$C$24,C628,LISTAS!$D$2:$D$24,H628)&gt;0,"SI","NO"))</f>
        <v/>
      </c>
      <c r="T628" s="53">
        <f t="shared" si="75"/>
        <v>0</v>
      </c>
      <c r="U628" s="54">
        <f t="shared" si="76"/>
        <v>0</v>
      </c>
      <c r="V628" s="55" t="str">
        <f t="shared" si="77"/>
        <v/>
      </c>
      <c r="W628" s="35" t="str">
        <f t="shared" si="78"/>
        <v/>
      </c>
      <c r="X628" s="37"/>
      <c r="Y628" s="56"/>
      <c r="Z628" s="57" t="str">
        <f t="shared" si="79"/>
        <v/>
      </c>
      <c r="AA628" s="41"/>
    </row>
    <row r="629" spans="1:27" ht="24" customHeight="1" x14ac:dyDescent="0.25">
      <c r="A629" s="27"/>
      <c r="B629" s="51" t="str">
        <f>IF(A629="","",IFERROR(INDEX(PERSONAL!$G$6:$G$80,MATCH(A629,PERSONAL!$A$6:$A$80,0)),""))</f>
        <v/>
      </c>
      <c r="C629" s="52" t="str">
        <f>IF(A629="","",IFERROR(INDEX(PERSONAL!$B$6:$B$80,MATCH(A629,PERSONAL!$A$6:$A$80,0)),""))</f>
        <v/>
      </c>
      <c r="D629" s="31" t="str">
        <f>IF(A629="","",IFERROR(INDEX(PERSONAL!$V$6:$V$80,MATCH(A629,PERSONAL!$A$6:$A$80,0)),""))</f>
        <v/>
      </c>
      <c r="E629" s="2"/>
      <c r="F629" s="2"/>
      <c r="G629" s="2"/>
      <c r="H629" s="2"/>
      <c r="I629" s="30"/>
      <c r="J629" s="30"/>
      <c r="K629" s="27"/>
      <c r="L629" s="30"/>
      <c r="M629" s="27"/>
      <c r="N629" s="2"/>
      <c r="O629" s="53">
        <f t="shared" si="72"/>
        <v>0</v>
      </c>
      <c r="P629" s="53">
        <f t="shared" si="73"/>
        <v>0</v>
      </c>
      <c r="Q629" s="53">
        <f t="shared" si="74"/>
        <v>0</v>
      </c>
      <c r="R629" s="53">
        <f>IF(P629=0,0,IF(INSTRUCCIONES!$C$8="",P629,MIN(P629,INSTRUCCIONES!$C$8)))</f>
        <v>0</v>
      </c>
      <c r="S629" s="52" t="str">
        <f>IF(OR(A629="",H629=""),"",IF(COUNTIFS(LISTAS!$C$2:$C$24,C629,LISTAS!$D$2:$D$24,H629)&gt;0,"SI","NO"))</f>
        <v/>
      </c>
      <c r="T629" s="53">
        <f t="shared" si="75"/>
        <v>0</v>
      </c>
      <c r="U629" s="54">
        <f t="shared" si="76"/>
        <v>0</v>
      </c>
      <c r="V629" s="55" t="str">
        <f t="shared" si="77"/>
        <v/>
      </c>
      <c r="W629" s="35" t="str">
        <f t="shared" si="78"/>
        <v/>
      </c>
      <c r="X629" s="37"/>
      <c r="Y629" s="56"/>
      <c r="Z629" s="57" t="str">
        <f t="shared" si="79"/>
        <v/>
      </c>
      <c r="AA629" s="41"/>
    </row>
    <row r="630" spans="1:27" ht="24" customHeight="1" x14ac:dyDescent="0.25">
      <c r="A630" s="27"/>
      <c r="B630" s="51" t="str">
        <f>IF(A630="","",IFERROR(INDEX(PERSONAL!$G$6:$G$80,MATCH(A630,PERSONAL!$A$6:$A$80,0)),""))</f>
        <v/>
      </c>
      <c r="C630" s="52" t="str">
        <f>IF(A630="","",IFERROR(INDEX(PERSONAL!$B$6:$B$80,MATCH(A630,PERSONAL!$A$6:$A$80,0)),""))</f>
        <v/>
      </c>
      <c r="D630" s="31" t="str">
        <f>IF(A630="","",IFERROR(INDEX(PERSONAL!$V$6:$V$80,MATCH(A630,PERSONAL!$A$6:$A$80,0)),""))</f>
        <v/>
      </c>
      <c r="E630" s="2"/>
      <c r="F630" s="2"/>
      <c r="G630" s="2"/>
      <c r="H630" s="2"/>
      <c r="I630" s="30"/>
      <c r="J630" s="30"/>
      <c r="K630" s="27"/>
      <c r="L630" s="30"/>
      <c r="M630" s="27"/>
      <c r="N630" s="2"/>
      <c r="O630" s="53">
        <f t="shared" si="72"/>
        <v>0</v>
      </c>
      <c r="P630" s="53">
        <f t="shared" si="73"/>
        <v>0</v>
      </c>
      <c r="Q630" s="53">
        <f t="shared" si="74"/>
        <v>0</v>
      </c>
      <c r="R630" s="53">
        <f>IF(P630=0,0,IF(INSTRUCCIONES!$C$8="",P630,MIN(P630,INSTRUCCIONES!$C$8)))</f>
        <v>0</v>
      </c>
      <c r="S630" s="52" t="str">
        <f>IF(OR(A630="",H630=""),"",IF(COUNTIFS(LISTAS!$C$2:$C$24,C630,LISTAS!$D$2:$D$24,H630)&gt;0,"SI","NO"))</f>
        <v/>
      </c>
      <c r="T630" s="53">
        <f t="shared" si="75"/>
        <v>0</v>
      </c>
      <c r="U630" s="54">
        <f t="shared" si="76"/>
        <v>0</v>
      </c>
      <c r="V630" s="55" t="str">
        <f t="shared" si="77"/>
        <v/>
      </c>
      <c r="W630" s="35" t="str">
        <f t="shared" si="78"/>
        <v/>
      </c>
      <c r="X630" s="37"/>
      <c r="Y630" s="56"/>
      <c r="Z630" s="57" t="str">
        <f t="shared" si="79"/>
        <v/>
      </c>
      <c r="AA630" s="41"/>
    </row>
    <row r="631" spans="1:27" ht="24" customHeight="1" x14ac:dyDescent="0.25">
      <c r="A631" s="27"/>
      <c r="B631" s="51" t="str">
        <f>IF(A631="","",IFERROR(INDEX(PERSONAL!$G$6:$G$80,MATCH(A631,PERSONAL!$A$6:$A$80,0)),""))</f>
        <v/>
      </c>
      <c r="C631" s="52" t="str">
        <f>IF(A631="","",IFERROR(INDEX(PERSONAL!$B$6:$B$80,MATCH(A631,PERSONAL!$A$6:$A$80,0)),""))</f>
        <v/>
      </c>
      <c r="D631" s="31" t="str">
        <f>IF(A631="","",IFERROR(INDEX(PERSONAL!$V$6:$V$80,MATCH(A631,PERSONAL!$A$6:$A$80,0)),""))</f>
        <v/>
      </c>
      <c r="E631" s="2"/>
      <c r="F631" s="2"/>
      <c r="G631" s="2"/>
      <c r="H631" s="2"/>
      <c r="I631" s="30"/>
      <c r="J631" s="30"/>
      <c r="K631" s="27"/>
      <c r="L631" s="30"/>
      <c r="M631" s="27"/>
      <c r="N631" s="2"/>
      <c r="O631" s="53">
        <f t="shared" si="72"/>
        <v>0</v>
      </c>
      <c r="P631" s="53">
        <f t="shared" si="73"/>
        <v>0</v>
      </c>
      <c r="Q631" s="53">
        <f t="shared" si="74"/>
        <v>0</v>
      </c>
      <c r="R631" s="53">
        <f>IF(P631=0,0,IF(INSTRUCCIONES!$C$8="",P631,MIN(P631,INSTRUCCIONES!$C$8)))</f>
        <v>0</v>
      </c>
      <c r="S631" s="52" t="str">
        <f>IF(OR(A631="",H631=""),"",IF(COUNTIFS(LISTAS!$C$2:$C$24,C631,LISTAS!$D$2:$D$24,H631)&gt;0,"SI","NO"))</f>
        <v/>
      </c>
      <c r="T631" s="53">
        <f t="shared" si="75"/>
        <v>0</v>
      </c>
      <c r="U631" s="54">
        <f t="shared" si="76"/>
        <v>0</v>
      </c>
      <c r="V631" s="55" t="str">
        <f t="shared" si="77"/>
        <v/>
      </c>
      <c r="W631" s="35" t="str">
        <f t="shared" si="78"/>
        <v/>
      </c>
      <c r="X631" s="37"/>
      <c r="Y631" s="56"/>
      <c r="Z631" s="57" t="str">
        <f t="shared" si="79"/>
        <v/>
      </c>
      <c r="AA631" s="41"/>
    </row>
    <row r="632" spans="1:27" ht="24" customHeight="1" x14ac:dyDescent="0.25">
      <c r="A632" s="27"/>
      <c r="B632" s="51" t="str">
        <f>IF(A632="","",IFERROR(INDEX(PERSONAL!$G$6:$G$80,MATCH(A632,PERSONAL!$A$6:$A$80,0)),""))</f>
        <v/>
      </c>
      <c r="C632" s="52" t="str">
        <f>IF(A632="","",IFERROR(INDEX(PERSONAL!$B$6:$B$80,MATCH(A632,PERSONAL!$A$6:$A$80,0)),""))</f>
        <v/>
      </c>
      <c r="D632" s="31" t="str">
        <f>IF(A632="","",IFERROR(INDEX(PERSONAL!$V$6:$V$80,MATCH(A632,PERSONAL!$A$6:$A$80,0)),""))</f>
        <v/>
      </c>
      <c r="E632" s="2"/>
      <c r="F632" s="2"/>
      <c r="G632" s="2"/>
      <c r="H632" s="2"/>
      <c r="I632" s="30"/>
      <c r="J632" s="30"/>
      <c r="K632" s="27"/>
      <c r="L632" s="30"/>
      <c r="M632" s="27"/>
      <c r="N632" s="2"/>
      <c r="O632" s="53">
        <f t="shared" si="72"/>
        <v>0</v>
      </c>
      <c r="P632" s="53">
        <f t="shared" si="73"/>
        <v>0</v>
      </c>
      <c r="Q632" s="53">
        <f t="shared" si="74"/>
        <v>0</v>
      </c>
      <c r="R632" s="53">
        <f>IF(P632=0,0,IF(INSTRUCCIONES!$C$8="",P632,MIN(P632,INSTRUCCIONES!$C$8)))</f>
        <v>0</v>
      </c>
      <c r="S632" s="52" t="str">
        <f>IF(OR(A632="",H632=""),"",IF(COUNTIFS(LISTAS!$C$2:$C$24,C632,LISTAS!$D$2:$D$24,H632)&gt;0,"SI","NO"))</f>
        <v/>
      </c>
      <c r="T632" s="53">
        <f t="shared" si="75"/>
        <v>0</v>
      </c>
      <c r="U632" s="54">
        <f t="shared" si="76"/>
        <v>0</v>
      </c>
      <c r="V632" s="55" t="str">
        <f t="shared" si="77"/>
        <v/>
      </c>
      <c r="W632" s="35" t="str">
        <f t="shared" si="78"/>
        <v/>
      </c>
      <c r="X632" s="37"/>
      <c r="Y632" s="56"/>
      <c r="Z632" s="57" t="str">
        <f t="shared" si="79"/>
        <v/>
      </c>
      <c r="AA632" s="41"/>
    </row>
    <row r="633" spans="1:27" ht="24" customHeight="1" x14ac:dyDescent="0.25">
      <c r="A633" s="27"/>
      <c r="B633" s="51" t="str">
        <f>IF(A633="","",IFERROR(INDEX(PERSONAL!$G$6:$G$80,MATCH(A633,PERSONAL!$A$6:$A$80,0)),""))</f>
        <v/>
      </c>
      <c r="C633" s="52" t="str">
        <f>IF(A633="","",IFERROR(INDEX(PERSONAL!$B$6:$B$80,MATCH(A633,PERSONAL!$A$6:$A$80,0)),""))</f>
        <v/>
      </c>
      <c r="D633" s="31" t="str">
        <f>IF(A633="","",IFERROR(INDEX(PERSONAL!$V$6:$V$80,MATCH(A633,PERSONAL!$A$6:$A$80,0)),""))</f>
        <v/>
      </c>
      <c r="E633" s="2"/>
      <c r="F633" s="2"/>
      <c r="G633" s="2"/>
      <c r="H633" s="2"/>
      <c r="I633" s="30"/>
      <c r="J633" s="30"/>
      <c r="K633" s="27"/>
      <c r="L633" s="30"/>
      <c r="M633" s="27"/>
      <c r="N633" s="2"/>
      <c r="O633" s="53">
        <f t="shared" si="72"/>
        <v>0</v>
      </c>
      <c r="P633" s="53">
        <f t="shared" si="73"/>
        <v>0</v>
      </c>
      <c r="Q633" s="53">
        <f t="shared" si="74"/>
        <v>0</v>
      </c>
      <c r="R633" s="53">
        <f>IF(P633=0,0,IF(INSTRUCCIONES!$C$8="",P633,MIN(P633,INSTRUCCIONES!$C$8)))</f>
        <v>0</v>
      </c>
      <c r="S633" s="52" t="str">
        <f>IF(OR(A633="",H633=""),"",IF(COUNTIFS(LISTAS!$C$2:$C$24,C633,LISTAS!$D$2:$D$24,H633)&gt;0,"SI","NO"))</f>
        <v/>
      </c>
      <c r="T633" s="53">
        <f t="shared" si="75"/>
        <v>0</v>
      </c>
      <c r="U633" s="54">
        <f t="shared" si="76"/>
        <v>0</v>
      </c>
      <c r="V633" s="55" t="str">
        <f t="shared" si="77"/>
        <v/>
      </c>
      <c r="W633" s="35" t="str">
        <f t="shared" si="78"/>
        <v/>
      </c>
      <c r="X633" s="37"/>
      <c r="Y633" s="56"/>
      <c r="Z633" s="57" t="str">
        <f t="shared" si="79"/>
        <v/>
      </c>
      <c r="AA633" s="41"/>
    </row>
    <row r="634" spans="1:27" ht="24" customHeight="1" x14ac:dyDescent="0.25">
      <c r="A634" s="27"/>
      <c r="B634" s="51" t="str">
        <f>IF(A634="","",IFERROR(INDEX(PERSONAL!$G$6:$G$80,MATCH(A634,PERSONAL!$A$6:$A$80,0)),""))</f>
        <v/>
      </c>
      <c r="C634" s="52" t="str">
        <f>IF(A634="","",IFERROR(INDEX(PERSONAL!$B$6:$B$80,MATCH(A634,PERSONAL!$A$6:$A$80,0)),""))</f>
        <v/>
      </c>
      <c r="D634" s="31" t="str">
        <f>IF(A634="","",IFERROR(INDEX(PERSONAL!$V$6:$V$80,MATCH(A634,PERSONAL!$A$6:$A$80,0)),""))</f>
        <v/>
      </c>
      <c r="E634" s="2"/>
      <c r="F634" s="2"/>
      <c r="G634" s="2"/>
      <c r="H634" s="2"/>
      <c r="I634" s="30"/>
      <c r="J634" s="30"/>
      <c r="K634" s="27"/>
      <c r="L634" s="30"/>
      <c r="M634" s="27"/>
      <c r="N634" s="2"/>
      <c r="O634" s="53">
        <f t="shared" si="72"/>
        <v>0</v>
      </c>
      <c r="P634" s="53">
        <f t="shared" si="73"/>
        <v>0</v>
      </c>
      <c r="Q634" s="53">
        <f t="shared" si="74"/>
        <v>0</v>
      </c>
      <c r="R634" s="53">
        <f>IF(P634=0,0,IF(INSTRUCCIONES!$C$8="",P634,MIN(P634,INSTRUCCIONES!$C$8)))</f>
        <v>0</v>
      </c>
      <c r="S634" s="52" t="str">
        <f>IF(OR(A634="",H634=""),"",IF(COUNTIFS(LISTAS!$C$2:$C$24,C634,LISTAS!$D$2:$D$24,H634)&gt;0,"SI","NO"))</f>
        <v/>
      </c>
      <c r="T634" s="53">
        <f t="shared" si="75"/>
        <v>0</v>
      </c>
      <c r="U634" s="54">
        <f t="shared" si="76"/>
        <v>0</v>
      </c>
      <c r="V634" s="55" t="str">
        <f t="shared" si="77"/>
        <v/>
      </c>
      <c r="W634" s="35" t="str">
        <f t="shared" si="78"/>
        <v/>
      </c>
      <c r="X634" s="37"/>
      <c r="Y634" s="56"/>
      <c r="Z634" s="57" t="str">
        <f t="shared" si="79"/>
        <v/>
      </c>
      <c r="AA634" s="41"/>
    </row>
    <row r="635" spans="1:27" ht="24" customHeight="1" x14ac:dyDescent="0.25">
      <c r="A635" s="27"/>
      <c r="B635" s="51" t="str">
        <f>IF(A635="","",IFERROR(INDEX(PERSONAL!$G$6:$G$80,MATCH(A635,PERSONAL!$A$6:$A$80,0)),""))</f>
        <v/>
      </c>
      <c r="C635" s="52" t="str">
        <f>IF(A635="","",IFERROR(INDEX(PERSONAL!$B$6:$B$80,MATCH(A635,PERSONAL!$A$6:$A$80,0)),""))</f>
        <v/>
      </c>
      <c r="D635" s="31" t="str">
        <f>IF(A635="","",IFERROR(INDEX(PERSONAL!$V$6:$V$80,MATCH(A635,PERSONAL!$A$6:$A$80,0)),""))</f>
        <v/>
      </c>
      <c r="E635" s="2"/>
      <c r="F635" s="2"/>
      <c r="G635" s="2"/>
      <c r="H635" s="2"/>
      <c r="I635" s="30"/>
      <c r="J635" s="30"/>
      <c r="K635" s="27"/>
      <c r="L635" s="30"/>
      <c r="M635" s="27"/>
      <c r="N635" s="2"/>
      <c r="O635" s="53">
        <f t="shared" si="72"/>
        <v>0</v>
      </c>
      <c r="P635" s="53">
        <f t="shared" si="73"/>
        <v>0</v>
      </c>
      <c r="Q635" s="53">
        <f t="shared" si="74"/>
        <v>0</v>
      </c>
      <c r="R635" s="53">
        <f>IF(P635=0,0,IF(INSTRUCCIONES!$C$8="",P635,MIN(P635,INSTRUCCIONES!$C$8)))</f>
        <v>0</v>
      </c>
      <c r="S635" s="52" t="str">
        <f>IF(OR(A635="",H635=""),"",IF(COUNTIFS(LISTAS!$C$2:$C$24,C635,LISTAS!$D$2:$D$24,H635)&gt;0,"SI","NO"))</f>
        <v/>
      </c>
      <c r="T635" s="53">
        <f t="shared" si="75"/>
        <v>0</v>
      </c>
      <c r="U635" s="54">
        <f t="shared" si="76"/>
        <v>0</v>
      </c>
      <c r="V635" s="55" t="str">
        <f t="shared" si="77"/>
        <v/>
      </c>
      <c r="W635" s="35" t="str">
        <f t="shared" si="78"/>
        <v/>
      </c>
      <c r="X635" s="37"/>
      <c r="Y635" s="56"/>
      <c r="Z635" s="57" t="str">
        <f t="shared" si="79"/>
        <v/>
      </c>
      <c r="AA635" s="41"/>
    </row>
    <row r="636" spans="1:27" ht="24" customHeight="1" x14ac:dyDescent="0.25">
      <c r="A636" s="27"/>
      <c r="B636" s="51" t="str">
        <f>IF(A636="","",IFERROR(INDEX(PERSONAL!$G$6:$G$80,MATCH(A636,PERSONAL!$A$6:$A$80,0)),""))</f>
        <v/>
      </c>
      <c r="C636" s="52" t="str">
        <f>IF(A636="","",IFERROR(INDEX(PERSONAL!$B$6:$B$80,MATCH(A636,PERSONAL!$A$6:$A$80,0)),""))</f>
        <v/>
      </c>
      <c r="D636" s="31" t="str">
        <f>IF(A636="","",IFERROR(INDEX(PERSONAL!$V$6:$V$80,MATCH(A636,PERSONAL!$A$6:$A$80,0)),""))</f>
        <v/>
      </c>
      <c r="E636" s="2"/>
      <c r="F636" s="2"/>
      <c r="G636" s="2"/>
      <c r="H636" s="2"/>
      <c r="I636" s="30"/>
      <c r="J636" s="30"/>
      <c r="K636" s="27"/>
      <c r="L636" s="30"/>
      <c r="M636" s="27"/>
      <c r="N636" s="2"/>
      <c r="O636" s="53">
        <f t="shared" si="72"/>
        <v>0</v>
      </c>
      <c r="P636" s="53">
        <f t="shared" si="73"/>
        <v>0</v>
      </c>
      <c r="Q636" s="53">
        <f t="shared" si="74"/>
        <v>0</v>
      </c>
      <c r="R636" s="53">
        <f>IF(P636=0,0,IF(INSTRUCCIONES!$C$8="",P636,MIN(P636,INSTRUCCIONES!$C$8)))</f>
        <v>0</v>
      </c>
      <c r="S636" s="52" t="str">
        <f>IF(OR(A636="",H636=""),"",IF(COUNTIFS(LISTAS!$C$2:$C$24,C636,LISTAS!$D$2:$D$24,H636)&gt;0,"SI","NO"))</f>
        <v/>
      </c>
      <c r="T636" s="53">
        <f t="shared" si="75"/>
        <v>0</v>
      </c>
      <c r="U636" s="54">
        <f t="shared" si="76"/>
        <v>0</v>
      </c>
      <c r="V636" s="55" t="str">
        <f t="shared" si="77"/>
        <v/>
      </c>
      <c r="W636" s="35" t="str">
        <f t="shared" si="78"/>
        <v/>
      </c>
      <c r="X636" s="37"/>
      <c r="Y636" s="56"/>
      <c r="Z636" s="57" t="str">
        <f t="shared" si="79"/>
        <v/>
      </c>
      <c r="AA636" s="41"/>
    </row>
    <row r="637" spans="1:27" ht="24" customHeight="1" x14ac:dyDescent="0.25">
      <c r="A637" s="27"/>
      <c r="B637" s="51" t="str">
        <f>IF(A637="","",IFERROR(INDEX(PERSONAL!$G$6:$G$80,MATCH(A637,PERSONAL!$A$6:$A$80,0)),""))</f>
        <v/>
      </c>
      <c r="C637" s="52" t="str">
        <f>IF(A637="","",IFERROR(INDEX(PERSONAL!$B$6:$B$80,MATCH(A637,PERSONAL!$A$6:$A$80,0)),""))</f>
        <v/>
      </c>
      <c r="D637" s="31" t="str">
        <f>IF(A637="","",IFERROR(INDEX(PERSONAL!$V$6:$V$80,MATCH(A637,PERSONAL!$A$6:$A$80,0)),""))</f>
        <v/>
      </c>
      <c r="E637" s="2"/>
      <c r="F637" s="2"/>
      <c r="G637" s="2"/>
      <c r="H637" s="2"/>
      <c r="I637" s="30"/>
      <c r="J637" s="30"/>
      <c r="K637" s="27"/>
      <c r="L637" s="30"/>
      <c r="M637" s="27"/>
      <c r="N637" s="2"/>
      <c r="O637" s="53">
        <f t="shared" si="72"/>
        <v>0</v>
      </c>
      <c r="P637" s="53">
        <f t="shared" si="73"/>
        <v>0</v>
      </c>
      <c r="Q637" s="53">
        <f t="shared" si="74"/>
        <v>0</v>
      </c>
      <c r="R637" s="53">
        <f>IF(P637=0,0,IF(INSTRUCCIONES!$C$8="",P637,MIN(P637,INSTRUCCIONES!$C$8)))</f>
        <v>0</v>
      </c>
      <c r="S637" s="52" t="str">
        <f>IF(OR(A637="",H637=""),"",IF(COUNTIFS(LISTAS!$C$2:$C$24,C637,LISTAS!$D$2:$D$24,H637)&gt;0,"SI","NO"))</f>
        <v/>
      </c>
      <c r="T637" s="53">
        <f t="shared" si="75"/>
        <v>0</v>
      </c>
      <c r="U637" s="54">
        <f t="shared" si="76"/>
        <v>0</v>
      </c>
      <c r="V637" s="55" t="str">
        <f t="shared" si="77"/>
        <v/>
      </c>
      <c r="W637" s="35" t="str">
        <f t="shared" si="78"/>
        <v/>
      </c>
      <c r="X637" s="37"/>
      <c r="Y637" s="56"/>
      <c r="Z637" s="57" t="str">
        <f t="shared" si="79"/>
        <v/>
      </c>
      <c r="AA637" s="41"/>
    </row>
    <row r="638" spans="1:27" ht="24" customHeight="1" x14ac:dyDescent="0.25">
      <c r="A638" s="27"/>
      <c r="B638" s="51" t="str">
        <f>IF(A638="","",IFERROR(INDEX(PERSONAL!$G$6:$G$80,MATCH(A638,PERSONAL!$A$6:$A$80,0)),""))</f>
        <v/>
      </c>
      <c r="C638" s="52" t="str">
        <f>IF(A638="","",IFERROR(INDEX(PERSONAL!$B$6:$B$80,MATCH(A638,PERSONAL!$A$6:$A$80,0)),""))</f>
        <v/>
      </c>
      <c r="D638" s="31" t="str">
        <f>IF(A638="","",IFERROR(INDEX(PERSONAL!$V$6:$V$80,MATCH(A638,PERSONAL!$A$6:$A$80,0)),""))</f>
        <v/>
      </c>
      <c r="E638" s="2"/>
      <c r="F638" s="2"/>
      <c r="G638" s="2"/>
      <c r="H638" s="2"/>
      <c r="I638" s="30"/>
      <c r="J638" s="30"/>
      <c r="K638" s="27"/>
      <c r="L638" s="30"/>
      <c r="M638" s="27"/>
      <c r="N638" s="2"/>
      <c r="O638" s="53">
        <f t="shared" si="72"/>
        <v>0</v>
      </c>
      <c r="P638" s="53">
        <f t="shared" si="73"/>
        <v>0</v>
      </c>
      <c r="Q638" s="53">
        <f t="shared" si="74"/>
        <v>0</v>
      </c>
      <c r="R638" s="53">
        <f>IF(P638=0,0,IF(INSTRUCCIONES!$C$8="",P638,MIN(P638,INSTRUCCIONES!$C$8)))</f>
        <v>0</v>
      </c>
      <c r="S638" s="52" t="str">
        <f>IF(OR(A638="",H638=""),"",IF(COUNTIFS(LISTAS!$C$2:$C$24,C638,LISTAS!$D$2:$D$24,H638)&gt;0,"SI","NO"))</f>
        <v/>
      </c>
      <c r="T638" s="53">
        <f t="shared" si="75"/>
        <v>0</v>
      </c>
      <c r="U638" s="54">
        <f t="shared" si="76"/>
        <v>0</v>
      </c>
      <c r="V638" s="55" t="str">
        <f t="shared" si="77"/>
        <v/>
      </c>
      <c r="W638" s="35" t="str">
        <f t="shared" si="78"/>
        <v/>
      </c>
      <c r="X638" s="37"/>
      <c r="Y638" s="56"/>
      <c r="Z638" s="57" t="str">
        <f t="shared" si="79"/>
        <v/>
      </c>
      <c r="AA638" s="41"/>
    </row>
    <row r="639" spans="1:27" ht="24" customHeight="1" x14ac:dyDescent="0.25">
      <c r="A639" s="27"/>
      <c r="B639" s="51" t="str">
        <f>IF(A639="","",IFERROR(INDEX(PERSONAL!$G$6:$G$80,MATCH(A639,PERSONAL!$A$6:$A$80,0)),""))</f>
        <v/>
      </c>
      <c r="C639" s="52" t="str">
        <f>IF(A639="","",IFERROR(INDEX(PERSONAL!$B$6:$B$80,MATCH(A639,PERSONAL!$A$6:$A$80,0)),""))</f>
        <v/>
      </c>
      <c r="D639" s="31" t="str">
        <f>IF(A639="","",IFERROR(INDEX(PERSONAL!$V$6:$V$80,MATCH(A639,PERSONAL!$A$6:$A$80,0)),""))</f>
        <v/>
      </c>
      <c r="E639" s="2"/>
      <c r="F639" s="2"/>
      <c r="G639" s="2"/>
      <c r="H639" s="2"/>
      <c r="I639" s="30"/>
      <c r="J639" s="30"/>
      <c r="K639" s="27"/>
      <c r="L639" s="30"/>
      <c r="M639" s="27"/>
      <c r="N639" s="2"/>
      <c r="O639" s="53">
        <f t="shared" si="72"/>
        <v>0</v>
      </c>
      <c r="P639" s="53">
        <f t="shared" si="73"/>
        <v>0</v>
      </c>
      <c r="Q639" s="53">
        <f t="shared" si="74"/>
        <v>0</v>
      </c>
      <c r="R639" s="53">
        <f>IF(P639=0,0,IF(INSTRUCCIONES!$C$8="",P639,MIN(P639,INSTRUCCIONES!$C$8)))</f>
        <v>0</v>
      </c>
      <c r="S639" s="52" t="str">
        <f>IF(OR(A639="",H639=""),"",IF(COUNTIFS(LISTAS!$C$2:$C$24,C639,LISTAS!$D$2:$D$24,H639)&gt;0,"SI","NO"))</f>
        <v/>
      </c>
      <c r="T639" s="53">
        <f t="shared" si="75"/>
        <v>0</v>
      </c>
      <c r="U639" s="54">
        <f t="shared" si="76"/>
        <v>0</v>
      </c>
      <c r="V639" s="55" t="str">
        <f t="shared" si="77"/>
        <v/>
      </c>
      <c r="W639" s="35" t="str">
        <f t="shared" si="78"/>
        <v/>
      </c>
      <c r="X639" s="37"/>
      <c r="Y639" s="56"/>
      <c r="Z639" s="57" t="str">
        <f t="shared" si="79"/>
        <v/>
      </c>
      <c r="AA639" s="41"/>
    </row>
    <row r="640" spans="1:27" ht="24" customHeight="1" x14ac:dyDescent="0.25">
      <c r="A640" s="27"/>
      <c r="B640" s="51" t="str">
        <f>IF(A640="","",IFERROR(INDEX(PERSONAL!$G$6:$G$80,MATCH(A640,PERSONAL!$A$6:$A$80,0)),""))</f>
        <v/>
      </c>
      <c r="C640" s="52" t="str">
        <f>IF(A640="","",IFERROR(INDEX(PERSONAL!$B$6:$B$80,MATCH(A640,PERSONAL!$A$6:$A$80,0)),""))</f>
        <v/>
      </c>
      <c r="D640" s="31" t="str">
        <f>IF(A640="","",IFERROR(INDEX(PERSONAL!$V$6:$V$80,MATCH(A640,PERSONAL!$A$6:$A$80,0)),""))</f>
        <v/>
      </c>
      <c r="E640" s="2"/>
      <c r="F640" s="2"/>
      <c r="G640" s="2"/>
      <c r="H640" s="2"/>
      <c r="I640" s="30"/>
      <c r="J640" s="30"/>
      <c r="K640" s="27"/>
      <c r="L640" s="30"/>
      <c r="M640" s="27"/>
      <c r="N640" s="2"/>
      <c r="O640" s="53">
        <f t="shared" si="72"/>
        <v>0</v>
      </c>
      <c r="P640" s="53">
        <f t="shared" si="73"/>
        <v>0</v>
      </c>
      <c r="Q640" s="53">
        <f t="shared" si="74"/>
        <v>0</v>
      </c>
      <c r="R640" s="53">
        <f>IF(P640=0,0,IF(INSTRUCCIONES!$C$8="",P640,MIN(P640,INSTRUCCIONES!$C$8)))</f>
        <v>0</v>
      </c>
      <c r="S640" s="52" t="str">
        <f>IF(OR(A640="",H640=""),"",IF(COUNTIFS(LISTAS!$C$2:$C$24,C640,LISTAS!$D$2:$D$24,H640)&gt;0,"SI","NO"))</f>
        <v/>
      </c>
      <c r="T640" s="53">
        <f t="shared" si="75"/>
        <v>0</v>
      </c>
      <c r="U640" s="54">
        <f t="shared" si="76"/>
        <v>0</v>
      </c>
      <c r="V640" s="55" t="str">
        <f t="shared" si="77"/>
        <v/>
      </c>
      <c r="W640" s="35" t="str">
        <f t="shared" si="78"/>
        <v/>
      </c>
      <c r="X640" s="37"/>
      <c r="Y640" s="56"/>
      <c r="Z640" s="57" t="str">
        <f t="shared" si="79"/>
        <v/>
      </c>
      <c r="AA640" s="41"/>
    </row>
    <row r="641" spans="1:27" ht="24" customHeight="1" x14ac:dyDescent="0.25">
      <c r="A641" s="27"/>
      <c r="B641" s="51" t="str">
        <f>IF(A641="","",IFERROR(INDEX(PERSONAL!$G$6:$G$80,MATCH(A641,PERSONAL!$A$6:$A$80,0)),""))</f>
        <v/>
      </c>
      <c r="C641" s="52" t="str">
        <f>IF(A641="","",IFERROR(INDEX(PERSONAL!$B$6:$B$80,MATCH(A641,PERSONAL!$A$6:$A$80,0)),""))</f>
        <v/>
      </c>
      <c r="D641" s="31" t="str">
        <f>IF(A641="","",IFERROR(INDEX(PERSONAL!$V$6:$V$80,MATCH(A641,PERSONAL!$A$6:$A$80,0)),""))</f>
        <v/>
      </c>
      <c r="E641" s="2"/>
      <c r="F641" s="2"/>
      <c r="G641" s="2"/>
      <c r="H641" s="2"/>
      <c r="I641" s="30"/>
      <c r="J641" s="30"/>
      <c r="K641" s="27"/>
      <c r="L641" s="30"/>
      <c r="M641" s="27"/>
      <c r="N641" s="2"/>
      <c r="O641" s="53">
        <f t="shared" si="72"/>
        <v>0</v>
      </c>
      <c r="P641" s="53">
        <f t="shared" si="73"/>
        <v>0</v>
      </c>
      <c r="Q641" s="53">
        <f t="shared" si="74"/>
        <v>0</v>
      </c>
      <c r="R641" s="53">
        <f>IF(P641=0,0,IF(INSTRUCCIONES!$C$8="",P641,MIN(P641,INSTRUCCIONES!$C$8)))</f>
        <v>0</v>
      </c>
      <c r="S641" s="52" t="str">
        <f>IF(OR(A641="",H641=""),"",IF(COUNTIFS(LISTAS!$C$2:$C$24,C641,LISTAS!$D$2:$D$24,H641)&gt;0,"SI","NO"))</f>
        <v/>
      </c>
      <c r="T641" s="53">
        <f t="shared" si="75"/>
        <v>0</v>
      </c>
      <c r="U641" s="54">
        <f t="shared" si="76"/>
        <v>0</v>
      </c>
      <c r="V641" s="55" t="str">
        <f t="shared" si="77"/>
        <v/>
      </c>
      <c r="W641" s="35" t="str">
        <f t="shared" si="78"/>
        <v/>
      </c>
      <c r="X641" s="37"/>
      <c r="Y641" s="56"/>
      <c r="Z641" s="57" t="str">
        <f t="shared" si="79"/>
        <v/>
      </c>
      <c r="AA641" s="41"/>
    </row>
    <row r="642" spans="1:27" ht="24" customHeight="1" x14ac:dyDescent="0.25">
      <c r="A642" s="27"/>
      <c r="B642" s="51" t="str">
        <f>IF(A642="","",IFERROR(INDEX(PERSONAL!$G$6:$G$80,MATCH(A642,PERSONAL!$A$6:$A$80,0)),""))</f>
        <v/>
      </c>
      <c r="C642" s="52" t="str">
        <f>IF(A642="","",IFERROR(INDEX(PERSONAL!$B$6:$B$80,MATCH(A642,PERSONAL!$A$6:$A$80,0)),""))</f>
        <v/>
      </c>
      <c r="D642" s="31" t="str">
        <f>IF(A642="","",IFERROR(INDEX(PERSONAL!$V$6:$V$80,MATCH(A642,PERSONAL!$A$6:$A$80,0)),""))</f>
        <v/>
      </c>
      <c r="E642" s="2"/>
      <c r="F642" s="2"/>
      <c r="G642" s="2"/>
      <c r="H642" s="2"/>
      <c r="I642" s="30"/>
      <c r="J642" s="30"/>
      <c r="K642" s="27"/>
      <c r="L642" s="30"/>
      <c r="M642" s="27"/>
      <c r="N642" s="2"/>
      <c r="O642" s="53">
        <f t="shared" si="72"/>
        <v>0</v>
      </c>
      <c r="P642" s="53">
        <f t="shared" si="73"/>
        <v>0</v>
      </c>
      <c r="Q642" s="53">
        <f t="shared" si="74"/>
        <v>0</v>
      </c>
      <c r="R642" s="53">
        <f>IF(P642=0,0,IF(INSTRUCCIONES!$C$8="",P642,MIN(P642,INSTRUCCIONES!$C$8)))</f>
        <v>0</v>
      </c>
      <c r="S642" s="52" t="str">
        <f>IF(OR(A642="",H642=""),"",IF(COUNTIFS(LISTAS!$C$2:$C$24,C642,LISTAS!$D$2:$D$24,H642)&gt;0,"SI","NO"))</f>
        <v/>
      </c>
      <c r="T642" s="53">
        <f t="shared" si="75"/>
        <v>0</v>
      </c>
      <c r="U642" s="54">
        <f t="shared" si="76"/>
        <v>0</v>
      </c>
      <c r="V642" s="55" t="str">
        <f t="shared" si="77"/>
        <v/>
      </c>
      <c r="W642" s="35" t="str">
        <f t="shared" si="78"/>
        <v/>
      </c>
      <c r="X642" s="37"/>
      <c r="Y642" s="56"/>
      <c r="Z642" s="57" t="str">
        <f t="shared" si="79"/>
        <v/>
      </c>
      <c r="AA642" s="41"/>
    </row>
    <row r="643" spans="1:27" ht="24" customHeight="1" x14ac:dyDescent="0.25">
      <c r="A643" s="27"/>
      <c r="B643" s="51" t="str">
        <f>IF(A643="","",IFERROR(INDEX(PERSONAL!$G$6:$G$80,MATCH(A643,PERSONAL!$A$6:$A$80,0)),""))</f>
        <v/>
      </c>
      <c r="C643" s="52" t="str">
        <f>IF(A643="","",IFERROR(INDEX(PERSONAL!$B$6:$B$80,MATCH(A643,PERSONAL!$A$6:$A$80,0)),""))</f>
        <v/>
      </c>
      <c r="D643" s="31" t="str">
        <f>IF(A643="","",IFERROR(INDEX(PERSONAL!$V$6:$V$80,MATCH(A643,PERSONAL!$A$6:$A$80,0)),""))</f>
        <v/>
      </c>
      <c r="E643" s="2"/>
      <c r="F643" s="2"/>
      <c r="G643" s="2"/>
      <c r="H643" s="2"/>
      <c r="I643" s="30"/>
      <c r="J643" s="30"/>
      <c r="K643" s="27"/>
      <c r="L643" s="30"/>
      <c r="M643" s="27"/>
      <c r="N643" s="2"/>
      <c r="O643" s="53">
        <f t="shared" si="72"/>
        <v>0</v>
      </c>
      <c r="P643" s="53">
        <f t="shared" si="73"/>
        <v>0</v>
      </c>
      <c r="Q643" s="53">
        <f t="shared" si="74"/>
        <v>0</v>
      </c>
      <c r="R643" s="53">
        <f>IF(P643=0,0,IF(INSTRUCCIONES!$C$8="",P643,MIN(P643,INSTRUCCIONES!$C$8)))</f>
        <v>0</v>
      </c>
      <c r="S643" s="52" t="str">
        <f>IF(OR(A643="",H643=""),"",IF(COUNTIFS(LISTAS!$C$2:$C$24,C643,LISTAS!$D$2:$D$24,H643)&gt;0,"SI","NO"))</f>
        <v/>
      </c>
      <c r="T643" s="53">
        <f t="shared" si="75"/>
        <v>0</v>
      </c>
      <c r="U643" s="54">
        <f t="shared" si="76"/>
        <v>0</v>
      </c>
      <c r="V643" s="55" t="str">
        <f t="shared" si="77"/>
        <v/>
      </c>
      <c r="W643" s="35" t="str">
        <f t="shared" si="78"/>
        <v/>
      </c>
      <c r="X643" s="37"/>
      <c r="Y643" s="56"/>
      <c r="Z643" s="57" t="str">
        <f t="shared" si="79"/>
        <v/>
      </c>
      <c r="AA643" s="41"/>
    </row>
    <row r="644" spans="1:27" ht="24" customHeight="1" x14ac:dyDescent="0.25">
      <c r="A644" s="27"/>
      <c r="B644" s="51" t="str">
        <f>IF(A644="","",IFERROR(INDEX(PERSONAL!$G$6:$G$80,MATCH(A644,PERSONAL!$A$6:$A$80,0)),""))</f>
        <v/>
      </c>
      <c r="C644" s="52" t="str">
        <f>IF(A644="","",IFERROR(INDEX(PERSONAL!$B$6:$B$80,MATCH(A644,PERSONAL!$A$6:$A$80,0)),""))</f>
        <v/>
      </c>
      <c r="D644" s="31" t="str">
        <f>IF(A644="","",IFERROR(INDEX(PERSONAL!$V$6:$V$80,MATCH(A644,PERSONAL!$A$6:$A$80,0)),""))</f>
        <v/>
      </c>
      <c r="E644" s="2"/>
      <c r="F644" s="2"/>
      <c r="G644" s="2"/>
      <c r="H644" s="2"/>
      <c r="I644" s="30"/>
      <c r="J644" s="30"/>
      <c r="K644" s="27"/>
      <c r="L644" s="30"/>
      <c r="M644" s="27"/>
      <c r="N644" s="2"/>
      <c r="O644" s="53">
        <f t="shared" si="72"/>
        <v>0</v>
      </c>
      <c r="P644" s="53">
        <f t="shared" si="73"/>
        <v>0</v>
      </c>
      <c r="Q644" s="53">
        <f t="shared" si="74"/>
        <v>0</v>
      </c>
      <c r="R644" s="53">
        <f>IF(P644=0,0,IF(INSTRUCCIONES!$C$8="",P644,MIN(P644,INSTRUCCIONES!$C$8)))</f>
        <v>0</v>
      </c>
      <c r="S644" s="52" t="str">
        <f>IF(OR(A644="",H644=""),"",IF(COUNTIFS(LISTAS!$C$2:$C$24,C644,LISTAS!$D$2:$D$24,H644)&gt;0,"SI","NO"))</f>
        <v/>
      </c>
      <c r="T644" s="53">
        <f t="shared" si="75"/>
        <v>0</v>
      </c>
      <c r="U644" s="54">
        <f t="shared" si="76"/>
        <v>0</v>
      </c>
      <c r="V644" s="55" t="str">
        <f t="shared" si="77"/>
        <v/>
      </c>
      <c r="W644" s="35" t="str">
        <f t="shared" si="78"/>
        <v/>
      </c>
      <c r="X644" s="37"/>
      <c r="Y644" s="56"/>
      <c r="Z644" s="57" t="str">
        <f t="shared" si="79"/>
        <v/>
      </c>
      <c r="AA644" s="41"/>
    </row>
    <row r="645" spans="1:27" ht="24" customHeight="1" x14ac:dyDescent="0.25">
      <c r="A645" s="27"/>
      <c r="B645" s="51" t="str">
        <f>IF(A645="","",IFERROR(INDEX(PERSONAL!$G$6:$G$80,MATCH(A645,PERSONAL!$A$6:$A$80,0)),""))</f>
        <v/>
      </c>
      <c r="C645" s="52" t="str">
        <f>IF(A645="","",IFERROR(INDEX(PERSONAL!$B$6:$B$80,MATCH(A645,PERSONAL!$A$6:$A$80,0)),""))</f>
        <v/>
      </c>
      <c r="D645" s="31" t="str">
        <f>IF(A645="","",IFERROR(INDEX(PERSONAL!$V$6:$V$80,MATCH(A645,PERSONAL!$A$6:$A$80,0)),""))</f>
        <v/>
      </c>
      <c r="E645" s="2"/>
      <c r="F645" s="2"/>
      <c r="G645" s="2"/>
      <c r="H645" s="2"/>
      <c r="I645" s="30"/>
      <c r="J645" s="30"/>
      <c r="K645" s="27"/>
      <c r="L645" s="30"/>
      <c r="M645" s="27"/>
      <c r="N645" s="2"/>
      <c r="O645" s="53">
        <f t="shared" si="72"/>
        <v>0</v>
      </c>
      <c r="P645" s="53">
        <f t="shared" si="73"/>
        <v>0</v>
      </c>
      <c r="Q645" s="53">
        <f t="shared" si="74"/>
        <v>0</v>
      </c>
      <c r="R645" s="53">
        <f>IF(P645=0,0,IF(INSTRUCCIONES!$C$8="",P645,MIN(P645,INSTRUCCIONES!$C$8)))</f>
        <v>0</v>
      </c>
      <c r="S645" s="52" t="str">
        <f>IF(OR(A645="",H645=""),"",IF(COUNTIFS(LISTAS!$C$2:$C$24,C645,LISTAS!$D$2:$D$24,H645)&gt;0,"SI","NO"))</f>
        <v/>
      </c>
      <c r="T645" s="53">
        <f t="shared" si="75"/>
        <v>0</v>
      </c>
      <c r="U645" s="54">
        <f t="shared" si="76"/>
        <v>0</v>
      </c>
      <c r="V645" s="55" t="str">
        <f t="shared" si="77"/>
        <v/>
      </c>
      <c r="W645" s="35" t="str">
        <f t="shared" si="78"/>
        <v/>
      </c>
      <c r="X645" s="37"/>
      <c r="Y645" s="56"/>
      <c r="Z645" s="57" t="str">
        <f t="shared" si="79"/>
        <v/>
      </c>
      <c r="AA645" s="41"/>
    </row>
    <row r="646" spans="1:27" ht="24" customHeight="1" x14ac:dyDescent="0.25">
      <c r="A646" s="27"/>
      <c r="B646" s="51" t="str">
        <f>IF(A646="","",IFERROR(INDEX(PERSONAL!$G$6:$G$80,MATCH(A646,PERSONAL!$A$6:$A$80,0)),""))</f>
        <v/>
      </c>
      <c r="C646" s="52" t="str">
        <f>IF(A646="","",IFERROR(INDEX(PERSONAL!$B$6:$B$80,MATCH(A646,PERSONAL!$A$6:$A$80,0)),""))</f>
        <v/>
      </c>
      <c r="D646" s="31" t="str">
        <f>IF(A646="","",IFERROR(INDEX(PERSONAL!$V$6:$V$80,MATCH(A646,PERSONAL!$A$6:$A$80,0)),""))</f>
        <v/>
      </c>
      <c r="E646" s="2"/>
      <c r="F646" s="2"/>
      <c r="G646" s="2"/>
      <c r="H646" s="2"/>
      <c r="I646" s="30"/>
      <c r="J646" s="30"/>
      <c r="K646" s="27"/>
      <c r="L646" s="30"/>
      <c r="M646" s="27"/>
      <c r="N646" s="2"/>
      <c r="O646" s="53">
        <f t="shared" ref="O646:O709" si="80">IF(A646="",0,IF(I646&lt;&gt;"",I646,IF(AND(K646="NO",M646&lt;&gt;"SI",L646&lt;&gt;""),DATE(YEAR(L646),MONTH(L646),1),0)))</f>
        <v>0</v>
      </c>
      <c r="P646" s="53">
        <f t="shared" ref="P646:P709" si="81">IF(A646="",0,IF(J646&lt;&gt;"",J646,IF(L646="",0,IF(K646="SI",L646,IF(M646&lt;&gt;"SI",EOMONTH(L646,0),0)))))</f>
        <v>0</v>
      </c>
      <c r="Q646" s="53">
        <f t="shared" ref="Q646:Q709" si="82">IF(OR(O646=0,D646=""),0,MAX(O646,D646))</f>
        <v>0</v>
      </c>
      <c r="R646" s="53">
        <f>IF(P646=0,0,IF(INSTRUCCIONES!$C$8="",P646,MIN(P646,INSTRUCCIONES!$C$8)))</f>
        <v>0</v>
      </c>
      <c r="S646" s="52" t="str">
        <f>IF(OR(A646="",H646=""),"",IF(COUNTIFS(LISTAS!$C$2:$C$24,C646,LISTAS!$D$2:$D$24,H646)&gt;0,"SI","NO"))</f>
        <v/>
      </c>
      <c r="T646" s="53">
        <f t="shared" ref="T646:T709" si="83">IF(OR(Q646=0,S646&lt;&gt;"SI"),0,MAX(Q646,SUMPRODUCT(MAX((A$6:A$1005=A646)*(S$6:S$1005="SI")*(((Q$6:Q$1005&lt;Q646)+(Q$6:Q$1005=Q646)*(ROW(Q$6:Q$1005)&lt;ROW(Q646)))&gt;0)*R$6:R$1005))+1))</f>
        <v>0</v>
      </c>
      <c r="U646" s="54">
        <f t="shared" ref="U646:U709" si="84">IF(OR(T646=0,R646=0),0,MAX(0,R646-T646+1))</f>
        <v>0</v>
      </c>
      <c r="V646" s="55" t="str">
        <f t="shared" ref="V646:V709" si="85">IF(A646="","",IF(B646="","ID no existe en PERSONAL o la fila no tiene nombre",IF(D646="","Falta fecha de acta base en PERSONAL",IF(H646="","Seleccione el tipo de experiencia",IF(O646=0,"Sin fecha de inicio computable (Notas 5 y 6)",IF(P646=0,"Sin fecha de terminación computable (Notas 5 y 6)",IF(S646="NO","Tipo de experiencia no exigido para el perfil: no computa",IF(R646&lt;Q646,"Periodo anterior al acta base o posterior al cierre: no computa",IF(T646&gt;R646,"Periodo totalmente traslapado con otra certificación: no computa",IF(T646&gt;Q646,"OK – traslapo descontado: "&amp;TEXT(T646-Q646,"0")&amp;" días",IF(O646&lt;D646,"OK – computa desde la fecha de acta base","OK")))))))))))</f>
        <v/>
      </c>
      <c r="W646" s="35" t="str">
        <f t="shared" ref="W646:W709" si="86">IF(A646="","",IF(LEFT(V646,2)="OK","OK",IF(OR(LEFT(V646,4)="Tipo",LEFT(V646,7)="Periodo"),"NO COMPUTA","REVISAR")))</f>
        <v/>
      </c>
      <c r="X646" s="37"/>
      <c r="Y646" s="56"/>
      <c r="Z646" s="57" t="str">
        <f t="shared" ref="Z646:Z709" si="87">IF(A646="","",IF(OR(X646="NO",S646&lt;&gt;"SI",Q646=0,R646=0),0,IF(Y646&lt;&gt;"",MIN(Y646,MAX(0,R646-MAX(Q646,SUMPRODUCT(MAX((A$6:A$1005=A646)*(S$6:S$1005="SI")*(X$6:X$1005&lt;&gt;"NO")*(((Q$6:Q$1005&lt;Q646)+(Q$6:Q$1005=Q646)*(ROW(Q$6:Q$1005)&lt;ROW(Q646)))&gt;0)*R$6:R$1005))+1)+1)),MAX(0,R646-MAX(Q646,SUMPRODUCT(MAX((A$6:A$1005=A646)*(S$6:S$1005="SI")*(X$6:X$1005&lt;&gt;"NO")*(((Q$6:Q$1005&lt;Q646)+(Q$6:Q$1005=Q646)*(ROW(Q$6:Q$1005)&lt;ROW(Q646)))&gt;0)*R$6:R$1005))+1)+1))))</f>
        <v/>
      </c>
      <c r="AA646" s="41"/>
    </row>
    <row r="647" spans="1:27" ht="24" customHeight="1" x14ac:dyDescent="0.25">
      <c r="A647" s="27"/>
      <c r="B647" s="51" t="str">
        <f>IF(A647="","",IFERROR(INDEX(PERSONAL!$G$6:$G$80,MATCH(A647,PERSONAL!$A$6:$A$80,0)),""))</f>
        <v/>
      </c>
      <c r="C647" s="52" t="str">
        <f>IF(A647="","",IFERROR(INDEX(PERSONAL!$B$6:$B$80,MATCH(A647,PERSONAL!$A$6:$A$80,0)),""))</f>
        <v/>
      </c>
      <c r="D647" s="31" t="str">
        <f>IF(A647="","",IFERROR(INDEX(PERSONAL!$V$6:$V$80,MATCH(A647,PERSONAL!$A$6:$A$80,0)),""))</f>
        <v/>
      </c>
      <c r="E647" s="2"/>
      <c r="F647" s="2"/>
      <c r="G647" s="2"/>
      <c r="H647" s="2"/>
      <c r="I647" s="30"/>
      <c r="J647" s="30"/>
      <c r="K647" s="27"/>
      <c r="L647" s="30"/>
      <c r="M647" s="27"/>
      <c r="N647" s="2"/>
      <c r="O647" s="53">
        <f t="shared" si="80"/>
        <v>0</v>
      </c>
      <c r="P647" s="53">
        <f t="shared" si="81"/>
        <v>0</v>
      </c>
      <c r="Q647" s="53">
        <f t="shared" si="82"/>
        <v>0</v>
      </c>
      <c r="R647" s="53">
        <f>IF(P647=0,0,IF(INSTRUCCIONES!$C$8="",P647,MIN(P647,INSTRUCCIONES!$C$8)))</f>
        <v>0</v>
      </c>
      <c r="S647" s="52" t="str">
        <f>IF(OR(A647="",H647=""),"",IF(COUNTIFS(LISTAS!$C$2:$C$24,C647,LISTAS!$D$2:$D$24,H647)&gt;0,"SI","NO"))</f>
        <v/>
      </c>
      <c r="T647" s="53">
        <f t="shared" si="83"/>
        <v>0</v>
      </c>
      <c r="U647" s="54">
        <f t="shared" si="84"/>
        <v>0</v>
      </c>
      <c r="V647" s="55" t="str">
        <f t="shared" si="85"/>
        <v/>
      </c>
      <c r="W647" s="35" t="str">
        <f t="shared" si="86"/>
        <v/>
      </c>
      <c r="X647" s="37"/>
      <c r="Y647" s="56"/>
      <c r="Z647" s="57" t="str">
        <f t="shared" si="87"/>
        <v/>
      </c>
      <c r="AA647" s="41"/>
    </row>
    <row r="648" spans="1:27" ht="24" customHeight="1" x14ac:dyDescent="0.25">
      <c r="A648" s="27"/>
      <c r="B648" s="51" t="str">
        <f>IF(A648="","",IFERROR(INDEX(PERSONAL!$G$6:$G$80,MATCH(A648,PERSONAL!$A$6:$A$80,0)),""))</f>
        <v/>
      </c>
      <c r="C648" s="52" t="str">
        <f>IF(A648="","",IFERROR(INDEX(PERSONAL!$B$6:$B$80,MATCH(A648,PERSONAL!$A$6:$A$80,0)),""))</f>
        <v/>
      </c>
      <c r="D648" s="31" t="str">
        <f>IF(A648="","",IFERROR(INDEX(PERSONAL!$V$6:$V$80,MATCH(A648,PERSONAL!$A$6:$A$80,0)),""))</f>
        <v/>
      </c>
      <c r="E648" s="2"/>
      <c r="F648" s="2"/>
      <c r="G648" s="2"/>
      <c r="H648" s="2"/>
      <c r="I648" s="30"/>
      <c r="J648" s="30"/>
      <c r="K648" s="27"/>
      <c r="L648" s="30"/>
      <c r="M648" s="27"/>
      <c r="N648" s="2"/>
      <c r="O648" s="53">
        <f t="shared" si="80"/>
        <v>0</v>
      </c>
      <c r="P648" s="53">
        <f t="shared" si="81"/>
        <v>0</v>
      </c>
      <c r="Q648" s="53">
        <f t="shared" si="82"/>
        <v>0</v>
      </c>
      <c r="R648" s="53">
        <f>IF(P648=0,0,IF(INSTRUCCIONES!$C$8="",P648,MIN(P648,INSTRUCCIONES!$C$8)))</f>
        <v>0</v>
      </c>
      <c r="S648" s="52" t="str">
        <f>IF(OR(A648="",H648=""),"",IF(COUNTIFS(LISTAS!$C$2:$C$24,C648,LISTAS!$D$2:$D$24,H648)&gt;0,"SI","NO"))</f>
        <v/>
      </c>
      <c r="T648" s="53">
        <f t="shared" si="83"/>
        <v>0</v>
      </c>
      <c r="U648" s="54">
        <f t="shared" si="84"/>
        <v>0</v>
      </c>
      <c r="V648" s="55" t="str">
        <f t="shared" si="85"/>
        <v/>
      </c>
      <c r="W648" s="35" t="str">
        <f t="shared" si="86"/>
        <v/>
      </c>
      <c r="X648" s="37"/>
      <c r="Y648" s="56"/>
      <c r="Z648" s="57" t="str">
        <f t="shared" si="87"/>
        <v/>
      </c>
      <c r="AA648" s="41"/>
    </row>
    <row r="649" spans="1:27" ht="24" customHeight="1" x14ac:dyDescent="0.25">
      <c r="A649" s="27"/>
      <c r="B649" s="51" t="str">
        <f>IF(A649="","",IFERROR(INDEX(PERSONAL!$G$6:$G$80,MATCH(A649,PERSONAL!$A$6:$A$80,0)),""))</f>
        <v/>
      </c>
      <c r="C649" s="52" t="str">
        <f>IF(A649="","",IFERROR(INDEX(PERSONAL!$B$6:$B$80,MATCH(A649,PERSONAL!$A$6:$A$80,0)),""))</f>
        <v/>
      </c>
      <c r="D649" s="31" t="str">
        <f>IF(A649="","",IFERROR(INDEX(PERSONAL!$V$6:$V$80,MATCH(A649,PERSONAL!$A$6:$A$80,0)),""))</f>
        <v/>
      </c>
      <c r="E649" s="2"/>
      <c r="F649" s="2"/>
      <c r="G649" s="2"/>
      <c r="H649" s="2"/>
      <c r="I649" s="30"/>
      <c r="J649" s="30"/>
      <c r="K649" s="27"/>
      <c r="L649" s="30"/>
      <c r="M649" s="27"/>
      <c r="N649" s="2"/>
      <c r="O649" s="53">
        <f t="shared" si="80"/>
        <v>0</v>
      </c>
      <c r="P649" s="53">
        <f t="shared" si="81"/>
        <v>0</v>
      </c>
      <c r="Q649" s="53">
        <f t="shared" si="82"/>
        <v>0</v>
      </c>
      <c r="R649" s="53">
        <f>IF(P649=0,0,IF(INSTRUCCIONES!$C$8="",P649,MIN(P649,INSTRUCCIONES!$C$8)))</f>
        <v>0</v>
      </c>
      <c r="S649" s="52" t="str">
        <f>IF(OR(A649="",H649=""),"",IF(COUNTIFS(LISTAS!$C$2:$C$24,C649,LISTAS!$D$2:$D$24,H649)&gt;0,"SI","NO"))</f>
        <v/>
      </c>
      <c r="T649" s="53">
        <f t="shared" si="83"/>
        <v>0</v>
      </c>
      <c r="U649" s="54">
        <f t="shared" si="84"/>
        <v>0</v>
      </c>
      <c r="V649" s="55" t="str">
        <f t="shared" si="85"/>
        <v/>
      </c>
      <c r="W649" s="35" t="str">
        <f t="shared" si="86"/>
        <v/>
      </c>
      <c r="X649" s="37"/>
      <c r="Y649" s="56"/>
      <c r="Z649" s="57" t="str">
        <f t="shared" si="87"/>
        <v/>
      </c>
      <c r="AA649" s="41"/>
    </row>
    <row r="650" spans="1:27" ht="24" customHeight="1" x14ac:dyDescent="0.25">
      <c r="A650" s="27"/>
      <c r="B650" s="51" t="str">
        <f>IF(A650="","",IFERROR(INDEX(PERSONAL!$G$6:$G$80,MATCH(A650,PERSONAL!$A$6:$A$80,0)),""))</f>
        <v/>
      </c>
      <c r="C650" s="52" t="str">
        <f>IF(A650="","",IFERROR(INDEX(PERSONAL!$B$6:$B$80,MATCH(A650,PERSONAL!$A$6:$A$80,0)),""))</f>
        <v/>
      </c>
      <c r="D650" s="31" t="str">
        <f>IF(A650="","",IFERROR(INDEX(PERSONAL!$V$6:$V$80,MATCH(A650,PERSONAL!$A$6:$A$80,0)),""))</f>
        <v/>
      </c>
      <c r="E650" s="2"/>
      <c r="F650" s="2"/>
      <c r="G650" s="2"/>
      <c r="H650" s="2"/>
      <c r="I650" s="30"/>
      <c r="J650" s="30"/>
      <c r="K650" s="27"/>
      <c r="L650" s="30"/>
      <c r="M650" s="27"/>
      <c r="N650" s="2"/>
      <c r="O650" s="53">
        <f t="shared" si="80"/>
        <v>0</v>
      </c>
      <c r="P650" s="53">
        <f t="shared" si="81"/>
        <v>0</v>
      </c>
      <c r="Q650" s="53">
        <f t="shared" si="82"/>
        <v>0</v>
      </c>
      <c r="R650" s="53">
        <f>IF(P650=0,0,IF(INSTRUCCIONES!$C$8="",P650,MIN(P650,INSTRUCCIONES!$C$8)))</f>
        <v>0</v>
      </c>
      <c r="S650" s="52" t="str">
        <f>IF(OR(A650="",H650=""),"",IF(COUNTIFS(LISTAS!$C$2:$C$24,C650,LISTAS!$D$2:$D$24,H650)&gt;0,"SI","NO"))</f>
        <v/>
      </c>
      <c r="T650" s="53">
        <f t="shared" si="83"/>
        <v>0</v>
      </c>
      <c r="U650" s="54">
        <f t="shared" si="84"/>
        <v>0</v>
      </c>
      <c r="V650" s="55" t="str">
        <f t="shared" si="85"/>
        <v/>
      </c>
      <c r="W650" s="35" t="str">
        <f t="shared" si="86"/>
        <v/>
      </c>
      <c r="X650" s="37"/>
      <c r="Y650" s="56"/>
      <c r="Z650" s="57" t="str">
        <f t="shared" si="87"/>
        <v/>
      </c>
      <c r="AA650" s="41"/>
    </row>
    <row r="651" spans="1:27" ht="24" customHeight="1" x14ac:dyDescent="0.25">
      <c r="A651" s="27"/>
      <c r="B651" s="51" t="str">
        <f>IF(A651="","",IFERROR(INDEX(PERSONAL!$G$6:$G$80,MATCH(A651,PERSONAL!$A$6:$A$80,0)),""))</f>
        <v/>
      </c>
      <c r="C651" s="52" t="str">
        <f>IF(A651="","",IFERROR(INDEX(PERSONAL!$B$6:$B$80,MATCH(A651,PERSONAL!$A$6:$A$80,0)),""))</f>
        <v/>
      </c>
      <c r="D651" s="31" t="str">
        <f>IF(A651="","",IFERROR(INDEX(PERSONAL!$V$6:$V$80,MATCH(A651,PERSONAL!$A$6:$A$80,0)),""))</f>
        <v/>
      </c>
      <c r="E651" s="2"/>
      <c r="F651" s="2"/>
      <c r="G651" s="2"/>
      <c r="H651" s="2"/>
      <c r="I651" s="30"/>
      <c r="J651" s="30"/>
      <c r="K651" s="27"/>
      <c r="L651" s="30"/>
      <c r="M651" s="27"/>
      <c r="N651" s="2"/>
      <c r="O651" s="53">
        <f t="shared" si="80"/>
        <v>0</v>
      </c>
      <c r="P651" s="53">
        <f t="shared" si="81"/>
        <v>0</v>
      </c>
      <c r="Q651" s="53">
        <f t="shared" si="82"/>
        <v>0</v>
      </c>
      <c r="R651" s="53">
        <f>IF(P651=0,0,IF(INSTRUCCIONES!$C$8="",P651,MIN(P651,INSTRUCCIONES!$C$8)))</f>
        <v>0</v>
      </c>
      <c r="S651" s="52" t="str">
        <f>IF(OR(A651="",H651=""),"",IF(COUNTIFS(LISTAS!$C$2:$C$24,C651,LISTAS!$D$2:$D$24,H651)&gt;0,"SI","NO"))</f>
        <v/>
      </c>
      <c r="T651" s="53">
        <f t="shared" si="83"/>
        <v>0</v>
      </c>
      <c r="U651" s="54">
        <f t="shared" si="84"/>
        <v>0</v>
      </c>
      <c r="V651" s="55" t="str">
        <f t="shared" si="85"/>
        <v/>
      </c>
      <c r="W651" s="35" t="str">
        <f t="shared" si="86"/>
        <v/>
      </c>
      <c r="X651" s="37"/>
      <c r="Y651" s="56"/>
      <c r="Z651" s="57" t="str">
        <f t="shared" si="87"/>
        <v/>
      </c>
      <c r="AA651" s="41"/>
    </row>
    <row r="652" spans="1:27" ht="24" customHeight="1" x14ac:dyDescent="0.25">
      <c r="A652" s="27"/>
      <c r="B652" s="51" t="str">
        <f>IF(A652="","",IFERROR(INDEX(PERSONAL!$G$6:$G$80,MATCH(A652,PERSONAL!$A$6:$A$80,0)),""))</f>
        <v/>
      </c>
      <c r="C652" s="52" t="str">
        <f>IF(A652="","",IFERROR(INDEX(PERSONAL!$B$6:$B$80,MATCH(A652,PERSONAL!$A$6:$A$80,0)),""))</f>
        <v/>
      </c>
      <c r="D652" s="31" t="str">
        <f>IF(A652="","",IFERROR(INDEX(PERSONAL!$V$6:$V$80,MATCH(A652,PERSONAL!$A$6:$A$80,0)),""))</f>
        <v/>
      </c>
      <c r="E652" s="2"/>
      <c r="F652" s="2"/>
      <c r="G652" s="2"/>
      <c r="H652" s="2"/>
      <c r="I652" s="30"/>
      <c r="J652" s="30"/>
      <c r="K652" s="27"/>
      <c r="L652" s="30"/>
      <c r="M652" s="27"/>
      <c r="N652" s="2"/>
      <c r="O652" s="53">
        <f t="shared" si="80"/>
        <v>0</v>
      </c>
      <c r="P652" s="53">
        <f t="shared" si="81"/>
        <v>0</v>
      </c>
      <c r="Q652" s="53">
        <f t="shared" si="82"/>
        <v>0</v>
      </c>
      <c r="R652" s="53">
        <f>IF(P652=0,0,IF(INSTRUCCIONES!$C$8="",P652,MIN(P652,INSTRUCCIONES!$C$8)))</f>
        <v>0</v>
      </c>
      <c r="S652" s="52" t="str">
        <f>IF(OR(A652="",H652=""),"",IF(COUNTIFS(LISTAS!$C$2:$C$24,C652,LISTAS!$D$2:$D$24,H652)&gt;0,"SI","NO"))</f>
        <v/>
      </c>
      <c r="T652" s="53">
        <f t="shared" si="83"/>
        <v>0</v>
      </c>
      <c r="U652" s="54">
        <f t="shared" si="84"/>
        <v>0</v>
      </c>
      <c r="V652" s="55" t="str">
        <f t="shared" si="85"/>
        <v/>
      </c>
      <c r="W652" s="35" t="str">
        <f t="shared" si="86"/>
        <v/>
      </c>
      <c r="X652" s="37"/>
      <c r="Y652" s="56"/>
      <c r="Z652" s="57" t="str">
        <f t="shared" si="87"/>
        <v/>
      </c>
      <c r="AA652" s="41"/>
    </row>
    <row r="653" spans="1:27" ht="24" customHeight="1" x14ac:dyDescent="0.25">
      <c r="A653" s="27"/>
      <c r="B653" s="51" t="str">
        <f>IF(A653="","",IFERROR(INDEX(PERSONAL!$G$6:$G$80,MATCH(A653,PERSONAL!$A$6:$A$80,0)),""))</f>
        <v/>
      </c>
      <c r="C653" s="52" t="str">
        <f>IF(A653="","",IFERROR(INDEX(PERSONAL!$B$6:$B$80,MATCH(A653,PERSONAL!$A$6:$A$80,0)),""))</f>
        <v/>
      </c>
      <c r="D653" s="31" t="str">
        <f>IF(A653="","",IFERROR(INDEX(PERSONAL!$V$6:$V$80,MATCH(A653,PERSONAL!$A$6:$A$80,0)),""))</f>
        <v/>
      </c>
      <c r="E653" s="2"/>
      <c r="F653" s="2"/>
      <c r="G653" s="2"/>
      <c r="H653" s="2"/>
      <c r="I653" s="30"/>
      <c r="J653" s="30"/>
      <c r="K653" s="27"/>
      <c r="L653" s="30"/>
      <c r="M653" s="27"/>
      <c r="N653" s="2"/>
      <c r="O653" s="53">
        <f t="shared" si="80"/>
        <v>0</v>
      </c>
      <c r="P653" s="53">
        <f t="shared" si="81"/>
        <v>0</v>
      </c>
      <c r="Q653" s="53">
        <f t="shared" si="82"/>
        <v>0</v>
      </c>
      <c r="R653" s="53">
        <f>IF(P653=0,0,IF(INSTRUCCIONES!$C$8="",P653,MIN(P653,INSTRUCCIONES!$C$8)))</f>
        <v>0</v>
      </c>
      <c r="S653" s="52" t="str">
        <f>IF(OR(A653="",H653=""),"",IF(COUNTIFS(LISTAS!$C$2:$C$24,C653,LISTAS!$D$2:$D$24,H653)&gt;0,"SI","NO"))</f>
        <v/>
      </c>
      <c r="T653" s="53">
        <f t="shared" si="83"/>
        <v>0</v>
      </c>
      <c r="U653" s="54">
        <f t="shared" si="84"/>
        <v>0</v>
      </c>
      <c r="V653" s="55" t="str">
        <f t="shared" si="85"/>
        <v/>
      </c>
      <c r="W653" s="35" t="str">
        <f t="shared" si="86"/>
        <v/>
      </c>
      <c r="X653" s="37"/>
      <c r="Y653" s="56"/>
      <c r="Z653" s="57" t="str">
        <f t="shared" si="87"/>
        <v/>
      </c>
      <c r="AA653" s="41"/>
    </row>
    <row r="654" spans="1:27" ht="24" customHeight="1" x14ac:dyDescent="0.25">
      <c r="A654" s="27"/>
      <c r="B654" s="51" t="str">
        <f>IF(A654="","",IFERROR(INDEX(PERSONAL!$G$6:$G$80,MATCH(A654,PERSONAL!$A$6:$A$80,0)),""))</f>
        <v/>
      </c>
      <c r="C654" s="52" t="str">
        <f>IF(A654="","",IFERROR(INDEX(PERSONAL!$B$6:$B$80,MATCH(A654,PERSONAL!$A$6:$A$80,0)),""))</f>
        <v/>
      </c>
      <c r="D654" s="31" t="str">
        <f>IF(A654="","",IFERROR(INDEX(PERSONAL!$V$6:$V$80,MATCH(A654,PERSONAL!$A$6:$A$80,0)),""))</f>
        <v/>
      </c>
      <c r="E654" s="2"/>
      <c r="F654" s="2"/>
      <c r="G654" s="2"/>
      <c r="H654" s="2"/>
      <c r="I654" s="30"/>
      <c r="J654" s="30"/>
      <c r="K654" s="27"/>
      <c r="L654" s="30"/>
      <c r="M654" s="27"/>
      <c r="N654" s="2"/>
      <c r="O654" s="53">
        <f t="shared" si="80"/>
        <v>0</v>
      </c>
      <c r="P654" s="53">
        <f t="shared" si="81"/>
        <v>0</v>
      </c>
      <c r="Q654" s="53">
        <f t="shared" si="82"/>
        <v>0</v>
      </c>
      <c r="R654" s="53">
        <f>IF(P654=0,0,IF(INSTRUCCIONES!$C$8="",P654,MIN(P654,INSTRUCCIONES!$C$8)))</f>
        <v>0</v>
      </c>
      <c r="S654" s="52" t="str">
        <f>IF(OR(A654="",H654=""),"",IF(COUNTIFS(LISTAS!$C$2:$C$24,C654,LISTAS!$D$2:$D$24,H654)&gt;0,"SI","NO"))</f>
        <v/>
      </c>
      <c r="T654" s="53">
        <f t="shared" si="83"/>
        <v>0</v>
      </c>
      <c r="U654" s="54">
        <f t="shared" si="84"/>
        <v>0</v>
      </c>
      <c r="V654" s="55" t="str">
        <f t="shared" si="85"/>
        <v/>
      </c>
      <c r="W654" s="35" t="str">
        <f t="shared" si="86"/>
        <v/>
      </c>
      <c r="X654" s="37"/>
      <c r="Y654" s="56"/>
      <c r="Z654" s="57" t="str">
        <f t="shared" si="87"/>
        <v/>
      </c>
      <c r="AA654" s="41"/>
    </row>
    <row r="655" spans="1:27" ht="24" customHeight="1" x14ac:dyDescent="0.25">
      <c r="A655" s="27"/>
      <c r="B655" s="51" t="str">
        <f>IF(A655="","",IFERROR(INDEX(PERSONAL!$G$6:$G$80,MATCH(A655,PERSONAL!$A$6:$A$80,0)),""))</f>
        <v/>
      </c>
      <c r="C655" s="52" t="str">
        <f>IF(A655="","",IFERROR(INDEX(PERSONAL!$B$6:$B$80,MATCH(A655,PERSONAL!$A$6:$A$80,0)),""))</f>
        <v/>
      </c>
      <c r="D655" s="31" t="str">
        <f>IF(A655="","",IFERROR(INDEX(PERSONAL!$V$6:$V$80,MATCH(A655,PERSONAL!$A$6:$A$80,0)),""))</f>
        <v/>
      </c>
      <c r="E655" s="2"/>
      <c r="F655" s="2"/>
      <c r="G655" s="2"/>
      <c r="H655" s="2"/>
      <c r="I655" s="30"/>
      <c r="J655" s="30"/>
      <c r="K655" s="27"/>
      <c r="L655" s="30"/>
      <c r="M655" s="27"/>
      <c r="N655" s="2"/>
      <c r="O655" s="53">
        <f t="shared" si="80"/>
        <v>0</v>
      </c>
      <c r="P655" s="53">
        <f t="shared" si="81"/>
        <v>0</v>
      </c>
      <c r="Q655" s="53">
        <f t="shared" si="82"/>
        <v>0</v>
      </c>
      <c r="R655" s="53">
        <f>IF(P655=0,0,IF(INSTRUCCIONES!$C$8="",P655,MIN(P655,INSTRUCCIONES!$C$8)))</f>
        <v>0</v>
      </c>
      <c r="S655" s="52" t="str">
        <f>IF(OR(A655="",H655=""),"",IF(COUNTIFS(LISTAS!$C$2:$C$24,C655,LISTAS!$D$2:$D$24,H655)&gt;0,"SI","NO"))</f>
        <v/>
      </c>
      <c r="T655" s="53">
        <f t="shared" si="83"/>
        <v>0</v>
      </c>
      <c r="U655" s="54">
        <f t="shared" si="84"/>
        <v>0</v>
      </c>
      <c r="V655" s="55" t="str">
        <f t="shared" si="85"/>
        <v/>
      </c>
      <c r="W655" s="35" t="str">
        <f t="shared" si="86"/>
        <v/>
      </c>
      <c r="X655" s="37"/>
      <c r="Y655" s="56"/>
      <c r="Z655" s="57" t="str">
        <f t="shared" si="87"/>
        <v/>
      </c>
      <c r="AA655" s="41"/>
    </row>
    <row r="656" spans="1:27" ht="24" customHeight="1" x14ac:dyDescent="0.25">
      <c r="A656" s="27"/>
      <c r="B656" s="51" t="str">
        <f>IF(A656="","",IFERROR(INDEX(PERSONAL!$G$6:$G$80,MATCH(A656,PERSONAL!$A$6:$A$80,0)),""))</f>
        <v/>
      </c>
      <c r="C656" s="52" t="str">
        <f>IF(A656="","",IFERROR(INDEX(PERSONAL!$B$6:$B$80,MATCH(A656,PERSONAL!$A$6:$A$80,0)),""))</f>
        <v/>
      </c>
      <c r="D656" s="31" t="str">
        <f>IF(A656="","",IFERROR(INDEX(PERSONAL!$V$6:$V$80,MATCH(A656,PERSONAL!$A$6:$A$80,0)),""))</f>
        <v/>
      </c>
      <c r="E656" s="2"/>
      <c r="F656" s="2"/>
      <c r="G656" s="2"/>
      <c r="H656" s="2"/>
      <c r="I656" s="30"/>
      <c r="J656" s="30"/>
      <c r="K656" s="27"/>
      <c r="L656" s="30"/>
      <c r="M656" s="27"/>
      <c r="N656" s="2"/>
      <c r="O656" s="53">
        <f t="shared" si="80"/>
        <v>0</v>
      </c>
      <c r="P656" s="53">
        <f t="shared" si="81"/>
        <v>0</v>
      </c>
      <c r="Q656" s="53">
        <f t="shared" si="82"/>
        <v>0</v>
      </c>
      <c r="R656" s="53">
        <f>IF(P656=0,0,IF(INSTRUCCIONES!$C$8="",P656,MIN(P656,INSTRUCCIONES!$C$8)))</f>
        <v>0</v>
      </c>
      <c r="S656" s="52" t="str">
        <f>IF(OR(A656="",H656=""),"",IF(COUNTIFS(LISTAS!$C$2:$C$24,C656,LISTAS!$D$2:$D$24,H656)&gt;0,"SI","NO"))</f>
        <v/>
      </c>
      <c r="T656" s="53">
        <f t="shared" si="83"/>
        <v>0</v>
      </c>
      <c r="U656" s="54">
        <f t="shared" si="84"/>
        <v>0</v>
      </c>
      <c r="V656" s="55" t="str">
        <f t="shared" si="85"/>
        <v/>
      </c>
      <c r="W656" s="35" t="str">
        <f t="shared" si="86"/>
        <v/>
      </c>
      <c r="X656" s="37"/>
      <c r="Y656" s="56"/>
      <c r="Z656" s="57" t="str">
        <f t="shared" si="87"/>
        <v/>
      </c>
      <c r="AA656" s="41"/>
    </row>
    <row r="657" spans="1:27" ht="24" customHeight="1" x14ac:dyDescent="0.25">
      <c r="A657" s="27"/>
      <c r="B657" s="51" t="str">
        <f>IF(A657="","",IFERROR(INDEX(PERSONAL!$G$6:$G$80,MATCH(A657,PERSONAL!$A$6:$A$80,0)),""))</f>
        <v/>
      </c>
      <c r="C657" s="52" t="str">
        <f>IF(A657="","",IFERROR(INDEX(PERSONAL!$B$6:$B$80,MATCH(A657,PERSONAL!$A$6:$A$80,0)),""))</f>
        <v/>
      </c>
      <c r="D657" s="31" t="str">
        <f>IF(A657="","",IFERROR(INDEX(PERSONAL!$V$6:$V$80,MATCH(A657,PERSONAL!$A$6:$A$80,0)),""))</f>
        <v/>
      </c>
      <c r="E657" s="2"/>
      <c r="F657" s="2"/>
      <c r="G657" s="2"/>
      <c r="H657" s="2"/>
      <c r="I657" s="30"/>
      <c r="J657" s="30"/>
      <c r="K657" s="27"/>
      <c r="L657" s="30"/>
      <c r="M657" s="27"/>
      <c r="N657" s="2"/>
      <c r="O657" s="53">
        <f t="shared" si="80"/>
        <v>0</v>
      </c>
      <c r="P657" s="53">
        <f t="shared" si="81"/>
        <v>0</v>
      </c>
      <c r="Q657" s="53">
        <f t="shared" si="82"/>
        <v>0</v>
      </c>
      <c r="R657" s="53">
        <f>IF(P657=0,0,IF(INSTRUCCIONES!$C$8="",P657,MIN(P657,INSTRUCCIONES!$C$8)))</f>
        <v>0</v>
      </c>
      <c r="S657" s="52" t="str">
        <f>IF(OR(A657="",H657=""),"",IF(COUNTIFS(LISTAS!$C$2:$C$24,C657,LISTAS!$D$2:$D$24,H657)&gt;0,"SI","NO"))</f>
        <v/>
      </c>
      <c r="T657" s="53">
        <f t="shared" si="83"/>
        <v>0</v>
      </c>
      <c r="U657" s="54">
        <f t="shared" si="84"/>
        <v>0</v>
      </c>
      <c r="V657" s="55" t="str">
        <f t="shared" si="85"/>
        <v/>
      </c>
      <c r="W657" s="35" t="str">
        <f t="shared" si="86"/>
        <v/>
      </c>
      <c r="X657" s="37"/>
      <c r="Y657" s="56"/>
      <c r="Z657" s="57" t="str">
        <f t="shared" si="87"/>
        <v/>
      </c>
      <c r="AA657" s="41"/>
    </row>
    <row r="658" spans="1:27" ht="24" customHeight="1" x14ac:dyDescent="0.25">
      <c r="A658" s="27"/>
      <c r="B658" s="51" t="str">
        <f>IF(A658="","",IFERROR(INDEX(PERSONAL!$G$6:$G$80,MATCH(A658,PERSONAL!$A$6:$A$80,0)),""))</f>
        <v/>
      </c>
      <c r="C658" s="52" t="str">
        <f>IF(A658="","",IFERROR(INDEX(PERSONAL!$B$6:$B$80,MATCH(A658,PERSONAL!$A$6:$A$80,0)),""))</f>
        <v/>
      </c>
      <c r="D658" s="31" t="str">
        <f>IF(A658="","",IFERROR(INDEX(PERSONAL!$V$6:$V$80,MATCH(A658,PERSONAL!$A$6:$A$80,0)),""))</f>
        <v/>
      </c>
      <c r="E658" s="2"/>
      <c r="F658" s="2"/>
      <c r="G658" s="2"/>
      <c r="H658" s="2"/>
      <c r="I658" s="30"/>
      <c r="J658" s="30"/>
      <c r="K658" s="27"/>
      <c r="L658" s="30"/>
      <c r="M658" s="27"/>
      <c r="N658" s="2"/>
      <c r="O658" s="53">
        <f t="shared" si="80"/>
        <v>0</v>
      </c>
      <c r="P658" s="53">
        <f t="shared" si="81"/>
        <v>0</v>
      </c>
      <c r="Q658" s="53">
        <f t="shared" si="82"/>
        <v>0</v>
      </c>
      <c r="R658" s="53">
        <f>IF(P658=0,0,IF(INSTRUCCIONES!$C$8="",P658,MIN(P658,INSTRUCCIONES!$C$8)))</f>
        <v>0</v>
      </c>
      <c r="S658" s="52" t="str">
        <f>IF(OR(A658="",H658=""),"",IF(COUNTIFS(LISTAS!$C$2:$C$24,C658,LISTAS!$D$2:$D$24,H658)&gt;0,"SI","NO"))</f>
        <v/>
      </c>
      <c r="T658" s="53">
        <f t="shared" si="83"/>
        <v>0</v>
      </c>
      <c r="U658" s="54">
        <f t="shared" si="84"/>
        <v>0</v>
      </c>
      <c r="V658" s="55" t="str">
        <f t="shared" si="85"/>
        <v/>
      </c>
      <c r="W658" s="35" t="str">
        <f t="shared" si="86"/>
        <v/>
      </c>
      <c r="X658" s="37"/>
      <c r="Y658" s="56"/>
      <c r="Z658" s="57" t="str">
        <f t="shared" si="87"/>
        <v/>
      </c>
      <c r="AA658" s="41"/>
    </row>
    <row r="659" spans="1:27" ht="24" customHeight="1" x14ac:dyDescent="0.25">
      <c r="A659" s="27"/>
      <c r="B659" s="51" t="str">
        <f>IF(A659="","",IFERROR(INDEX(PERSONAL!$G$6:$G$80,MATCH(A659,PERSONAL!$A$6:$A$80,0)),""))</f>
        <v/>
      </c>
      <c r="C659" s="52" t="str">
        <f>IF(A659="","",IFERROR(INDEX(PERSONAL!$B$6:$B$80,MATCH(A659,PERSONAL!$A$6:$A$80,0)),""))</f>
        <v/>
      </c>
      <c r="D659" s="31" t="str">
        <f>IF(A659="","",IFERROR(INDEX(PERSONAL!$V$6:$V$80,MATCH(A659,PERSONAL!$A$6:$A$80,0)),""))</f>
        <v/>
      </c>
      <c r="E659" s="2"/>
      <c r="F659" s="2"/>
      <c r="G659" s="2"/>
      <c r="H659" s="2"/>
      <c r="I659" s="30"/>
      <c r="J659" s="30"/>
      <c r="K659" s="27"/>
      <c r="L659" s="30"/>
      <c r="M659" s="27"/>
      <c r="N659" s="2"/>
      <c r="O659" s="53">
        <f t="shared" si="80"/>
        <v>0</v>
      </c>
      <c r="P659" s="53">
        <f t="shared" si="81"/>
        <v>0</v>
      </c>
      <c r="Q659" s="53">
        <f t="shared" si="82"/>
        <v>0</v>
      </c>
      <c r="R659" s="53">
        <f>IF(P659=0,0,IF(INSTRUCCIONES!$C$8="",P659,MIN(P659,INSTRUCCIONES!$C$8)))</f>
        <v>0</v>
      </c>
      <c r="S659" s="52" t="str">
        <f>IF(OR(A659="",H659=""),"",IF(COUNTIFS(LISTAS!$C$2:$C$24,C659,LISTAS!$D$2:$D$24,H659)&gt;0,"SI","NO"))</f>
        <v/>
      </c>
      <c r="T659" s="53">
        <f t="shared" si="83"/>
        <v>0</v>
      </c>
      <c r="U659" s="54">
        <f t="shared" si="84"/>
        <v>0</v>
      </c>
      <c r="V659" s="55" t="str">
        <f t="shared" si="85"/>
        <v/>
      </c>
      <c r="W659" s="35" t="str">
        <f t="shared" si="86"/>
        <v/>
      </c>
      <c r="X659" s="37"/>
      <c r="Y659" s="56"/>
      <c r="Z659" s="57" t="str">
        <f t="shared" si="87"/>
        <v/>
      </c>
      <c r="AA659" s="41"/>
    </row>
    <row r="660" spans="1:27" ht="24" customHeight="1" x14ac:dyDescent="0.25">
      <c r="A660" s="27"/>
      <c r="B660" s="51" t="str">
        <f>IF(A660="","",IFERROR(INDEX(PERSONAL!$G$6:$G$80,MATCH(A660,PERSONAL!$A$6:$A$80,0)),""))</f>
        <v/>
      </c>
      <c r="C660" s="52" t="str">
        <f>IF(A660="","",IFERROR(INDEX(PERSONAL!$B$6:$B$80,MATCH(A660,PERSONAL!$A$6:$A$80,0)),""))</f>
        <v/>
      </c>
      <c r="D660" s="31" t="str">
        <f>IF(A660="","",IFERROR(INDEX(PERSONAL!$V$6:$V$80,MATCH(A660,PERSONAL!$A$6:$A$80,0)),""))</f>
        <v/>
      </c>
      <c r="E660" s="2"/>
      <c r="F660" s="2"/>
      <c r="G660" s="2"/>
      <c r="H660" s="2"/>
      <c r="I660" s="30"/>
      <c r="J660" s="30"/>
      <c r="K660" s="27"/>
      <c r="L660" s="30"/>
      <c r="M660" s="27"/>
      <c r="N660" s="2"/>
      <c r="O660" s="53">
        <f t="shared" si="80"/>
        <v>0</v>
      </c>
      <c r="P660" s="53">
        <f t="shared" si="81"/>
        <v>0</v>
      </c>
      <c r="Q660" s="53">
        <f t="shared" si="82"/>
        <v>0</v>
      </c>
      <c r="R660" s="53">
        <f>IF(P660=0,0,IF(INSTRUCCIONES!$C$8="",P660,MIN(P660,INSTRUCCIONES!$C$8)))</f>
        <v>0</v>
      </c>
      <c r="S660" s="52" t="str">
        <f>IF(OR(A660="",H660=""),"",IF(COUNTIFS(LISTAS!$C$2:$C$24,C660,LISTAS!$D$2:$D$24,H660)&gt;0,"SI","NO"))</f>
        <v/>
      </c>
      <c r="T660" s="53">
        <f t="shared" si="83"/>
        <v>0</v>
      </c>
      <c r="U660" s="54">
        <f t="shared" si="84"/>
        <v>0</v>
      </c>
      <c r="V660" s="55" t="str">
        <f t="shared" si="85"/>
        <v/>
      </c>
      <c r="W660" s="35" t="str">
        <f t="shared" si="86"/>
        <v/>
      </c>
      <c r="X660" s="37"/>
      <c r="Y660" s="56"/>
      <c r="Z660" s="57" t="str">
        <f t="shared" si="87"/>
        <v/>
      </c>
      <c r="AA660" s="41"/>
    </row>
    <row r="661" spans="1:27" ht="24" customHeight="1" x14ac:dyDescent="0.25">
      <c r="A661" s="27"/>
      <c r="B661" s="51" t="str">
        <f>IF(A661="","",IFERROR(INDEX(PERSONAL!$G$6:$G$80,MATCH(A661,PERSONAL!$A$6:$A$80,0)),""))</f>
        <v/>
      </c>
      <c r="C661" s="52" t="str">
        <f>IF(A661="","",IFERROR(INDEX(PERSONAL!$B$6:$B$80,MATCH(A661,PERSONAL!$A$6:$A$80,0)),""))</f>
        <v/>
      </c>
      <c r="D661" s="31" t="str">
        <f>IF(A661="","",IFERROR(INDEX(PERSONAL!$V$6:$V$80,MATCH(A661,PERSONAL!$A$6:$A$80,0)),""))</f>
        <v/>
      </c>
      <c r="E661" s="2"/>
      <c r="F661" s="2"/>
      <c r="G661" s="2"/>
      <c r="H661" s="2"/>
      <c r="I661" s="30"/>
      <c r="J661" s="30"/>
      <c r="K661" s="27"/>
      <c r="L661" s="30"/>
      <c r="M661" s="27"/>
      <c r="N661" s="2"/>
      <c r="O661" s="53">
        <f t="shared" si="80"/>
        <v>0</v>
      </c>
      <c r="P661" s="53">
        <f t="shared" si="81"/>
        <v>0</v>
      </c>
      <c r="Q661" s="53">
        <f t="shared" si="82"/>
        <v>0</v>
      </c>
      <c r="R661" s="53">
        <f>IF(P661=0,0,IF(INSTRUCCIONES!$C$8="",P661,MIN(P661,INSTRUCCIONES!$C$8)))</f>
        <v>0</v>
      </c>
      <c r="S661" s="52" t="str">
        <f>IF(OR(A661="",H661=""),"",IF(COUNTIFS(LISTAS!$C$2:$C$24,C661,LISTAS!$D$2:$D$24,H661)&gt;0,"SI","NO"))</f>
        <v/>
      </c>
      <c r="T661" s="53">
        <f t="shared" si="83"/>
        <v>0</v>
      </c>
      <c r="U661" s="54">
        <f t="shared" si="84"/>
        <v>0</v>
      </c>
      <c r="V661" s="55" t="str">
        <f t="shared" si="85"/>
        <v/>
      </c>
      <c r="W661" s="35" t="str">
        <f t="shared" si="86"/>
        <v/>
      </c>
      <c r="X661" s="37"/>
      <c r="Y661" s="56"/>
      <c r="Z661" s="57" t="str">
        <f t="shared" si="87"/>
        <v/>
      </c>
      <c r="AA661" s="41"/>
    </row>
    <row r="662" spans="1:27" ht="24" customHeight="1" x14ac:dyDescent="0.25">
      <c r="A662" s="27"/>
      <c r="B662" s="51" t="str">
        <f>IF(A662="","",IFERROR(INDEX(PERSONAL!$G$6:$G$80,MATCH(A662,PERSONAL!$A$6:$A$80,0)),""))</f>
        <v/>
      </c>
      <c r="C662" s="52" t="str">
        <f>IF(A662="","",IFERROR(INDEX(PERSONAL!$B$6:$B$80,MATCH(A662,PERSONAL!$A$6:$A$80,0)),""))</f>
        <v/>
      </c>
      <c r="D662" s="31" t="str">
        <f>IF(A662="","",IFERROR(INDEX(PERSONAL!$V$6:$V$80,MATCH(A662,PERSONAL!$A$6:$A$80,0)),""))</f>
        <v/>
      </c>
      <c r="E662" s="2"/>
      <c r="F662" s="2"/>
      <c r="G662" s="2"/>
      <c r="H662" s="2"/>
      <c r="I662" s="30"/>
      <c r="J662" s="30"/>
      <c r="K662" s="27"/>
      <c r="L662" s="30"/>
      <c r="M662" s="27"/>
      <c r="N662" s="2"/>
      <c r="O662" s="53">
        <f t="shared" si="80"/>
        <v>0</v>
      </c>
      <c r="P662" s="53">
        <f t="shared" si="81"/>
        <v>0</v>
      </c>
      <c r="Q662" s="53">
        <f t="shared" si="82"/>
        <v>0</v>
      </c>
      <c r="R662" s="53">
        <f>IF(P662=0,0,IF(INSTRUCCIONES!$C$8="",P662,MIN(P662,INSTRUCCIONES!$C$8)))</f>
        <v>0</v>
      </c>
      <c r="S662" s="52" t="str">
        <f>IF(OR(A662="",H662=""),"",IF(COUNTIFS(LISTAS!$C$2:$C$24,C662,LISTAS!$D$2:$D$24,H662)&gt;0,"SI","NO"))</f>
        <v/>
      </c>
      <c r="T662" s="53">
        <f t="shared" si="83"/>
        <v>0</v>
      </c>
      <c r="U662" s="54">
        <f t="shared" si="84"/>
        <v>0</v>
      </c>
      <c r="V662" s="55" t="str">
        <f t="shared" si="85"/>
        <v/>
      </c>
      <c r="W662" s="35" t="str">
        <f t="shared" si="86"/>
        <v/>
      </c>
      <c r="X662" s="37"/>
      <c r="Y662" s="56"/>
      <c r="Z662" s="57" t="str">
        <f t="shared" si="87"/>
        <v/>
      </c>
      <c r="AA662" s="41"/>
    </row>
    <row r="663" spans="1:27" ht="24" customHeight="1" x14ac:dyDescent="0.25">
      <c r="A663" s="27"/>
      <c r="B663" s="51" t="str">
        <f>IF(A663="","",IFERROR(INDEX(PERSONAL!$G$6:$G$80,MATCH(A663,PERSONAL!$A$6:$A$80,0)),""))</f>
        <v/>
      </c>
      <c r="C663" s="52" t="str">
        <f>IF(A663="","",IFERROR(INDEX(PERSONAL!$B$6:$B$80,MATCH(A663,PERSONAL!$A$6:$A$80,0)),""))</f>
        <v/>
      </c>
      <c r="D663" s="31" t="str">
        <f>IF(A663="","",IFERROR(INDEX(PERSONAL!$V$6:$V$80,MATCH(A663,PERSONAL!$A$6:$A$80,0)),""))</f>
        <v/>
      </c>
      <c r="E663" s="2"/>
      <c r="F663" s="2"/>
      <c r="G663" s="2"/>
      <c r="H663" s="2"/>
      <c r="I663" s="30"/>
      <c r="J663" s="30"/>
      <c r="K663" s="27"/>
      <c r="L663" s="30"/>
      <c r="M663" s="27"/>
      <c r="N663" s="2"/>
      <c r="O663" s="53">
        <f t="shared" si="80"/>
        <v>0</v>
      </c>
      <c r="P663" s="53">
        <f t="shared" si="81"/>
        <v>0</v>
      </c>
      <c r="Q663" s="53">
        <f t="shared" si="82"/>
        <v>0</v>
      </c>
      <c r="R663" s="53">
        <f>IF(P663=0,0,IF(INSTRUCCIONES!$C$8="",P663,MIN(P663,INSTRUCCIONES!$C$8)))</f>
        <v>0</v>
      </c>
      <c r="S663" s="52" t="str">
        <f>IF(OR(A663="",H663=""),"",IF(COUNTIFS(LISTAS!$C$2:$C$24,C663,LISTAS!$D$2:$D$24,H663)&gt;0,"SI","NO"))</f>
        <v/>
      </c>
      <c r="T663" s="53">
        <f t="shared" si="83"/>
        <v>0</v>
      </c>
      <c r="U663" s="54">
        <f t="shared" si="84"/>
        <v>0</v>
      </c>
      <c r="V663" s="55" t="str">
        <f t="shared" si="85"/>
        <v/>
      </c>
      <c r="W663" s="35" t="str">
        <f t="shared" si="86"/>
        <v/>
      </c>
      <c r="X663" s="37"/>
      <c r="Y663" s="56"/>
      <c r="Z663" s="57" t="str">
        <f t="shared" si="87"/>
        <v/>
      </c>
      <c r="AA663" s="41"/>
    </row>
    <row r="664" spans="1:27" ht="24" customHeight="1" x14ac:dyDescent="0.25">
      <c r="A664" s="27"/>
      <c r="B664" s="51" t="str">
        <f>IF(A664="","",IFERROR(INDEX(PERSONAL!$G$6:$G$80,MATCH(A664,PERSONAL!$A$6:$A$80,0)),""))</f>
        <v/>
      </c>
      <c r="C664" s="52" t="str">
        <f>IF(A664="","",IFERROR(INDEX(PERSONAL!$B$6:$B$80,MATCH(A664,PERSONAL!$A$6:$A$80,0)),""))</f>
        <v/>
      </c>
      <c r="D664" s="31" t="str">
        <f>IF(A664="","",IFERROR(INDEX(PERSONAL!$V$6:$V$80,MATCH(A664,PERSONAL!$A$6:$A$80,0)),""))</f>
        <v/>
      </c>
      <c r="E664" s="2"/>
      <c r="F664" s="2"/>
      <c r="G664" s="2"/>
      <c r="H664" s="2"/>
      <c r="I664" s="30"/>
      <c r="J664" s="30"/>
      <c r="K664" s="27"/>
      <c r="L664" s="30"/>
      <c r="M664" s="27"/>
      <c r="N664" s="2"/>
      <c r="O664" s="53">
        <f t="shared" si="80"/>
        <v>0</v>
      </c>
      <c r="P664" s="53">
        <f t="shared" si="81"/>
        <v>0</v>
      </c>
      <c r="Q664" s="53">
        <f t="shared" si="82"/>
        <v>0</v>
      </c>
      <c r="R664" s="53">
        <f>IF(P664=0,0,IF(INSTRUCCIONES!$C$8="",P664,MIN(P664,INSTRUCCIONES!$C$8)))</f>
        <v>0</v>
      </c>
      <c r="S664" s="52" t="str">
        <f>IF(OR(A664="",H664=""),"",IF(COUNTIFS(LISTAS!$C$2:$C$24,C664,LISTAS!$D$2:$D$24,H664)&gt;0,"SI","NO"))</f>
        <v/>
      </c>
      <c r="T664" s="53">
        <f t="shared" si="83"/>
        <v>0</v>
      </c>
      <c r="U664" s="54">
        <f t="shared" si="84"/>
        <v>0</v>
      </c>
      <c r="V664" s="55" t="str">
        <f t="shared" si="85"/>
        <v/>
      </c>
      <c r="W664" s="35" t="str">
        <f t="shared" si="86"/>
        <v/>
      </c>
      <c r="X664" s="37"/>
      <c r="Y664" s="56"/>
      <c r="Z664" s="57" t="str">
        <f t="shared" si="87"/>
        <v/>
      </c>
      <c r="AA664" s="41"/>
    </row>
    <row r="665" spans="1:27" ht="24" customHeight="1" x14ac:dyDescent="0.25">
      <c r="A665" s="27"/>
      <c r="B665" s="51" t="str">
        <f>IF(A665="","",IFERROR(INDEX(PERSONAL!$G$6:$G$80,MATCH(A665,PERSONAL!$A$6:$A$80,0)),""))</f>
        <v/>
      </c>
      <c r="C665" s="52" t="str">
        <f>IF(A665="","",IFERROR(INDEX(PERSONAL!$B$6:$B$80,MATCH(A665,PERSONAL!$A$6:$A$80,0)),""))</f>
        <v/>
      </c>
      <c r="D665" s="31" t="str">
        <f>IF(A665="","",IFERROR(INDEX(PERSONAL!$V$6:$V$80,MATCH(A665,PERSONAL!$A$6:$A$80,0)),""))</f>
        <v/>
      </c>
      <c r="E665" s="2"/>
      <c r="F665" s="2"/>
      <c r="G665" s="2"/>
      <c r="H665" s="2"/>
      <c r="I665" s="30"/>
      <c r="J665" s="30"/>
      <c r="K665" s="27"/>
      <c r="L665" s="30"/>
      <c r="M665" s="27"/>
      <c r="N665" s="2"/>
      <c r="O665" s="53">
        <f t="shared" si="80"/>
        <v>0</v>
      </c>
      <c r="P665" s="53">
        <f t="shared" si="81"/>
        <v>0</v>
      </c>
      <c r="Q665" s="53">
        <f t="shared" si="82"/>
        <v>0</v>
      </c>
      <c r="R665" s="53">
        <f>IF(P665=0,0,IF(INSTRUCCIONES!$C$8="",P665,MIN(P665,INSTRUCCIONES!$C$8)))</f>
        <v>0</v>
      </c>
      <c r="S665" s="52" t="str">
        <f>IF(OR(A665="",H665=""),"",IF(COUNTIFS(LISTAS!$C$2:$C$24,C665,LISTAS!$D$2:$D$24,H665)&gt;0,"SI","NO"))</f>
        <v/>
      </c>
      <c r="T665" s="53">
        <f t="shared" si="83"/>
        <v>0</v>
      </c>
      <c r="U665" s="54">
        <f t="shared" si="84"/>
        <v>0</v>
      </c>
      <c r="V665" s="55" t="str">
        <f t="shared" si="85"/>
        <v/>
      </c>
      <c r="W665" s="35" t="str">
        <f t="shared" si="86"/>
        <v/>
      </c>
      <c r="X665" s="37"/>
      <c r="Y665" s="56"/>
      <c r="Z665" s="57" t="str">
        <f t="shared" si="87"/>
        <v/>
      </c>
      <c r="AA665" s="41"/>
    </row>
    <row r="666" spans="1:27" ht="24" customHeight="1" x14ac:dyDescent="0.25">
      <c r="A666" s="27"/>
      <c r="B666" s="51" t="str">
        <f>IF(A666="","",IFERROR(INDEX(PERSONAL!$G$6:$G$80,MATCH(A666,PERSONAL!$A$6:$A$80,0)),""))</f>
        <v/>
      </c>
      <c r="C666" s="52" t="str">
        <f>IF(A666="","",IFERROR(INDEX(PERSONAL!$B$6:$B$80,MATCH(A666,PERSONAL!$A$6:$A$80,0)),""))</f>
        <v/>
      </c>
      <c r="D666" s="31" t="str">
        <f>IF(A666="","",IFERROR(INDEX(PERSONAL!$V$6:$V$80,MATCH(A666,PERSONAL!$A$6:$A$80,0)),""))</f>
        <v/>
      </c>
      <c r="E666" s="2"/>
      <c r="F666" s="2"/>
      <c r="G666" s="2"/>
      <c r="H666" s="2"/>
      <c r="I666" s="30"/>
      <c r="J666" s="30"/>
      <c r="K666" s="27"/>
      <c r="L666" s="30"/>
      <c r="M666" s="27"/>
      <c r="N666" s="2"/>
      <c r="O666" s="53">
        <f t="shared" si="80"/>
        <v>0</v>
      </c>
      <c r="P666" s="53">
        <f t="shared" si="81"/>
        <v>0</v>
      </c>
      <c r="Q666" s="53">
        <f t="shared" si="82"/>
        <v>0</v>
      </c>
      <c r="R666" s="53">
        <f>IF(P666=0,0,IF(INSTRUCCIONES!$C$8="",P666,MIN(P666,INSTRUCCIONES!$C$8)))</f>
        <v>0</v>
      </c>
      <c r="S666" s="52" t="str">
        <f>IF(OR(A666="",H666=""),"",IF(COUNTIFS(LISTAS!$C$2:$C$24,C666,LISTAS!$D$2:$D$24,H666)&gt;0,"SI","NO"))</f>
        <v/>
      </c>
      <c r="T666" s="53">
        <f t="shared" si="83"/>
        <v>0</v>
      </c>
      <c r="U666" s="54">
        <f t="shared" si="84"/>
        <v>0</v>
      </c>
      <c r="V666" s="55" t="str">
        <f t="shared" si="85"/>
        <v/>
      </c>
      <c r="W666" s="35" t="str">
        <f t="shared" si="86"/>
        <v/>
      </c>
      <c r="X666" s="37"/>
      <c r="Y666" s="56"/>
      <c r="Z666" s="57" t="str">
        <f t="shared" si="87"/>
        <v/>
      </c>
      <c r="AA666" s="41"/>
    </row>
    <row r="667" spans="1:27" ht="24" customHeight="1" x14ac:dyDescent="0.25">
      <c r="A667" s="27"/>
      <c r="B667" s="51" t="str">
        <f>IF(A667="","",IFERROR(INDEX(PERSONAL!$G$6:$G$80,MATCH(A667,PERSONAL!$A$6:$A$80,0)),""))</f>
        <v/>
      </c>
      <c r="C667" s="52" t="str">
        <f>IF(A667="","",IFERROR(INDEX(PERSONAL!$B$6:$B$80,MATCH(A667,PERSONAL!$A$6:$A$80,0)),""))</f>
        <v/>
      </c>
      <c r="D667" s="31" t="str">
        <f>IF(A667="","",IFERROR(INDEX(PERSONAL!$V$6:$V$80,MATCH(A667,PERSONAL!$A$6:$A$80,0)),""))</f>
        <v/>
      </c>
      <c r="E667" s="2"/>
      <c r="F667" s="2"/>
      <c r="G667" s="2"/>
      <c r="H667" s="2"/>
      <c r="I667" s="30"/>
      <c r="J667" s="30"/>
      <c r="K667" s="27"/>
      <c r="L667" s="30"/>
      <c r="M667" s="27"/>
      <c r="N667" s="2"/>
      <c r="O667" s="53">
        <f t="shared" si="80"/>
        <v>0</v>
      </c>
      <c r="P667" s="53">
        <f t="shared" si="81"/>
        <v>0</v>
      </c>
      <c r="Q667" s="53">
        <f t="shared" si="82"/>
        <v>0</v>
      </c>
      <c r="R667" s="53">
        <f>IF(P667=0,0,IF(INSTRUCCIONES!$C$8="",P667,MIN(P667,INSTRUCCIONES!$C$8)))</f>
        <v>0</v>
      </c>
      <c r="S667" s="52" t="str">
        <f>IF(OR(A667="",H667=""),"",IF(COUNTIFS(LISTAS!$C$2:$C$24,C667,LISTAS!$D$2:$D$24,H667)&gt;0,"SI","NO"))</f>
        <v/>
      </c>
      <c r="T667" s="53">
        <f t="shared" si="83"/>
        <v>0</v>
      </c>
      <c r="U667" s="54">
        <f t="shared" si="84"/>
        <v>0</v>
      </c>
      <c r="V667" s="55" t="str">
        <f t="shared" si="85"/>
        <v/>
      </c>
      <c r="W667" s="35" t="str">
        <f t="shared" si="86"/>
        <v/>
      </c>
      <c r="X667" s="37"/>
      <c r="Y667" s="56"/>
      <c r="Z667" s="57" t="str">
        <f t="shared" si="87"/>
        <v/>
      </c>
      <c r="AA667" s="41"/>
    </row>
    <row r="668" spans="1:27" ht="24" customHeight="1" x14ac:dyDescent="0.25">
      <c r="A668" s="27"/>
      <c r="B668" s="51" t="str">
        <f>IF(A668="","",IFERROR(INDEX(PERSONAL!$G$6:$G$80,MATCH(A668,PERSONAL!$A$6:$A$80,0)),""))</f>
        <v/>
      </c>
      <c r="C668" s="52" t="str">
        <f>IF(A668="","",IFERROR(INDEX(PERSONAL!$B$6:$B$80,MATCH(A668,PERSONAL!$A$6:$A$80,0)),""))</f>
        <v/>
      </c>
      <c r="D668" s="31" t="str">
        <f>IF(A668="","",IFERROR(INDEX(PERSONAL!$V$6:$V$80,MATCH(A668,PERSONAL!$A$6:$A$80,0)),""))</f>
        <v/>
      </c>
      <c r="E668" s="2"/>
      <c r="F668" s="2"/>
      <c r="G668" s="2"/>
      <c r="H668" s="2"/>
      <c r="I668" s="30"/>
      <c r="J668" s="30"/>
      <c r="K668" s="27"/>
      <c r="L668" s="30"/>
      <c r="M668" s="27"/>
      <c r="N668" s="2"/>
      <c r="O668" s="53">
        <f t="shared" si="80"/>
        <v>0</v>
      </c>
      <c r="P668" s="53">
        <f t="shared" si="81"/>
        <v>0</v>
      </c>
      <c r="Q668" s="53">
        <f t="shared" si="82"/>
        <v>0</v>
      </c>
      <c r="R668" s="53">
        <f>IF(P668=0,0,IF(INSTRUCCIONES!$C$8="",P668,MIN(P668,INSTRUCCIONES!$C$8)))</f>
        <v>0</v>
      </c>
      <c r="S668" s="52" t="str">
        <f>IF(OR(A668="",H668=""),"",IF(COUNTIFS(LISTAS!$C$2:$C$24,C668,LISTAS!$D$2:$D$24,H668)&gt;0,"SI","NO"))</f>
        <v/>
      </c>
      <c r="T668" s="53">
        <f t="shared" si="83"/>
        <v>0</v>
      </c>
      <c r="U668" s="54">
        <f t="shared" si="84"/>
        <v>0</v>
      </c>
      <c r="V668" s="55" t="str">
        <f t="shared" si="85"/>
        <v/>
      </c>
      <c r="W668" s="35" t="str">
        <f t="shared" si="86"/>
        <v/>
      </c>
      <c r="X668" s="37"/>
      <c r="Y668" s="56"/>
      <c r="Z668" s="57" t="str">
        <f t="shared" si="87"/>
        <v/>
      </c>
      <c r="AA668" s="41"/>
    </row>
    <row r="669" spans="1:27" ht="24" customHeight="1" x14ac:dyDescent="0.25">
      <c r="A669" s="27"/>
      <c r="B669" s="51" t="str">
        <f>IF(A669="","",IFERROR(INDEX(PERSONAL!$G$6:$G$80,MATCH(A669,PERSONAL!$A$6:$A$80,0)),""))</f>
        <v/>
      </c>
      <c r="C669" s="52" t="str">
        <f>IF(A669="","",IFERROR(INDEX(PERSONAL!$B$6:$B$80,MATCH(A669,PERSONAL!$A$6:$A$80,0)),""))</f>
        <v/>
      </c>
      <c r="D669" s="31" t="str">
        <f>IF(A669="","",IFERROR(INDEX(PERSONAL!$V$6:$V$80,MATCH(A669,PERSONAL!$A$6:$A$80,0)),""))</f>
        <v/>
      </c>
      <c r="E669" s="2"/>
      <c r="F669" s="2"/>
      <c r="G669" s="2"/>
      <c r="H669" s="2"/>
      <c r="I669" s="30"/>
      <c r="J669" s="30"/>
      <c r="K669" s="27"/>
      <c r="L669" s="30"/>
      <c r="M669" s="27"/>
      <c r="N669" s="2"/>
      <c r="O669" s="53">
        <f t="shared" si="80"/>
        <v>0</v>
      </c>
      <c r="P669" s="53">
        <f t="shared" si="81"/>
        <v>0</v>
      </c>
      <c r="Q669" s="53">
        <f t="shared" si="82"/>
        <v>0</v>
      </c>
      <c r="R669" s="53">
        <f>IF(P669=0,0,IF(INSTRUCCIONES!$C$8="",P669,MIN(P669,INSTRUCCIONES!$C$8)))</f>
        <v>0</v>
      </c>
      <c r="S669" s="52" t="str">
        <f>IF(OR(A669="",H669=""),"",IF(COUNTIFS(LISTAS!$C$2:$C$24,C669,LISTAS!$D$2:$D$24,H669)&gt;0,"SI","NO"))</f>
        <v/>
      </c>
      <c r="T669" s="53">
        <f t="shared" si="83"/>
        <v>0</v>
      </c>
      <c r="U669" s="54">
        <f t="shared" si="84"/>
        <v>0</v>
      </c>
      <c r="V669" s="55" t="str">
        <f t="shared" si="85"/>
        <v/>
      </c>
      <c r="W669" s="35" t="str">
        <f t="shared" si="86"/>
        <v/>
      </c>
      <c r="X669" s="37"/>
      <c r="Y669" s="56"/>
      <c r="Z669" s="57" t="str">
        <f t="shared" si="87"/>
        <v/>
      </c>
      <c r="AA669" s="41"/>
    </row>
    <row r="670" spans="1:27" ht="24" customHeight="1" x14ac:dyDescent="0.25">
      <c r="A670" s="27"/>
      <c r="B670" s="51" t="str">
        <f>IF(A670="","",IFERROR(INDEX(PERSONAL!$G$6:$G$80,MATCH(A670,PERSONAL!$A$6:$A$80,0)),""))</f>
        <v/>
      </c>
      <c r="C670" s="52" t="str">
        <f>IF(A670="","",IFERROR(INDEX(PERSONAL!$B$6:$B$80,MATCH(A670,PERSONAL!$A$6:$A$80,0)),""))</f>
        <v/>
      </c>
      <c r="D670" s="31" t="str">
        <f>IF(A670="","",IFERROR(INDEX(PERSONAL!$V$6:$V$80,MATCH(A670,PERSONAL!$A$6:$A$80,0)),""))</f>
        <v/>
      </c>
      <c r="E670" s="2"/>
      <c r="F670" s="2"/>
      <c r="G670" s="2"/>
      <c r="H670" s="2"/>
      <c r="I670" s="30"/>
      <c r="J670" s="30"/>
      <c r="K670" s="27"/>
      <c r="L670" s="30"/>
      <c r="M670" s="27"/>
      <c r="N670" s="2"/>
      <c r="O670" s="53">
        <f t="shared" si="80"/>
        <v>0</v>
      </c>
      <c r="P670" s="53">
        <f t="shared" si="81"/>
        <v>0</v>
      </c>
      <c r="Q670" s="53">
        <f t="shared" si="82"/>
        <v>0</v>
      </c>
      <c r="R670" s="53">
        <f>IF(P670=0,0,IF(INSTRUCCIONES!$C$8="",P670,MIN(P670,INSTRUCCIONES!$C$8)))</f>
        <v>0</v>
      </c>
      <c r="S670" s="52" t="str">
        <f>IF(OR(A670="",H670=""),"",IF(COUNTIFS(LISTAS!$C$2:$C$24,C670,LISTAS!$D$2:$D$24,H670)&gt;0,"SI","NO"))</f>
        <v/>
      </c>
      <c r="T670" s="53">
        <f t="shared" si="83"/>
        <v>0</v>
      </c>
      <c r="U670" s="54">
        <f t="shared" si="84"/>
        <v>0</v>
      </c>
      <c r="V670" s="55" t="str">
        <f t="shared" si="85"/>
        <v/>
      </c>
      <c r="W670" s="35" t="str">
        <f t="shared" si="86"/>
        <v/>
      </c>
      <c r="X670" s="37"/>
      <c r="Y670" s="56"/>
      <c r="Z670" s="57" t="str">
        <f t="shared" si="87"/>
        <v/>
      </c>
      <c r="AA670" s="41"/>
    </row>
    <row r="671" spans="1:27" ht="24" customHeight="1" x14ac:dyDescent="0.25">
      <c r="A671" s="27"/>
      <c r="B671" s="51" t="str">
        <f>IF(A671="","",IFERROR(INDEX(PERSONAL!$G$6:$G$80,MATCH(A671,PERSONAL!$A$6:$A$80,0)),""))</f>
        <v/>
      </c>
      <c r="C671" s="52" t="str">
        <f>IF(A671="","",IFERROR(INDEX(PERSONAL!$B$6:$B$80,MATCH(A671,PERSONAL!$A$6:$A$80,0)),""))</f>
        <v/>
      </c>
      <c r="D671" s="31" t="str">
        <f>IF(A671="","",IFERROR(INDEX(PERSONAL!$V$6:$V$80,MATCH(A671,PERSONAL!$A$6:$A$80,0)),""))</f>
        <v/>
      </c>
      <c r="E671" s="2"/>
      <c r="F671" s="2"/>
      <c r="G671" s="2"/>
      <c r="H671" s="2"/>
      <c r="I671" s="30"/>
      <c r="J671" s="30"/>
      <c r="K671" s="27"/>
      <c r="L671" s="30"/>
      <c r="M671" s="27"/>
      <c r="N671" s="2"/>
      <c r="O671" s="53">
        <f t="shared" si="80"/>
        <v>0</v>
      </c>
      <c r="P671" s="53">
        <f t="shared" si="81"/>
        <v>0</v>
      </c>
      <c r="Q671" s="53">
        <f t="shared" si="82"/>
        <v>0</v>
      </c>
      <c r="R671" s="53">
        <f>IF(P671=0,0,IF(INSTRUCCIONES!$C$8="",P671,MIN(P671,INSTRUCCIONES!$C$8)))</f>
        <v>0</v>
      </c>
      <c r="S671" s="52" t="str">
        <f>IF(OR(A671="",H671=""),"",IF(COUNTIFS(LISTAS!$C$2:$C$24,C671,LISTAS!$D$2:$D$24,H671)&gt;0,"SI","NO"))</f>
        <v/>
      </c>
      <c r="T671" s="53">
        <f t="shared" si="83"/>
        <v>0</v>
      </c>
      <c r="U671" s="54">
        <f t="shared" si="84"/>
        <v>0</v>
      </c>
      <c r="V671" s="55" t="str">
        <f t="shared" si="85"/>
        <v/>
      </c>
      <c r="W671" s="35" t="str">
        <f t="shared" si="86"/>
        <v/>
      </c>
      <c r="X671" s="37"/>
      <c r="Y671" s="56"/>
      <c r="Z671" s="57" t="str">
        <f t="shared" si="87"/>
        <v/>
      </c>
      <c r="AA671" s="41"/>
    </row>
    <row r="672" spans="1:27" ht="24" customHeight="1" x14ac:dyDescent="0.25">
      <c r="A672" s="27"/>
      <c r="B672" s="51" t="str">
        <f>IF(A672="","",IFERROR(INDEX(PERSONAL!$G$6:$G$80,MATCH(A672,PERSONAL!$A$6:$A$80,0)),""))</f>
        <v/>
      </c>
      <c r="C672" s="52" t="str">
        <f>IF(A672="","",IFERROR(INDEX(PERSONAL!$B$6:$B$80,MATCH(A672,PERSONAL!$A$6:$A$80,0)),""))</f>
        <v/>
      </c>
      <c r="D672" s="31" t="str">
        <f>IF(A672="","",IFERROR(INDEX(PERSONAL!$V$6:$V$80,MATCH(A672,PERSONAL!$A$6:$A$80,0)),""))</f>
        <v/>
      </c>
      <c r="E672" s="2"/>
      <c r="F672" s="2"/>
      <c r="G672" s="2"/>
      <c r="H672" s="2"/>
      <c r="I672" s="30"/>
      <c r="J672" s="30"/>
      <c r="K672" s="27"/>
      <c r="L672" s="30"/>
      <c r="M672" s="27"/>
      <c r="N672" s="2"/>
      <c r="O672" s="53">
        <f t="shared" si="80"/>
        <v>0</v>
      </c>
      <c r="P672" s="53">
        <f t="shared" si="81"/>
        <v>0</v>
      </c>
      <c r="Q672" s="53">
        <f t="shared" si="82"/>
        <v>0</v>
      </c>
      <c r="R672" s="53">
        <f>IF(P672=0,0,IF(INSTRUCCIONES!$C$8="",P672,MIN(P672,INSTRUCCIONES!$C$8)))</f>
        <v>0</v>
      </c>
      <c r="S672" s="52" t="str">
        <f>IF(OR(A672="",H672=""),"",IF(COUNTIFS(LISTAS!$C$2:$C$24,C672,LISTAS!$D$2:$D$24,H672)&gt;0,"SI","NO"))</f>
        <v/>
      </c>
      <c r="T672" s="53">
        <f t="shared" si="83"/>
        <v>0</v>
      </c>
      <c r="U672" s="54">
        <f t="shared" si="84"/>
        <v>0</v>
      </c>
      <c r="V672" s="55" t="str">
        <f t="shared" si="85"/>
        <v/>
      </c>
      <c r="W672" s="35" t="str">
        <f t="shared" si="86"/>
        <v/>
      </c>
      <c r="X672" s="37"/>
      <c r="Y672" s="56"/>
      <c r="Z672" s="57" t="str">
        <f t="shared" si="87"/>
        <v/>
      </c>
      <c r="AA672" s="41"/>
    </row>
    <row r="673" spans="1:27" ht="24" customHeight="1" x14ac:dyDescent="0.25">
      <c r="A673" s="27"/>
      <c r="B673" s="51" t="str">
        <f>IF(A673="","",IFERROR(INDEX(PERSONAL!$G$6:$G$80,MATCH(A673,PERSONAL!$A$6:$A$80,0)),""))</f>
        <v/>
      </c>
      <c r="C673" s="52" t="str">
        <f>IF(A673="","",IFERROR(INDEX(PERSONAL!$B$6:$B$80,MATCH(A673,PERSONAL!$A$6:$A$80,0)),""))</f>
        <v/>
      </c>
      <c r="D673" s="31" t="str">
        <f>IF(A673="","",IFERROR(INDEX(PERSONAL!$V$6:$V$80,MATCH(A673,PERSONAL!$A$6:$A$80,0)),""))</f>
        <v/>
      </c>
      <c r="E673" s="2"/>
      <c r="F673" s="2"/>
      <c r="G673" s="2"/>
      <c r="H673" s="2"/>
      <c r="I673" s="30"/>
      <c r="J673" s="30"/>
      <c r="K673" s="27"/>
      <c r="L673" s="30"/>
      <c r="M673" s="27"/>
      <c r="N673" s="2"/>
      <c r="O673" s="53">
        <f t="shared" si="80"/>
        <v>0</v>
      </c>
      <c r="P673" s="53">
        <f t="shared" si="81"/>
        <v>0</v>
      </c>
      <c r="Q673" s="53">
        <f t="shared" si="82"/>
        <v>0</v>
      </c>
      <c r="R673" s="53">
        <f>IF(P673=0,0,IF(INSTRUCCIONES!$C$8="",P673,MIN(P673,INSTRUCCIONES!$C$8)))</f>
        <v>0</v>
      </c>
      <c r="S673" s="52" t="str">
        <f>IF(OR(A673="",H673=""),"",IF(COUNTIFS(LISTAS!$C$2:$C$24,C673,LISTAS!$D$2:$D$24,H673)&gt;0,"SI","NO"))</f>
        <v/>
      </c>
      <c r="T673" s="53">
        <f t="shared" si="83"/>
        <v>0</v>
      </c>
      <c r="U673" s="54">
        <f t="shared" si="84"/>
        <v>0</v>
      </c>
      <c r="V673" s="55" t="str">
        <f t="shared" si="85"/>
        <v/>
      </c>
      <c r="W673" s="35" t="str">
        <f t="shared" si="86"/>
        <v/>
      </c>
      <c r="X673" s="37"/>
      <c r="Y673" s="56"/>
      <c r="Z673" s="57" t="str">
        <f t="shared" si="87"/>
        <v/>
      </c>
      <c r="AA673" s="41"/>
    </row>
    <row r="674" spans="1:27" ht="24" customHeight="1" x14ac:dyDescent="0.25">
      <c r="A674" s="27"/>
      <c r="B674" s="51" t="str">
        <f>IF(A674="","",IFERROR(INDEX(PERSONAL!$G$6:$G$80,MATCH(A674,PERSONAL!$A$6:$A$80,0)),""))</f>
        <v/>
      </c>
      <c r="C674" s="52" t="str">
        <f>IF(A674="","",IFERROR(INDEX(PERSONAL!$B$6:$B$80,MATCH(A674,PERSONAL!$A$6:$A$80,0)),""))</f>
        <v/>
      </c>
      <c r="D674" s="31" t="str">
        <f>IF(A674="","",IFERROR(INDEX(PERSONAL!$V$6:$V$80,MATCH(A674,PERSONAL!$A$6:$A$80,0)),""))</f>
        <v/>
      </c>
      <c r="E674" s="2"/>
      <c r="F674" s="2"/>
      <c r="G674" s="2"/>
      <c r="H674" s="2"/>
      <c r="I674" s="30"/>
      <c r="J674" s="30"/>
      <c r="K674" s="27"/>
      <c r="L674" s="30"/>
      <c r="M674" s="27"/>
      <c r="N674" s="2"/>
      <c r="O674" s="53">
        <f t="shared" si="80"/>
        <v>0</v>
      </c>
      <c r="P674" s="53">
        <f t="shared" si="81"/>
        <v>0</v>
      </c>
      <c r="Q674" s="53">
        <f t="shared" si="82"/>
        <v>0</v>
      </c>
      <c r="R674" s="53">
        <f>IF(P674=0,0,IF(INSTRUCCIONES!$C$8="",P674,MIN(P674,INSTRUCCIONES!$C$8)))</f>
        <v>0</v>
      </c>
      <c r="S674" s="52" t="str">
        <f>IF(OR(A674="",H674=""),"",IF(COUNTIFS(LISTAS!$C$2:$C$24,C674,LISTAS!$D$2:$D$24,H674)&gt;0,"SI","NO"))</f>
        <v/>
      </c>
      <c r="T674" s="53">
        <f t="shared" si="83"/>
        <v>0</v>
      </c>
      <c r="U674" s="54">
        <f t="shared" si="84"/>
        <v>0</v>
      </c>
      <c r="V674" s="55" t="str">
        <f t="shared" si="85"/>
        <v/>
      </c>
      <c r="W674" s="35" t="str">
        <f t="shared" si="86"/>
        <v/>
      </c>
      <c r="X674" s="37"/>
      <c r="Y674" s="56"/>
      <c r="Z674" s="57" t="str">
        <f t="shared" si="87"/>
        <v/>
      </c>
      <c r="AA674" s="41"/>
    </row>
    <row r="675" spans="1:27" ht="24" customHeight="1" x14ac:dyDescent="0.25">
      <c r="A675" s="27"/>
      <c r="B675" s="51" t="str">
        <f>IF(A675="","",IFERROR(INDEX(PERSONAL!$G$6:$G$80,MATCH(A675,PERSONAL!$A$6:$A$80,0)),""))</f>
        <v/>
      </c>
      <c r="C675" s="52" t="str">
        <f>IF(A675="","",IFERROR(INDEX(PERSONAL!$B$6:$B$80,MATCH(A675,PERSONAL!$A$6:$A$80,0)),""))</f>
        <v/>
      </c>
      <c r="D675" s="31" t="str">
        <f>IF(A675="","",IFERROR(INDEX(PERSONAL!$V$6:$V$80,MATCH(A675,PERSONAL!$A$6:$A$80,0)),""))</f>
        <v/>
      </c>
      <c r="E675" s="2"/>
      <c r="F675" s="2"/>
      <c r="G675" s="2"/>
      <c r="H675" s="2"/>
      <c r="I675" s="30"/>
      <c r="J675" s="30"/>
      <c r="K675" s="27"/>
      <c r="L675" s="30"/>
      <c r="M675" s="27"/>
      <c r="N675" s="2"/>
      <c r="O675" s="53">
        <f t="shared" si="80"/>
        <v>0</v>
      </c>
      <c r="P675" s="53">
        <f t="shared" si="81"/>
        <v>0</v>
      </c>
      <c r="Q675" s="53">
        <f t="shared" si="82"/>
        <v>0</v>
      </c>
      <c r="R675" s="53">
        <f>IF(P675=0,0,IF(INSTRUCCIONES!$C$8="",P675,MIN(P675,INSTRUCCIONES!$C$8)))</f>
        <v>0</v>
      </c>
      <c r="S675" s="52" t="str">
        <f>IF(OR(A675="",H675=""),"",IF(COUNTIFS(LISTAS!$C$2:$C$24,C675,LISTAS!$D$2:$D$24,H675)&gt;0,"SI","NO"))</f>
        <v/>
      </c>
      <c r="T675" s="53">
        <f t="shared" si="83"/>
        <v>0</v>
      </c>
      <c r="U675" s="54">
        <f t="shared" si="84"/>
        <v>0</v>
      </c>
      <c r="V675" s="55" t="str">
        <f t="shared" si="85"/>
        <v/>
      </c>
      <c r="W675" s="35" t="str">
        <f t="shared" si="86"/>
        <v/>
      </c>
      <c r="X675" s="37"/>
      <c r="Y675" s="56"/>
      <c r="Z675" s="57" t="str">
        <f t="shared" si="87"/>
        <v/>
      </c>
      <c r="AA675" s="41"/>
    </row>
    <row r="676" spans="1:27" ht="24" customHeight="1" x14ac:dyDescent="0.25">
      <c r="A676" s="27"/>
      <c r="B676" s="51" t="str">
        <f>IF(A676="","",IFERROR(INDEX(PERSONAL!$G$6:$G$80,MATCH(A676,PERSONAL!$A$6:$A$80,0)),""))</f>
        <v/>
      </c>
      <c r="C676" s="52" t="str">
        <f>IF(A676="","",IFERROR(INDEX(PERSONAL!$B$6:$B$80,MATCH(A676,PERSONAL!$A$6:$A$80,0)),""))</f>
        <v/>
      </c>
      <c r="D676" s="31" t="str">
        <f>IF(A676="","",IFERROR(INDEX(PERSONAL!$V$6:$V$80,MATCH(A676,PERSONAL!$A$6:$A$80,0)),""))</f>
        <v/>
      </c>
      <c r="E676" s="2"/>
      <c r="F676" s="2"/>
      <c r="G676" s="2"/>
      <c r="H676" s="2"/>
      <c r="I676" s="30"/>
      <c r="J676" s="30"/>
      <c r="K676" s="27"/>
      <c r="L676" s="30"/>
      <c r="M676" s="27"/>
      <c r="N676" s="2"/>
      <c r="O676" s="53">
        <f t="shared" si="80"/>
        <v>0</v>
      </c>
      <c r="P676" s="53">
        <f t="shared" si="81"/>
        <v>0</v>
      </c>
      <c r="Q676" s="53">
        <f t="shared" si="82"/>
        <v>0</v>
      </c>
      <c r="R676" s="53">
        <f>IF(P676=0,0,IF(INSTRUCCIONES!$C$8="",P676,MIN(P676,INSTRUCCIONES!$C$8)))</f>
        <v>0</v>
      </c>
      <c r="S676" s="52" t="str">
        <f>IF(OR(A676="",H676=""),"",IF(COUNTIFS(LISTAS!$C$2:$C$24,C676,LISTAS!$D$2:$D$24,H676)&gt;0,"SI","NO"))</f>
        <v/>
      </c>
      <c r="T676" s="53">
        <f t="shared" si="83"/>
        <v>0</v>
      </c>
      <c r="U676" s="54">
        <f t="shared" si="84"/>
        <v>0</v>
      </c>
      <c r="V676" s="55" t="str">
        <f t="shared" si="85"/>
        <v/>
      </c>
      <c r="W676" s="35" t="str">
        <f t="shared" si="86"/>
        <v/>
      </c>
      <c r="X676" s="37"/>
      <c r="Y676" s="56"/>
      <c r="Z676" s="57" t="str">
        <f t="shared" si="87"/>
        <v/>
      </c>
      <c r="AA676" s="41"/>
    </row>
    <row r="677" spans="1:27" ht="24" customHeight="1" x14ac:dyDescent="0.25">
      <c r="A677" s="27"/>
      <c r="B677" s="51" t="str">
        <f>IF(A677="","",IFERROR(INDEX(PERSONAL!$G$6:$G$80,MATCH(A677,PERSONAL!$A$6:$A$80,0)),""))</f>
        <v/>
      </c>
      <c r="C677" s="52" t="str">
        <f>IF(A677="","",IFERROR(INDEX(PERSONAL!$B$6:$B$80,MATCH(A677,PERSONAL!$A$6:$A$80,0)),""))</f>
        <v/>
      </c>
      <c r="D677" s="31" t="str">
        <f>IF(A677="","",IFERROR(INDEX(PERSONAL!$V$6:$V$80,MATCH(A677,PERSONAL!$A$6:$A$80,0)),""))</f>
        <v/>
      </c>
      <c r="E677" s="2"/>
      <c r="F677" s="2"/>
      <c r="G677" s="2"/>
      <c r="H677" s="2"/>
      <c r="I677" s="30"/>
      <c r="J677" s="30"/>
      <c r="K677" s="27"/>
      <c r="L677" s="30"/>
      <c r="M677" s="27"/>
      <c r="N677" s="2"/>
      <c r="O677" s="53">
        <f t="shared" si="80"/>
        <v>0</v>
      </c>
      <c r="P677" s="53">
        <f t="shared" si="81"/>
        <v>0</v>
      </c>
      <c r="Q677" s="53">
        <f t="shared" si="82"/>
        <v>0</v>
      </c>
      <c r="R677" s="53">
        <f>IF(P677=0,0,IF(INSTRUCCIONES!$C$8="",P677,MIN(P677,INSTRUCCIONES!$C$8)))</f>
        <v>0</v>
      </c>
      <c r="S677" s="52" t="str">
        <f>IF(OR(A677="",H677=""),"",IF(COUNTIFS(LISTAS!$C$2:$C$24,C677,LISTAS!$D$2:$D$24,H677)&gt;0,"SI","NO"))</f>
        <v/>
      </c>
      <c r="T677" s="53">
        <f t="shared" si="83"/>
        <v>0</v>
      </c>
      <c r="U677" s="54">
        <f t="shared" si="84"/>
        <v>0</v>
      </c>
      <c r="V677" s="55" t="str">
        <f t="shared" si="85"/>
        <v/>
      </c>
      <c r="W677" s="35" t="str">
        <f t="shared" si="86"/>
        <v/>
      </c>
      <c r="X677" s="37"/>
      <c r="Y677" s="56"/>
      <c r="Z677" s="57" t="str">
        <f t="shared" si="87"/>
        <v/>
      </c>
      <c r="AA677" s="41"/>
    </row>
    <row r="678" spans="1:27" ht="24" customHeight="1" x14ac:dyDescent="0.25">
      <c r="A678" s="27"/>
      <c r="B678" s="51" t="str">
        <f>IF(A678="","",IFERROR(INDEX(PERSONAL!$G$6:$G$80,MATCH(A678,PERSONAL!$A$6:$A$80,0)),""))</f>
        <v/>
      </c>
      <c r="C678" s="52" t="str">
        <f>IF(A678="","",IFERROR(INDEX(PERSONAL!$B$6:$B$80,MATCH(A678,PERSONAL!$A$6:$A$80,0)),""))</f>
        <v/>
      </c>
      <c r="D678" s="31" t="str">
        <f>IF(A678="","",IFERROR(INDEX(PERSONAL!$V$6:$V$80,MATCH(A678,PERSONAL!$A$6:$A$80,0)),""))</f>
        <v/>
      </c>
      <c r="E678" s="2"/>
      <c r="F678" s="2"/>
      <c r="G678" s="2"/>
      <c r="H678" s="2"/>
      <c r="I678" s="30"/>
      <c r="J678" s="30"/>
      <c r="K678" s="27"/>
      <c r="L678" s="30"/>
      <c r="M678" s="27"/>
      <c r="N678" s="2"/>
      <c r="O678" s="53">
        <f t="shared" si="80"/>
        <v>0</v>
      </c>
      <c r="P678" s="53">
        <f t="shared" si="81"/>
        <v>0</v>
      </c>
      <c r="Q678" s="53">
        <f t="shared" si="82"/>
        <v>0</v>
      </c>
      <c r="R678" s="53">
        <f>IF(P678=0,0,IF(INSTRUCCIONES!$C$8="",P678,MIN(P678,INSTRUCCIONES!$C$8)))</f>
        <v>0</v>
      </c>
      <c r="S678" s="52" t="str">
        <f>IF(OR(A678="",H678=""),"",IF(COUNTIFS(LISTAS!$C$2:$C$24,C678,LISTAS!$D$2:$D$24,H678)&gt;0,"SI","NO"))</f>
        <v/>
      </c>
      <c r="T678" s="53">
        <f t="shared" si="83"/>
        <v>0</v>
      </c>
      <c r="U678" s="54">
        <f t="shared" si="84"/>
        <v>0</v>
      </c>
      <c r="V678" s="55" t="str">
        <f t="shared" si="85"/>
        <v/>
      </c>
      <c r="W678" s="35" t="str">
        <f t="shared" si="86"/>
        <v/>
      </c>
      <c r="X678" s="37"/>
      <c r="Y678" s="56"/>
      <c r="Z678" s="57" t="str">
        <f t="shared" si="87"/>
        <v/>
      </c>
      <c r="AA678" s="41"/>
    </row>
    <row r="679" spans="1:27" ht="24" customHeight="1" x14ac:dyDescent="0.25">
      <c r="A679" s="27"/>
      <c r="B679" s="51" t="str">
        <f>IF(A679="","",IFERROR(INDEX(PERSONAL!$G$6:$G$80,MATCH(A679,PERSONAL!$A$6:$A$80,0)),""))</f>
        <v/>
      </c>
      <c r="C679" s="52" t="str">
        <f>IF(A679="","",IFERROR(INDEX(PERSONAL!$B$6:$B$80,MATCH(A679,PERSONAL!$A$6:$A$80,0)),""))</f>
        <v/>
      </c>
      <c r="D679" s="31" t="str">
        <f>IF(A679="","",IFERROR(INDEX(PERSONAL!$V$6:$V$80,MATCH(A679,PERSONAL!$A$6:$A$80,0)),""))</f>
        <v/>
      </c>
      <c r="E679" s="2"/>
      <c r="F679" s="2"/>
      <c r="G679" s="2"/>
      <c r="H679" s="2"/>
      <c r="I679" s="30"/>
      <c r="J679" s="30"/>
      <c r="K679" s="27"/>
      <c r="L679" s="30"/>
      <c r="M679" s="27"/>
      <c r="N679" s="2"/>
      <c r="O679" s="53">
        <f t="shared" si="80"/>
        <v>0</v>
      </c>
      <c r="P679" s="53">
        <f t="shared" si="81"/>
        <v>0</v>
      </c>
      <c r="Q679" s="53">
        <f t="shared" si="82"/>
        <v>0</v>
      </c>
      <c r="R679" s="53">
        <f>IF(P679=0,0,IF(INSTRUCCIONES!$C$8="",P679,MIN(P679,INSTRUCCIONES!$C$8)))</f>
        <v>0</v>
      </c>
      <c r="S679" s="52" t="str">
        <f>IF(OR(A679="",H679=""),"",IF(COUNTIFS(LISTAS!$C$2:$C$24,C679,LISTAS!$D$2:$D$24,H679)&gt;0,"SI","NO"))</f>
        <v/>
      </c>
      <c r="T679" s="53">
        <f t="shared" si="83"/>
        <v>0</v>
      </c>
      <c r="U679" s="54">
        <f t="shared" si="84"/>
        <v>0</v>
      </c>
      <c r="V679" s="55" t="str">
        <f t="shared" si="85"/>
        <v/>
      </c>
      <c r="W679" s="35" t="str">
        <f t="shared" si="86"/>
        <v/>
      </c>
      <c r="X679" s="37"/>
      <c r="Y679" s="56"/>
      <c r="Z679" s="57" t="str">
        <f t="shared" si="87"/>
        <v/>
      </c>
      <c r="AA679" s="41"/>
    </row>
    <row r="680" spans="1:27" ht="24" customHeight="1" x14ac:dyDescent="0.25">
      <c r="A680" s="27"/>
      <c r="B680" s="51" t="str">
        <f>IF(A680="","",IFERROR(INDEX(PERSONAL!$G$6:$G$80,MATCH(A680,PERSONAL!$A$6:$A$80,0)),""))</f>
        <v/>
      </c>
      <c r="C680" s="52" t="str">
        <f>IF(A680="","",IFERROR(INDEX(PERSONAL!$B$6:$B$80,MATCH(A680,PERSONAL!$A$6:$A$80,0)),""))</f>
        <v/>
      </c>
      <c r="D680" s="31" t="str">
        <f>IF(A680="","",IFERROR(INDEX(PERSONAL!$V$6:$V$80,MATCH(A680,PERSONAL!$A$6:$A$80,0)),""))</f>
        <v/>
      </c>
      <c r="E680" s="2"/>
      <c r="F680" s="2"/>
      <c r="G680" s="2"/>
      <c r="H680" s="2"/>
      <c r="I680" s="30"/>
      <c r="J680" s="30"/>
      <c r="K680" s="27"/>
      <c r="L680" s="30"/>
      <c r="M680" s="27"/>
      <c r="N680" s="2"/>
      <c r="O680" s="53">
        <f t="shared" si="80"/>
        <v>0</v>
      </c>
      <c r="P680" s="53">
        <f t="shared" si="81"/>
        <v>0</v>
      </c>
      <c r="Q680" s="53">
        <f t="shared" si="82"/>
        <v>0</v>
      </c>
      <c r="R680" s="53">
        <f>IF(P680=0,0,IF(INSTRUCCIONES!$C$8="",P680,MIN(P680,INSTRUCCIONES!$C$8)))</f>
        <v>0</v>
      </c>
      <c r="S680" s="52" t="str">
        <f>IF(OR(A680="",H680=""),"",IF(COUNTIFS(LISTAS!$C$2:$C$24,C680,LISTAS!$D$2:$D$24,H680)&gt;0,"SI","NO"))</f>
        <v/>
      </c>
      <c r="T680" s="53">
        <f t="shared" si="83"/>
        <v>0</v>
      </c>
      <c r="U680" s="54">
        <f t="shared" si="84"/>
        <v>0</v>
      </c>
      <c r="V680" s="55" t="str">
        <f t="shared" si="85"/>
        <v/>
      </c>
      <c r="W680" s="35" t="str">
        <f t="shared" si="86"/>
        <v/>
      </c>
      <c r="X680" s="37"/>
      <c r="Y680" s="56"/>
      <c r="Z680" s="57" t="str">
        <f t="shared" si="87"/>
        <v/>
      </c>
      <c r="AA680" s="41"/>
    </row>
    <row r="681" spans="1:27" ht="24" customHeight="1" x14ac:dyDescent="0.25">
      <c r="A681" s="27"/>
      <c r="B681" s="51" t="str">
        <f>IF(A681="","",IFERROR(INDEX(PERSONAL!$G$6:$G$80,MATCH(A681,PERSONAL!$A$6:$A$80,0)),""))</f>
        <v/>
      </c>
      <c r="C681" s="52" t="str">
        <f>IF(A681="","",IFERROR(INDEX(PERSONAL!$B$6:$B$80,MATCH(A681,PERSONAL!$A$6:$A$80,0)),""))</f>
        <v/>
      </c>
      <c r="D681" s="31" t="str">
        <f>IF(A681="","",IFERROR(INDEX(PERSONAL!$V$6:$V$80,MATCH(A681,PERSONAL!$A$6:$A$80,0)),""))</f>
        <v/>
      </c>
      <c r="E681" s="2"/>
      <c r="F681" s="2"/>
      <c r="G681" s="2"/>
      <c r="H681" s="2"/>
      <c r="I681" s="30"/>
      <c r="J681" s="30"/>
      <c r="K681" s="27"/>
      <c r="L681" s="30"/>
      <c r="M681" s="27"/>
      <c r="N681" s="2"/>
      <c r="O681" s="53">
        <f t="shared" si="80"/>
        <v>0</v>
      </c>
      <c r="P681" s="53">
        <f t="shared" si="81"/>
        <v>0</v>
      </c>
      <c r="Q681" s="53">
        <f t="shared" si="82"/>
        <v>0</v>
      </c>
      <c r="R681" s="53">
        <f>IF(P681=0,0,IF(INSTRUCCIONES!$C$8="",P681,MIN(P681,INSTRUCCIONES!$C$8)))</f>
        <v>0</v>
      </c>
      <c r="S681" s="52" t="str">
        <f>IF(OR(A681="",H681=""),"",IF(COUNTIFS(LISTAS!$C$2:$C$24,C681,LISTAS!$D$2:$D$24,H681)&gt;0,"SI","NO"))</f>
        <v/>
      </c>
      <c r="T681" s="53">
        <f t="shared" si="83"/>
        <v>0</v>
      </c>
      <c r="U681" s="54">
        <f t="shared" si="84"/>
        <v>0</v>
      </c>
      <c r="V681" s="55" t="str">
        <f t="shared" si="85"/>
        <v/>
      </c>
      <c r="W681" s="35" t="str">
        <f t="shared" si="86"/>
        <v/>
      </c>
      <c r="X681" s="37"/>
      <c r="Y681" s="56"/>
      <c r="Z681" s="57" t="str">
        <f t="shared" si="87"/>
        <v/>
      </c>
      <c r="AA681" s="41"/>
    </row>
    <row r="682" spans="1:27" ht="24" customHeight="1" x14ac:dyDescent="0.25">
      <c r="A682" s="27"/>
      <c r="B682" s="51" t="str">
        <f>IF(A682="","",IFERROR(INDEX(PERSONAL!$G$6:$G$80,MATCH(A682,PERSONAL!$A$6:$A$80,0)),""))</f>
        <v/>
      </c>
      <c r="C682" s="52" t="str">
        <f>IF(A682="","",IFERROR(INDEX(PERSONAL!$B$6:$B$80,MATCH(A682,PERSONAL!$A$6:$A$80,0)),""))</f>
        <v/>
      </c>
      <c r="D682" s="31" t="str">
        <f>IF(A682="","",IFERROR(INDEX(PERSONAL!$V$6:$V$80,MATCH(A682,PERSONAL!$A$6:$A$80,0)),""))</f>
        <v/>
      </c>
      <c r="E682" s="2"/>
      <c r="F682" s="2"/>
      <c r="G682" s="2"/>
      <c r="H682" s="2"/>
      <c r="I682" s="30"/>
      <c r="J682" s="30"/>
      <c r="K682" s="27"/>
      <c r="L682" s="30"/>
      <c r="M682" s="27"/>
      <c r="N682" s="2"/>
      <c r="O682" s="53">
        <f t="shared" si="80"/>
        <v>0</v>
      </c>
      <c r="P682" s="53">
        <f t="shared" si="81"/>
        <v>0</v>
      </c>
      <c r="Q682" s="53">
        <f t="shared" si="82"/>
        <v>0</v>
      </c>
      <c r="R682" s="53">
        <f>IF(P682=0,0,IF(INSTRUCCIONES!$C$8="",P682,MIN(P682,INSTRUCCIONES!$C$8)))</f>
        <v>0</v>
      </c>
      <c r="S682" s="52" t="str">
        <f>IF(OR(A682="",H682=""),"",IF(COUNTIFS(LISTAS!$C$2:$C$24,C682,LISTAS!$D$2:$D$24,H682)&gt;0,"SI","NO"))</f>
        <v/>
      </c>
      <c r="T682" s="53">
        <f t="shared" si="83"/>
        <v>0</v>
      </c>
      <c r="U682" s="54">
        <f t="shared" si="84"/>
        <v>0</v>
      </c>
      <c r="V682" s="55" t="str">
        <f t="shared" si="85"/>
        <v/>
      </c>
      <c r="W682" s="35" t="str">
        <f t="shared" si="86"/>
        <v/>
      </c>
      <c r="X682" s="37"/>
      <c r="Y682" s="56"/>
      <c r="Z682" s="57" t="str">
        <f t="shared" si="87"/>
        <v/>
      </c>
      <c r="AA682" s="41"/>
    </row>
    <row r="683" spans="1:27" ht="24" customHeight="1" x14ac:dyDescent="0.25">
      <c r="A683" s="27"/>
      <c r="B683" s="51" t="str">
        <f>IF(A683="","",IFERROR(INDEX(PERSONAL!$G$6:$G$80,MATCH(A683,PERSONAL!$A$6:$A$80,0)),""))</f>
        <v/>
      </c>
      <c r="C683" s="52" t="str">
        <f>IF(A683="","",IFERROR(INDEX(PERSONAL!$B$6:$B$80,MATCH(A683,PERSONAL!$A$6:$A$80,0)),""))</f>
        <v/>
      </c>
      <c r="D683" s="31" t="str">
        <f>IF(A683="","",IFERROR(INDEX(PERSONAL!$V$6:$V$80,MATCH(A683,PERSONAL!$A$6:$A$80,0)),""))</f>
        <v/>
      </c>
      <c r="E683" s="2"/>
      <c r="F683" s="2"/>
      <c r="G683" s="2"/>
      <c r="H683" s="2"/>
      <c r="I683" s="30"/>
      <c r="J683" s="30"/>
      <c r="K683" s="27"/>
      <c r="L683" s="30"/>
      <c r="M683" s="27"/>
      <c r="N683" s="2"/>
      <c r="O683" s="53">
        <f t="shared" si="80"/>
        <v>0</v>
      </c>
      <c r="P683" s="53">
        <f t="shared" si="81"/>
        <v>0</v>
      </c>
      <c r="Q683" s="53">
        <f t="shared" si="82"/>
        <v>0</v>
      </c>
      <c r="R683" s="53">
        <f>IF(P683=0,0,IF(INSTRUCCIONES!$C$8="",P683,MIN(P683,INSTRUCCIONES!$C$8)))</f>
        <v>0</v>
      </c>
      <c r="S683" s="52" t="str">
        <f>IF(OR(A683="",H683=""),"",IF(COUNTIFS(LISTAS!$C$2:$C$24,C683,LISTAS!$D$2:$D$24,H683)&gt;0,"SI","NO"))</f>
        <v/>
      </c>
      <c r="T683" s="53">
        <f t="shared" si="83"/>
        <v>0</v>
      </c>
      <c r="U683" s="54">
        <f t="shared" si="84"/>
        <v>0</v>
      </c>
      <c r="V683" s="55" t="str">
        <f t="shared" si="85"/>
        <v/>
      </c>
      <c r="W683" s="35" t="str">
        <f t="shared" si="86"/>
        <v/>
      </c>
      <c r="X683" s="37"/>
      <c r="Y683" s="56"/>
      <c r="Z683" s="57" t="str">
        <f t="shared" si="87"/>
        <v/>
      </c>
      <c r="AA683" s="41"/>
    </row>
    <row r="684" spans="1:27" ht="24" customHeight="1" x14ac:dyDescent="0.25">
      <c r="A684" s="27"/>
      <c r="B684" s="51" t="str">
        <f>IF(A684="","",IFERROR(INDEX(PERSONAL!$G$6:$G$80,MATCH(A684,PERSONAL!$A$6:$A$80,0)),""))</f>
        <v/>
      </c>
      <c r="C684" s="52" t="str">
        <f>IF(A684="","",IFERROR(INDEX(PERSONAL!$B$6:$B$80,MATCH(A684,PERSONAL!$A$6:$A$80,0)),""))</f>
        <v/>
      </c>
      <c r="D684" s="31" t="str">
        <f>IF(A684="","",IFERROR(INDEX(PERSONAL!$V$6:$V$80,MATCH(A684,PERSONAL!$A$6:$A$80,0)),""))</f>
        <v/>
      </c>
      <c r="E684" s="2"/>
      <c r="F684" s="2"/>
      <c r="G684" s="2"/>
      <c r="H684" s="2"/>
      <c r="I684" s="30"/>
      <c r="J684" s="30"/>
      <c r="K684" s="27"/>
      <c r="L684" s="30"/>
      <c r="M684" s="27"/>
      <c r="N684" s="2"/>
      <c r="O684" s="53">
        <f t="shared" si="80"/>
        <v>0</v>
      </c>
      <c r="P684" s="53">
        <f t="shared" si="81"/>
        <v>0</v>
      </c>
      <c r="Q684" s="53">
        <f t="shared" si="82"/>
        <v>0</v>
      </c>
      <c r="R684" s="53">
        <f>IF(P684=0,0,IF(INSTRUCCIONES!$C$8="",P684,MIN(P684,INSTRUCCIONES!$C$8)))</f>
        <v>0</v>
      </c>
      <c r="S684" s="52" t="str">
        <f>IF(OR(A684="",H684=""),"",IF(COUNTIFS(LISTAS!$C$2:$C$24,C684,LISTAS!$D$2:$D$24,H684)&gt;0,"SI","NO"))</f>
        <v/>
      </c>
      <c r="T684" s="53">
        <f t="shared" si="83"/>
        <v>0</v>
      </c>
      <c r="U684" s="54">
        <f t="shared" si="84"/>
        <v>0</v>
      </c>
      <c r="V684" s="55" t="str">
        <f t="shared" si="85"/>
        <v/>
      </c>
      <c r="W684" s="35" t="str">
        <f t="shared" si="86"/>
        <v/>
      </c>
      <c r="X684" s="37"/>
      <c r="Y684" s="56"/>
      <c r="Z684" s="57" t="str">
        <f t="shared" si="87"/>
        <v/>
      </c>
      <c r="AA684" s="41"/>
    </row>
    <row r="685" spans="1:27" ht="24" customHeight="1" x14ac:dyDescent="0.25">
      <c r="A685" s="27"/>
      <c r="B685" s="51" t="str">
        <f>IF(A685="","",IFERROR(INDEX(PERSONAL!$G$6:$G$80,MATCH(A685,PERSONAL!$A$6:$A$80,0)),""))</f>
        <v/>
      </c>
      <c r="C685" s="52" t="str">
        <f>IF(A685="","",IFERROR(INDEX(PERSONAL!$B$6:$B$80,MATCH(A685,PERSONAL!$A$6:$A$80,0)),""))</f>
        <v/>
      </c>
      <c r="D685" s="31" t="str">
        <f>IF(A685="","",IFERROR(INDEX(PERSONAL!$V$6:$V$80,MATCH(A685,PERSONAL!$A$6:$A$80,0)),""))</f>
        <v/>
      </c>
      <c r="E685" s="2"/>
      <c r="F685" s="2"/>
      <c r="G685" s="2"/>
      <c r="H685" s="2"/>
      <c r="I685" s="30"/>
      <c r="J685" s="30"/>
      <c r="K685" s="27"/>
      <c r="L685" s="30"/>
      <c r="M685" s="27"/>
      <c r="N685" s="2"/>
      <c r="O685" s="53">
        <f t="shared" si="80"/>
        <v>0</v>
      </c>
      <c r="P685" s="53">
        <f t="shared" si="81"/>
        <v>0</v>
      </c>
      <c r="Q685" s="53">
        <f t="shared" si="82"/>
        <v>0</v>
      </c>
      <c r="R685" s="53">
        <f>IF(P685=0,0,IF(INSTRUCCIONES!$C$8="",P685,MIN(P685,INSTRUCCIONES!$C$8)))</f>
        <v>0</v>
      </c>
      <c r="S685" s="52" t="str">
        <f>IF(OR(A685="",H685=""),"",IF(COUNTIFS(LISTAS!$C$2:$C$24,C685,LISTAS!$D$2:$D$24,H685)&gt;0,"SI","NO"))</f>
        <v/>
      </c>
      <c r="T685" s="53">
        <f t="shared" si="83"/>
        <v>0</v>
      </c>
      <c r="U685" s="54">
        <f t="shared" si="84"/>
        <v>0</v>
      </c>
      <c r="V685" s="55" t="str">
        <f t="shared" si="85"/>
        <v/>
      </c>
      <c r="W685" s="35" t="str">
        <f t="shared" si="86"/>
        <v/>
      </c>
      <c r="X685" s="37"/>
      <c r="Y685" s="56"/>
      <c r="Z685" s="57" t="str">
        <f t="shared" si="87"/>
        <v/>
      </c>
      <c r="AA685" s="41"/>
    </row>
    <row r="686" spans="1:27" ht="24" customHeight="1" x14ac:dyDescent="0.25">
      <c r="A686" s="27"/>
      <c r="B686" s="51" t="str">
        <f>IF(A686="","",IFERROR(INDEX(PERSONAL!$G$6:$G$80,MATCH(A686,PERSONAL!$A$6:$A$80,0)),""))</f>
        <v/>
      </c>
      <c r="C686" s="52" t="str">
        <f>IF(A686="","",IFERROR(INDEX(PERSONAL!$B$6:$B$80,MATCH(A686,PERSONAL!$A$6:$A$80,0)),""))</f>
        <v/>
      </c>
      <c r="D686" s="31" t="str">
        <f>IF(A686="","",IFERROR(INDEX(PERSONAL!$V$6:$V$80,MATCH(A686,PERSONAL!$A$6:$A$80,0)),""))</f>
        <v/>
      </c>
      <c r="E686" s="2"/>
      <c r="F686" s="2"/>
      <c r="G686" s="2"/>
      <c r="H686" s="2"/>
      <c r="I686" s="30"/>
      <c r="J686" s="30"/>
      <c r="K686" s="27"/>
      <c r="L686" s="30"/>
      <c r="M686" s="27"/>
      <c r="N686" s="2"/>
      <c r="O686" s="53">
        <f t="shared" si="80"/>
        <v>0</v>
      </c>
      <c r="P686" s="53">
        <f t="shared" si="81"/>
        <v>0</v>
      </c>
      <c r="Q686" s="53">
        <f t="shared" si="82"/>
        <v>0</v>
      </c>
      <c r="R686" s="53">
        <f>IF(P686=0,0,IF(INSTRUCCIONES!$C$8="",P686,MIN(P686,INSTRUCCIONES!$C$8)))</f>
        <v>0</v>
      </c>
      <c r="S686" s="52" t="str">
        <f>IF(OR(A686="",H686=""),"",IF(COUNTIFS(LISTAS!$C$2:$C$24,C686,LISTAS!$D$2:$D$24,H686)&gt;0,"SI","NO"))</f>
        <v/>
      </c>
      <c r="T686" s="53">
        <f t="shared" si="83"/>
        <v>0</v>
      </c>
      <c r="U686" s="54">
        <f t="shared" si="84"/>
        <v>0</v>
      </c>
      <c r="V686" s="55" t="str">
        <f t="shared" si="85"/>
        <v/>
      </c>
      <c r="W686" s="35" t="str">
        <f t="shared" si="86"/>
        <v/>
      </c>
      <c r="X686" s="37"/>
      <c r="Y686" s="56"/>
      <c r="Z686" s="57" t="str">
        <f t="shared" si="87"/>
        <v/>
      </c>
      <c r="AA686" s="41"/>
    </row>
    <row r="687" spans="1:27" ht="24" customHeight="1" x14ac:dyDescent="0.25">
      <c r="A687" s="27"/>
      <c r="B687" s="51" t="str">
        <f>IF(A687="","",IFERROR(INDEX(PERSONAL!$G$6:$G$80,MATCH(A687,PERSONAL!$A$6:$A$80,0)),""))</f>
        <v/>
      </c>
      <c r="C687" s="52" t="str">
        <f>IF(A687="","",IFERROR(INDEX(PERSONAL!$B$6:$B$80,MATCH(A687,PERSONAL!$A$6:$A$80,0)),""))</f>
        <v/>
      </c>
      <c r="D687" s="31" t="str">
        <f>IF(A687="","",IFERROR(INDEX(PERSONAL!$V$6:$V$80,MATCH(A687,PERSONAL!$A$6:$A$80,0)),""))</f>
        <v/>
      </c>
      <c r="E687" s="2"/>
      <c r="F687" s="2"/>
      <c r="G687" s="2"/>
      <c r="H687" s="2"/>
      <c r="I687" s="30"/>
      <c r="J687" s="30"/>
      <c r="K687" s="27"/>
      <c r="L687" s="30"/>
      <c r="M687" s="27"/>
      <c r="N687" s="2"/>
      <c r="O687" s="53">
        <f t="shared" si="80"/>
        <v>0</v>
      </c>
      <c r="P687" s="53">
        <f t="shared" si="81"/>
        <v>0</v>
      </c>
      <c r="Q687" s="53">
        <f t="shared" si="82"/>
        <v>0</v>
      </c>
      <c r="R687" s="53">
        <f>IF(P687=0,0,IF(INSTRUCCIONES!$C$8="",P687,MIN(P687,INSTRUCCIONES!$C$8)))</f>
        <v>0</v>
      </c>
      <c r="S687" s="52" t="str">
        <f>IF(OR(A687="",H687=""),"",IF(COUNTIFS(LISTAS!$C$2:$C$24,C687,LISTAS!$D$2:$D$24,H687)&gt;0,"SI","NO"))</f>
        <v/>
      </c>
      <c r="T687" s="53">
        <f t="shared" si="83"/>
        <v>0</v>
      </c>
      <c r="U687" s="54">
        <f t="shared" si="84"/>
        <v>0</v>
      </c>
      <c r="V687" s="55" t="str">
        <f t="shared" si="85"/>
        <v/>
      </c>
      <c r="W687" s="35" t="str">
        <f t="shared" si="86"/>
        <v/>
      </c>
      <c r="X687" s="37"/>
      <c r="Y687" s="56"/>
      <c r="Z687" s="57" t="str">
        <f t="shared" si="87"/>
        <v/>
      </c>
      <c r="AA687" s="41"/>
    </row>
    <row r="688" spans="1:27" ht="24" customHeight="1" x14ac:dyDescent="0.25">
      <c r="A688" s="27"/>
      <c r="B688" s="51" t="str">
        <f>IF(A688="","",IFERROR(INDEX(PERSONAL!$G$6:$G$80,MATCH(A688,PERSONAL!$A$6:$A$80,0)),""))</f>
        <v/>
      </c>
      <c r="C688" s="52" t="str">
        <f>IF(A688="","",IFERROR(INDEX(PERSONAL!$B$6:$B$80,MATCH(A688,PERSONAL!$A$6:$A$80,0)),""))</f>
        <v/>
      </c>
      <c r="D688" s="31" t="str">
        <f>IF(A688="","",IFERROR(INDEX(PERSONAL!$V$6:$V$80,MATCH(A688,PERSONAL!$A$6:$A$80,0)),""))</f>
        <v/>
      </c>
      <c r="E688" s="2"/>
      <c r="F688" s="2"/>
      <c r="G688" s="2"/>
      <c r="H688" s="2"/>
      <c r="I688" s="30"/>
      <c r="J688" s="30"/>
      <c r="K688" s="27"/>
      <c r="L688" s="30"/>
      <c r="M688" s="27"/>
      <c r="N688" s="2"/>
      <c r="O688" s="53">
        <f t="shared" si="80"/>
        <v>0</v>
      </c>
      <c r="P688" s="53">
        <f t="shared" si="81"/>
        <v>0</v>
      </c>
      <c r="Q688" s="53">
        <f t="shared" si="82"/>
        <v>0</v>
      </c>
      <c r="R688" s="53">
        <f>IF(P688=0,0,IF(INSTRUCCIONES!$C$8="",P688,MIN(P688,INSTRUCCIONES!$C$8)))</f>
        <v>0</v>
      </c>
      <c r="S688" s="52" t="str">
        <f>IF(OR(A688="",H688=""),"",IF(COUNTIFS(LISTAS!$C$2:$C$24,C688,LISTAS!$D$2:$D$24,H688)&gt;0,"SI","NO"))</f>
        <v/>
      </c>
      <c r="T688" s="53">
        <f t="shared" si="83"/>
        <v>0</v>
      </c>
      <c r="U688" s="54">
        <f t="shared" si="84"/>
        <v>0</v>
      </c>
      <c r="V688" s="55" t="str">
        <f t="shared" si="85"/>
        <v/>
      </c>
      <c r="W688" s="35" t="str">
        <f t="shared" si="86"/>
        <v/>
      </c>
      <c r="X688" s="37"/>
      <c r="Y688" s="56"/>
      <c r="Z688" s="57" t="str">
        <f t="shared" si="87"/>
        <v/>
      </c>
      <c r="AA688" s="41"/>
    </row>
    <row r="689" spans="1:27" ht="24" customHeight="1" x14ac:dyDescent="0.25">
      <c r="A689" s="27"/>
      <c r="B689" s="51" t="str">
        <f>IF(A689="","",IFERROR(INDEX(PERSONAL!$G$6:$G$80,MATCH(A689,PERSONAL!$A$6:$A$80,0)),""))</f>
        <v/>
      </c>
      <c r="C689" s="52" t="str">
        <f>IF(A689="","",IFERROR(INDEX(PERSONAL!$B$6:$B$80,MATCH(A689,PERSONAL!$A$6:$A$80,0)),""))</f>
        <v/>
      </c>
      <c r="D689" s="31" t="str">
        <f>IF(A689="","",IFERROR(INDEX(PERSONAL!$V$6:$V$80,MATCH(A689,PERSONAL!$A$6:$A$80,0)),""))</f>
        <v/>
      </c>
      <c r="E689" s="2"/>
      <c r="F689" s="2"/>
      <c r="G689" s="2"/>
      <c r="H689" s="2"/>
      <c r="I689" s="30"/>
      <c r="J689" s="30"/>
      <c r="K689" s="27"/>
      <c r="L689" s="30"/>
      <c r="M689" s="27"/>
      <c r="N689" s="2"/>
      <c r="O689" s="53">
        <f t="shared" si="80"/>
        <v>0</v>
      </c>
      <c r="P689" s="53">
        <f t="shared" si="81"/>
        <v>0</v>
      </c>
      <c r="Q689" s="53">
        <f t="shared" si="82"/>
        <v>0</v>
      </c>
      <c r="R689" s="53">
        <f>IF(P689=0,0,IF(INSTRUCCIONES!$C$8="",P689,MIN(P689,INSTRUCCIONES!$C$8)))</f>
        <v>0</v>
      </c>
      <c r="S689" s="52" t="str">
        <f>IF(OR(A689="",H689=""),"",IF(COUNTIFS(LISTAS!$C$2:$C$24,C689,LISTAS!$D$2:$D$24,H689)&gt;0,"SI","NO"))</f>
        <v/>
      </c>
      <c r="T689" s="53">
        <f t="shared" si="83"/>
        <v>0</v>
      </c>
      <c r="U689" s="54">
        <f t="shared" si="84"/>
        <v>0</v>
      </c>
      <c r="V689" s="55" t="str">
        <f t="shared" si="85"/>
        <v/>
      </c>
      <c r="W689" s="35" t="str">
        <f t="shared" si="86"/>
        <v/>
      </c>
      <c r="X689" s="37"/>
      <c r="Y689" s="56"/>
      <c r="Z689" s="57" t="str">
        <f t="shared" si="87"/>
        <v/>
      </c>
      <c r="AA689" s="41"/>
    </row>
    <row r="690" spans="1:27" ht="24" customHeight="1" x14ac:dyDescent="0.25">
      <c r="A690" s="27"/>
      <c r="B690" s="51" t="str">
        <f>IF(A690="","",IFERROR(INDEX(PERSONAL!$G$6:$G$80,MATCH(A690,PERSONAL!$A$6:$A$80,0)),""))</f>
        <v/>
      </c>
      <c r="C690" s="52" t="str">
        <f>IF(A690="","",IFERROR(INDEX(PERSONAL!$B$6:$B$80,MATCH(A690,PERSONAL!$A$6:$A$80,0)),""))</f>
        <v/>
      </c>
      <c r="D690" s="31" t="str">
        <f>IF(A690="","",IFERROR(INDEX(PERSONAL!$V$6:$V$80,MATCH(A690,PERSONAL!$A$6:$A$80,0)),""))</f>
        <v/>
      </c>
      <c r="E690" s="2"/>
      <c r="F690" s="2"/>
      <c r="G690" s="2"/>
      <c r="H690" s="2"/>
      <c r="I690" s="30"/>
      <c r="J690" s="30"/>
      <c r="K690" s="27"/>
      <c r="L690" s="30"/>
      <c r="M690" s="27"/>
      <c r="N690" s="2"/>
      <c r="O690" s="53">
        <f t="shared" si="80"/>
        <v>0</v>
      </c>
      <c r="P690" s="53">
        <f t="shared" si="81"/>
        <v>0</v>
      </c>
      <c r="Q690" s="53">
        <f t="shared" si="82"/>
        <v>0</v>
      </c>
      <c r="R690" s="53">
        <f>IF(P690=0,0,IF(INSTRUCCIONES!$C$8="",P690,MIN(P690,INSTRUCCIONES!$C$8)))</f>
        <v>0</v>
      </c>
      <c r="S690" s="52" t="str">
        <f>IF(OR(A690="",H690=""),"",IF(COUNTIFS(LISTAS!$C$2:$C$24,C690,LISTAS!$D$2:$D$24,H690)&gt;0,"SI","NO"))</f>
        <v/>
      </c>
      <c r="T690" s="53">
        <f t="shared" si="83"/>
        <v>0</v>
      </c>
      <c r="U690" s="54">
        <f t="shared" si="84"/>
        <v>0</v>
      </c>
      <c r="V690" s="55" t="str">
        <f t="shared" si="85"/>
        <v/>
      </c>
      <c r="W690" s="35" t="str">
        <f t="shared" si="86"/>
        <v/>
      </c>
      <c r="X690" s="37"/>
      <c r="Y690" s="56"/>
      <c r="Z690" s="57" t="str">
        <f t="shared" si="87"/>
        <v/>
      </c>
      <c r="AA690" s="41"/>
    </row>
    <row r="691" spans="1:27" ht="24" customHeight="1" x14ac:dyDescent="0.25">
      <c r="A691" s="27"/>
      <c r="B691" s="51" t="str">
        <f>IF(A691="","",IFERROR(INDEX(PERSONAL!$G$6:$G$80,MATCH(A691,PERSONAL!$A$6:$A$80,0)),""))</f>
        <v/>
      </c>
      <c r="C691" s="52" t="str">
        <f>IF(A691="","",IFERROR(INDEX(PERSONAL!$B$6:$B$80,MATCH(A691,PERSONAL!$A$6:$A$80,0)),""))</f>
        <v/>
      </c>
      <c r="D691" s="31" t="str">
        <f>IF(A691="","",IFERROR(INDEX(PERSONAL!$V$6:$V$80,MATCH(A691,PERSONAL!$A$6:$A$80,0)),""))</f>
        <v/>
      </c>
      <c r="E691" s="2"/>
      <c r="F691" s="2"/>
      <c r="G691" s="2"/>
      <c r="H691" s="2"/>
      <c r="I691" s="30"/>
      <c r="J691" s="30"/>
      <c r="K691" s="27"/>
      <c r="L691" s="30"/>
      <c r="M691" s="27"/>
      <c r="N691" s="2"/>
      <c r="O691" s="53">
        <f t="shared" si="80"/>
        <v>0</v>
      </c>
      <c r="P691" s="53">
        <f t="shared" si="81"/>
        <v>0</v>
      </c>
      <c r="Q691" s="53">
        <f t="shared" si="82"/>
        <v>0</v>
      </c>
      <c r="R691" s="53">
        <f>IF(P691=0,0,IF(INSTRUCCIONES!$C$8="",P691,MIN(P691,INSTRUCCIONES!$C$8)))</f>
        <v>0</v>
      </c>
      <c r="S691" s="52" t="str">
        <f>IF(OR(A691="",H691=""),"",IF(COUNTIFS(LISTAS!$C$2:$C$24,C691,LISTAS!$D$2:$D$24,H691)&gt;0,"SI","NO"))</f>
        <v/>
      </c>
      <c r="T691" s="53">
        <f t="shared" si="83"/>
        <v>0</v>
      </c>
      <c r="U691" s="54">
        <f t="shared" si="84"/>
        <v>0</v>
      </c>
      <c r="V691" s="55" t="str">
        <f t="shared" si="85"/>
        <v/>
      </c>
      <c r="W691" s="35" t="str">
        <f t="shared" si="86"/>
        <v/>
      </c>
      <c r="X691" s="37"/>
      <c r="Y691" s="56"/>
      <c r="Z691" s="57" t="str">
        <f t="shared" si="87"/>
        <v/>
      </c>
      <c r="AA691" s="41"/>
    </row>
    <row r="692" spans="1:27" ht="24" customHeight="1" x14ac:dyDescent="0.25">
      <c r="A692" s="27"/>
      <c r="B692" s="51" t="str">
        <f>IF(A692="","",IFERROR(INDEX(PERSONAL!$G$6:$G$80,MATCH(A692,PERSONAL!$A$6:$A$80,0)),""))</f>
        <v/>
      </c>
      <c r="C692" s="52" t="str">
        <f>IF(A692="","",IFERROR(INDEX(PERSONAL!$B$6:$B$80,MATCH(A692,PERSONAL!$A$6:$A$80,0)),""))</f>
        <v/>
      </c>
      <c r="D692" s="31" t="str">
        <f>IF(A692="","",IFERROR(INDEX(PERSONAL!$V$6:$V$80,MATCH(A692,PERSONAL!$A$6:$A$80,0)),""))</f>
        <v/>
      </c>
      <c r="E692" s="2"/>
      <c r="F692" s="2"/>
      <c r="G692" s="2"/>
      <c r="H692" s="2"/>
      <c r="I692" s="30"/>
      <c r="J692" s="30"/>
      <c r="K692" s="27"/>
      <c r="L692" s="30"/>
      <c r="M692" s="27"/>
      <c r="N692" s="2"/>
      <c r="O692" s="53">
        <f t="shared" si="80"/>
        <v>0</v>
      </c>
      <c r="P692" s="53">
        <f t="shared" si="81"/>
        <v>0</v>
      </c>
      <c r="Q692" s="53">
        <f t="shared" si="82"/>
        <v>0</v>
      </c>
      <c r="R692" s="53">
        <f>IF(P692=0,0,IF(INSTRUCCIONES!$C$8="",P692,MIN(P692,INSTRUCCIONES!$C$8)))</f>
        <v>0</v>
      </c>
      <c r="S692" s="52" t="str">
        <f>IF(OR(A692="",H692=""),"",IF(COUNTIFS(LISTAS!$C$2:$C$24,C692,LISTAS!$D$2:$D$24,H692)&gt;0,"SI","NO"))</f>
        <v/>
      </c>
      <c r="T692" s="53">
        <f t="shared" si="83"/>
        <v>0</v>
      </c>
      <c r="U692" s="54">
        <f t="shared" si="84"/>
        <v>0</v>
      </c>
      <c r="V692" s="55" t="str">
        <f t="shared" si="85"/>
        <v/>
      </c>
      <c r="W692" s="35" t="str">
        <f t="shared" si="86"/>
        <v/>
      </c>
      <c r="X692" s="37"/>
      <c r="Y692" s="56"/>
      <c r="Z692" s="57" t="str">
        <f t="shared" si="87"/>
        <v/>
      </c>
      <c r="AA692" s="41"/>
    </row>
    <row r="693" spans="1:27" ht="24" customHeight="1" x14ac:dyDescent="0.25">
      <c r="A693" s="27"/>
      <c r="B693" s="51" t="str">
        <f>IF(A693="","",IFERROR(INDEX(PERSONAL!$G$6:$G$80,MATCH(A693,PERSONAL!$A$6:$A$80,0)),""))</f>
        <v/>
      </c>
      <c r="C693" s="52" t="str">
        <f>IF(A693="","",IFERROR(INDEX(PERSONAL!$B$6:$B$80,MATCH(A693,PERSONAL!$A$6:$A$80,0)),""))</f>
        <v/>
      </c>
      <c r="D693" s="31" t="str">
        <f>IF(A693="","",IFERROR(INDEX(PERSONAL!$V$6:$V$80,MATCH(A693,PERSONAL!$A$6:$A$80,0)),""))</f>
        <v/>
      </c>
      <c r="E693" s="2"/>
      <c r="F693" s="2"/>
      <c r="G693" s="2"/>
      <c r="H693" s="2"/>
      <c r="I693" s="30"/>
      <c r="J693" s="30"/>
      <c r="K693" s="27"/>
      <c r="L693" s="30"/>
      <c r="M693" s="27"/>
      <c r="N693" s="2"/>
      <c r="O693" s="53">
        <f t="shared" si="80"/>
        <v>0</v>
      </c>
      <c r="P693" s="53">
        <f t="shared" si="81"/>
        <v>0</v>
      </c>
      <c r="Q693" s="53">
        <f t="shared" si="82"/>
        <v>0</v>
      </c>
      <c r="R693" s="53">
        <f>IF(P693=0,0,IF(INSTRUCCIONES!$C$8="",P693,MIN(P693,INSTRUCCIONES!$C$8)))</f>
        <v>0</v>
      </c>
      <c r="S693" s="52" t="str">
        <f>IF(OR(A693="",H693=""),"",IF(COUNTIFS(LISTAS!$C$2:$C$24,C693,LISTAS!$D$2:$D$24,H693)&gt;0,"SI","NO"))</f>
        <v/>
      </c>
      <c r="T693" s="53">
        <f t="shared" si="83"/>
        <v>0</v>
      </c>
      <c r="U693" s="54">
        <f t="shared" si="84"/>
        <v>0</v>
      </c>
      <c r="V693" s="55" t="str">
        <f t="shared" si="85"/>
        <v/>
      </c>
      <c r="W693" s="35" t="str">
        <f t="shared" si="86"/>
        <v/>
      </c>
      <c r="X693" s="37"/>
      <c r="Y693" s="56"/>
      <c r="Z693" s="57" t="str">
        <f t="shared" si="87"/>
        <v/>
      </c>
      <c r="AA693" s="41"/>
    </row>
    <row r="694" spans="1:27" ht="24" customHeight="1" x14ac:dyDescent="0.25">
      <c r="A694" s="27"/>
      <c r="B694" s="51" t="str">
        <f>IF(A694="","",IFERROR(INDEX(PERSONAL!$G$6:$G$80,MATCH(A694,PERSONAL!$A$6:$A$80,0)),""))</f>
        <v/>
      </c>
      <c r="C694" s="52" t="str">
        <f>IF(A694="","",IFERROR(INDEX(PERSONAL!$B$6:$B$80,MATCH(A694,PERSONAL!$A$6:$A$80,0)),""))</f>
        <v/>
      </c>
      <c r="D694" s="31" t="str">
        <f>IF(A694="","",IFERROR(INDEX(PERSONAL!$V$6:$V$80,MATCH(A694,PERSONAL!$A$6:$A$80,0)),""))</f>
        <v/>
      </c>
      <c r="E694" s="2"/>
      <c r="F694" s="2"/>
      <c r="G694" s="2"/>
      <c r="H694" s="2"/>
      <c r="I694" s="30"/>
      <c r="J694" s="30"/>
      <c r="K694" s="27"/>
      <c r="L694" s="30"/>
      <c r="M694" s="27"/>
      <c r="N694" s="2"/>
      <c r="O694" s="53">
        <f t="shared" si="80"/>
        <v>0</v>
      </c>
      <c r="P694" s="53">
        <f t="shared" si="81"/>
        <v>0</v>
      </c>
      <c r="Q694" s="53">
        <f t="shared" si="82"/>
        <v>0</v>
      </c>
      <c r="R694" s="53">
        <f>IF(P694=0,0,IF(INSTRUCCIONES!$C$8="",P694,MIN(P694,INSTRUCCIONES!$C$8)))</f>
        <v>0</v>
      </c>
      <c r="S694" s="52" t="str">
        <f>IF(OR(A694="",H694=""),"",IF(COUNTIFS(LISTAS!$C$2:$C$24,C694,LISTAS!$D$2:$D$24,H694)&gt;0,"SI","NO"))</f>
        <v/>
      </c>
      <c r="T694" s="53">
        <f t="shared" si="83"/>
        <v>0</v>
      </c>
      <c r="U694" s="54">
        <f t="shared" si="84"/>
        <v>0</v>
      </c>
      <c r="V694" s="55" t="str">
        <f t="shared" si="85"/>
        <v/>
      </c>
      <c r="W694" s="35" t="str">
        <f t="shared" si="86"/>
        <v/>
      </c>
      <c r="X694" s="37"/>
      <c r="Y694" s="56"/>
      <c r="Z694" s="57" t="str">
        <f t="shared" si="87"/>
        <v/>
      </c>
      <c r="AA694" s="41"/>
    </row>
    <row r="695" spans="1:27" ht="24" customHeight="1" x14ac:dyDescent="0.25">
      <c r="A695" s="27"/>
      <c r="B695" s="51" t="str">
        <f>IF(A695="","",IFERROR(INDEX(PERSONAL!$G$6:$G$80,MATCH(A695,PERSONAL!$A$6:$A$80,0)),""))</f>
        <v/>
      </c>
      <c r="C695" s="52" t="str">
        <f>IF(A695="","",IFERROR(INDEX(PERSONAL!$B$6:$B$80,MATCH(A695,PERSONAL!$A$6:$A$80,0)),""))</f>
        <v/>
      </c>
      <c r="D695" s="31" t="str">
        <f>IF(A695="","",IFERROR(INDEX(PERSONAL!$V$6:$V$80,MATCH(A695,PERSONAL!$A$6:$A$80,0)),""))</f>
        <v/>
      </c>
      <c r="E695" s="2"/>
      <c r="F695" s="2"/>
      <c r="G695" s="2"/>
      <c r="H695" s="2"/>
      <c r="I695" s="30"/>
      <c r="J695" s="30"/>
      <c r="K695" s="27"/>
      <c r="L695" s="30"/>
      <c r="M695" s="27"/>
      <c r="N695" s="2"/>
      <c r="O695" s="53">
        <f t="shared" si="80"/>
        <v>0</v>
      </c>
      <c r="P695" s="53">
        <f t="shared" si="81"/>
        <v>0</v>
      </c>
      <c r="Q695" s="53">
        <f t="shared" si="82"/>
        <v>0</v>
      </c>
      <c r="R695" s="53">
        <f>IF(P695=0,0,IF(INSTRUCCIONES!$C$8="",P695,MIN(P695,INSTRUCCIONES!$C$8)))</f>
        <v>0</v>
      </c>
      <c r="S695" s="52" t="str">
        <f>IF(OR(A695="",H695=""),"",IF(COUNTIFS(LISTAS!$C$2:$C$24,C695,LISTAS!$D$2:$D$24,H695)&gt;0,"SI","NO"))</f>
        <v/>
      </c>
      <c r="T695" s="53">
        <f t="shared" si="83"/>
        <v>0</v>
      </c>
      <c r="U695" s="54">
        <f t="shared" si="84"/>
        <v>0</v>
      </c>
      <c r="V695" s="55" t="str">
        <f t="shared" si="85"/>
        <v/>
      </c>
      <c r="W695" s="35" t="str">
        <f t="shared" si="86"/>
        <v/>
      </c>
      <c r="X695" s="37"/>
      <c r="Y695" s="56"/>
      <c r="Z695" s="57" t="str">
        <f t="shared" si="87"/>
        <v/>
      </c>
      <c r="AA695" s="41"/>
    </row>
    <row r="696" spans="1:27" ht="24" customHeight="1" x14ac:dyDescent="0.25">
      <c r="A696" s="27"/>
      <c r="B696" s="51" t="str">
        <f>IF(A696="","",IFERROR(INDEX(PERSONAL!$G$6:$G$80,MATCH(A696,PERSONAL!$A$6:$A$80,0)),""))</f>
        <v/>
      </c>
      <c r="C696" s="52" t="str">
        <f>IF(A696="","",IFERROR(INDEX(PERSONAL!$B$6:$B$80,MATCH(A696,PERSONAL!$A$6:$A$80,0)),""))</f>
        <v/>
      </c>
      <c r="D696" s="31" t="str">
        <f>IF(A696="","",IFERROR(INDEX(PERSONAL!$V$6:$V$80,MATCH(A696,PERSONAL!$A$6:$A$80,0)),""))</f>
        <v/>
      </c>
      <c r="E696" s="2"/>
      <c r="F696" s="2"/>
      <c r="G696" s="2"/>
      <c r="H696" s="2"/>
      <c r="I696" s="30"/>
      <c r="J696" s="30"/>
      <c r="K696" s="27"/>
      <c r="L696" s="30"/>
      <c r="M696" s="27"/>
      <c r="N696" s="2"/>
      <c r="O696" s="53">
        <f t="shared" si="80"/>
        <v>0</v>
      </c>
      <c r="P696" s="53">
        <f t="shared" si="81"/>
        <v>0</v>
      </c>
      <c r="Q696" s="53">
        <f t="shared" si="82"/>
        <v>0</v>
      </c>
      <c r="R696" s="53">
        <f>IF(P696=0,0,IF(INSTRUCCIONES!$C$8="",P696,MIN(P696,INSTRUCCIONES!$C$8)))</f>
        <v>0</v>
      </c>
      <c r="S696" s="52" t="str">
        <f>IF(OR(A696="",H696=""),"",IF(COUNTIFS(LISTAS!$C$2:$C$24,C696,LISTAS!$D$2:$D$24,H696)&gt;0,"SI","NO"))</f>
        <v/>
      </c>
      <c r="T696" s="53">
        <f t="shared" si="83"/>
        <v>0</v>
      </c>
      <c r="U696" s="54">
        <f t="shared" si="84"/>
        <v>0</v>
      </c>
      <c r="V696" s="55" t="str">
        <f t="shared" si="85"/>
        <v/>
      </c>
      <c r="W696" s="35" t="str">
        <f t="shared" si="86"/>
        <v/>
      </c>
      <c r="X696" s="37"/>
      <c r="Y696" s="56"/>
      <c r="Z696" s="57" t="str">
        <f t="shared" si="87"/>
        <v/>
      </c>
      <c r="AA696" s="41"/>
    </row>
    <row r="697" spans="1:27" ht="24" customHeight="1" x14ac:dyDescent="0.25">
      <c r="A697" s="27"/>
      <c r="B697" s="51" t="str">
        <f>IF(A697="","",IFERROR(INDEX(PERSONAL!$G$6:$G$80,MATCH(A697,PERSONAL!$A$6:$A$80,0)),""))</f>
        <v/>
      </c>
      <c r="C697" s="52" t="str">
        <f>IF(A697="","",IFERROR(INDEX(PERSONAL!$B$6:$B$80,MATCH(A697,PERSONAL!$A$6:$A$80,0)),""))</f>
        <v/>
      </c>
      <c r="D697" s="31" t="str">
        <f>IF(A697="","",IFERROR(INDEX(PERSONAL!$V$6:$V$80,MATCH(A697,PERSONAL!$A$6:$A$80,0)),""))</f>
        <v/>
      </c>
      <c r="E697" s="2"/>
      <c r="F697" s="2"/>
      <c r="G697" s="2"/>
      <c r="H697" s="2"/>
      <c r="I697" s="30"/>
      <c r="J697" s="30"/>
      <c r="K697" s="27"/>
      <c r="L697" s="30"/>
      <c r="M697" s="27"/>
      <c r="N697" s="2"/>
      <c r="O697" s="53">
        <f t="shared" si="80"/>
        <v>0</v>
      </c>
      <c r="P697" s="53">
        <f t="shared" si="81"/>
        <v>0</v>
      </c>
      <c r="Q697" s="53">
        <f t="shared" si="82"/>
        <v>0</v>
      </c>
      <c r="R697" s="53">
        <f>IF(P697=0,0,IF(INSTRUCCIONES!$C$8="",P697,MIN(P697,INSTRUCCIONES!$C$8)))</f>
        <v>0</v>
      </c>
      <c r="S697" s="52" t="str">
        <f>IF(OR(A697="",H697=""),"",IF(COUNTIFS(LISTAS!$C$2:$C$24,C697,LISTAS!$D$2:$D$24,H697)&gt;0,"SI","NO"))</f>
        <v/>
      </c>
      <c r="T697" s="53">
        <f t="shared" si="83"/>
        <v>0</v>
      </c>
      <c r="U697" s="54">
        <f t="shared" si="84"/>
        <v>0</v>
      </c>
      <c r="V697" s="55" t="str">
        <f t="shared" si="85"/>
        <v/>
      </c>
      <c r="W697" s="35" t="str">
        <f t="shared" si="86"/>
        <v/>
      </c>
      <c r="X697" s="37"/>
      <c r="Y697" s="56"/>
      <c r="Z697" s="57" t="str">
        <f t="shared" si="87"/>
        <v/>
      </c>
      <c r="AA697" s="41"/>
    </row>
    <row r="698" spans="1:27" ht="24" customHeight="1" x14ac:dyDescent="0.25">
      <c r="A698" s="27"/>
      <c r="B698" s="51" t="str">
        <f>IF(A698="","",IFERROR(INDEX(PERSONAL!$G$6:$G$80,MATCH(A698,PERSONAL!$A$6:$A$80,0)),""))</f>
        <v/>
      </c>
      <c r="C698" s="52" t="str">
        <f>IF(A698="","",IFERROR(INDEX(PERSONAL!$B$6:$B$80,MATCH(A698,PERSONAL!$A$6:$A$80,0)),""))</f>
        <v/>
      </c>
      <c r="D698" s="31" t="str">
        <f>IF(A698="","",IFERROR(INDEX(PERSONAL!$V$6:$V$80,MATCH(A698,PERSONAL!$A$6:$A$80,0)),""))</f>
        <v/>
      </c>
      <c r="E698" s="2"/>
      <c r="F698" s="2"/>
      <c r="G698" s="2"/>
      <c r="H698" s="2"/>
      <c r="I698" s="30"/>
      <c r="J698" s="30"/>
      <c r="K698" s="27"/>
      <c r="L698" s="30"/>
      <c r="M698" s="27"/>
      <c r="N698" s="2"/>
      <c r="O698" s="53">
        <f t="shared" si="80"/>
        <v>0</v>
      </c>
      <c r="P698" s="53">
        <f t="shared" si="81"/>
        <v>0</v>
      </c>
      <c r="Q698" s="53">
        <f t="shared" si="82"/>
        <v>0</v>
      </c>
      <c r="R698" s="53">
        <f>IF(P698=0,0,IF(INSTRUCCIONES!$C$8="",P698,MIN(P698,INSTRUCCIONES!$C$8)))</f>
        <v>0</v>
      </c>
      <c r="S698" s="52" t="str">
        <f>IF(OR(A698="",H698=""),"",IF(COUNTIFS(LISTAS!$C$2:$C$24,C698,LISTAS!$D$2:$D$24,H698)&gt;0,"SI","NO"))</f>
        <v/>
      </c>
      <c r="T698" s="53">
        <f t="shared" si="83"/>
        <v>0</v>
      </c>
      <c r="U698" s="54">
        <f t="shared" si="84"/>
        <v>0</v>
      </c>
      <c r="V698" s="55" t="str">
        <f t="shared" si="85"/>
        <v/>
      </c>
      <c r="W698" s="35" t="str">
        <f t="shared" si="86"/>
        <v/>
      </c>
      <c r="X698" s="37"/>
      <c r="Y698" s="56"/>
      <c r="Z698" s="57" t="str">
        <f t="shared" si="87"/>
        <v/>
      </c>
      <c r="AA698" s="41"/>
    </row>
    <row r="699" spans="1:27" ht="24" customHeight="1" x14ac:dyDescent="0.25">
      <c r="A699" s="27"/>
      <c r="B699" s="51" t="str">
        <f>IF(A699="","",IFERROR(INDEX(PERSONAL!$G$6:$G$80,MATCH(A699,PERSONAL!$A$6:$A$80,0)),""))</f>
        <v/>
      </c>
      <c r="C699" s="52" t="str">
        <f>IF(A699="","",IFERROR(INDEX(PERSONAL!$B$6:$B$80,MATCH(A699,PERSONAL!$A$6:$A$80,0)),""))</f>
        <v/>
      </c>
      <c r="D699" s="31" t="str">
        <f>IF(A699="","",IFERROR(INDEX(PERSONAL!$V$6:$V$80,MATCH(A699,PERSONAL!$A$6:$A$80,0)),""))</f>
        <v/>
      </c>
      <c r="E699" s="2"/>
      <c r="F699" s="2"/>
      <c r="G699" s="2"/>
      <c r="H699" s="2"/>
      <c r="I699" s="30"/>
      <c r="J699" s="30"/>
      <c r="K699" s="27"/>
      <c r="L699" s="30"/>
      <c r="M699" s="27"/>
      <c r="N699" s="2"/>
      <c r="O699" s="53">
        <f t="shared" si="80"/>
        <v>0</v>
      </c>
      <c r="P699" s="53">
        <f t="shared" si="81"/>
        <v>0</v>
      </c>
      <c r="Q699" s="53">
        <f t="shared" si="82"/>
        <v>0</v>
      </c>
      <c r="R699" s="53">
        <f>IF(P699=0,0,IF(INSTRUCCIONES!$C$8="",P699,MIN(P699,INSTRUCCIONES!$C$8)))</f>
        <v>0</v>
      </c>
      <c r="S699" s="52" t="str">
        <f>IF(OR(A699="",H699=""),"",IF(COUNTIFS(LISTAS!$C$2:$C$24,C699,LISTAS!$D$2:$D$24,H699)&gt;0,"SI","NO"))</f>
        <v/>
      </c>
      <c r="T699" s="53">
        <f t="shared" si="83"/>
        <v>0</v>
      </c>
      <c r="U699" s="54">
        <f t="shared" si="84"/>
        <v>0</v>
      </c>
      <c r="V699" s="55" t="str">
        <f t="shared" si="85"/>
        <v/>
      </c>
      <c r="W699" s="35" t="str">
        <f t="shared" si="86"/>
        <v/>
      </c>
      <c r="X699" s="37"/>
      <c r="Y699" s="56"/>
      <c r="Z699" s="57" t="str">
        <f t="shared" si="87"/>
        <v/>
      </c>
      <c r="AA699" s="41"/>
    </row>
    <row r="700" spans="1:27" ht="24" customHeight="1" x14ac:dyDescent="0.25">
      <c r="A700" s="27"/>
      <c r="B700" s="51" t="str">
        <f>IF(A700="","",IFERROR(INDEX(PERSONAL!$G$6:$G$80,MATCH(A700,PERSONAL!$A$6:$A$80,0)),""))</f>
        <v/>
      </c>
      <c r="C700" s="52" t="str">
        <f>IF(A700="","",IFERROR(INDEX(PERSONAL!$B$6:$B$80,MATCH(A700,PERSONAL!$A$6:$A$80,0)),""))</f>
        <v/>
      </c>
      <c r="D700" s="31" t="str">
        <f>IF(A700="","",IFERROR(INDEX(PERSONAL!$V$6:$V$80,MATCH(A700,PERSONAL!$A$6:$A$80,0)),""))</f>
        <v/>
      </c>
      <c r="E700" s="2"/>
      <c r="F700" s="2"/>
      <c r="G700" s="2"/>
      <c r="H700" s="2"/>
      <c r="I700" s="30"/>
      <c r="J700" s="30"/>
      <c r="K700" s="27"/>
      <c r="L700" s="30"/>
      <c r="M700" s="27"/>
      <c r="N700" s="2"/>
      <c r="O700" s="53">
        <f t="shared" si="80"/>
        <v>0</v>
      </c>
      <c r="P700" s="53">
        <f t="shared" si="81"/>
        <v>0</v>
      </c>
      <c r="Q700" s="53">
        <f t="shared" si="82"/>
        <v>0</v>
      </c>
      <c r="R700" s="53">
        <f>IF(P700=0,0,IF(INSTRUCCIONES!$C$8="",P700,MIN(P700,INSTRUCCIONES!$C$8)))</f>
        <v>0</v>
      </c>
      <c r="S700" s="52" t="str">
        <f>IF(OR(A700="",H700=""),"",IF(COUNTIFS(LISTAS!$C$2:$C$24,C700,LISTAS!$D$2:$D$24,H700)&gt;0,"SI","NO"))</f>
        <v/>
      </c>
      <c r="T700" s="53">
        <f t="shared" si="83"/>
        <v>0</v>
      </c>
      <c r="U700" s="54">
        <f t="shared" si="84"/>
        <v>0</v>
      </c>
      <c r="V700" s="55" t="str">
        <f t="shared" si="85"/>
        <v/>
      </c>
      <c r="W700" s="35" t="str">
        <f t="shared" si="86"/>
        <v/>
      </c>
      <c r="X700" s="37"/>
      <c r="Y700" s="56"/>
      <c r="Z700" s="57" t="str">
        <f t="shared" si="87"/>
        <v/>
      </c>
      <c r="AA700" s="41"/>
    </row>
    <row r="701" spans="1:27" ht="24" customHeight="1" x14ac:dyDescent="0.25">
      <c r="A701" s="27"/>
      <c r="B701" s="51" t="str">
        <f>IF(A701="","",IFERROR(INDEX(PERSONAL!$G$6:$G$80,MATCH(A701,PERSONAL!$A$6:$A$80,0)),""))</f>
        <v/>
      </c>
      <c r="C701" s="52" t="str">
        <f>IF(A701="","",IFERROR(INDEX(PERSONAL!$B$6:$B$80,MATCH(A701,PERSONAL!$A$6:$A$80,0)),""))</f>
        <v/>
      </c>
      <c r="D701" s="31" t="str">
        <f>IF(A701="","",IFERROR(INDEX(PERSONAL!$V$6:$V$80,MATCH(A701,PERSONAL!$A$6:$A$80,0)),""))</f>
        <v/>
      </c>
      <c r="E701" s="2"/>
      <c r="F701" s="2"/>
      <c r="G701" s="2"/>
      <c r="H701" s="2"/>
      <c r="I701" s="30"/>
      <c r="J701" s="30"/>
      <c r="K701" s="27"/>
      <c r="L701" s="30"/>
      <c r="M701" s="27"/>
      <c r="N701" s="2"/>
      <c r="O701" s="53">
        <f t="shared" si="80"/>
        <v>0</v>
      </c>
      <c r="P701" s="53">
        <f t="shared" si="81"/>
        <v>0</v>
      </c>
      <c r="Q701" s="53">
        <f t="shared" si="82"/>
        <v>0</v>
      </c>
      <c r="R701" s="53">
        <f>IF(P701=0,0,IF(INSTRUCCIONES!$C$8="",P701,MIN(P701,INSTRUCCIONES!$C$8)))</f>
        <v>0</v>
      </c>
      <c r="S701" s="52" t="str">
        <f>IF(OR(A701="",H701=""),"",IF(COUNTIFS(LISTAS!$C$2:$C$24,C701,LISTAS!$D$2:$D$24,H701)&gt;0,"SI","NO"))</f>
        <v/>
      </c>
      <c r="T701" s="53">
        <f t="shared" si="83"/>
        <v>0</v>
      </c>
      <c r="U701" s="54">
        <f t="shared" si="84"/>
        <v>0</v>
      </c>
      <c r="V701" s="55" t="str">
        <f t="shared" si="85"/>
        <v/>
      </c>
      <c r="W701" s="35" t="str">
        <f t="shared" si="86"/>
        <v/>
      </c>
      <c r="X701" s="37"/>
      <c r="Y701" s="56"/>
      <c r="Z701" s="57" t="str">
        <f t="shared" si="87"/>
        <v/>
      </c>
      <c r="AA701" s="41"/>
    </row>
    <row r="702" spans="1:27" ht="24" customHeight="1" x14ac:dyDescent="0.25">
      <c r="A702" s="27"/>
      <c r="B702" s="51" t="str">
        <f>IF(A702="","",IFERROR(INDEX(PERSONAL!$G$6:$G$80,MATCH(A702,PERSONAL!$A$6:$A$80,0)),""))</f>
        <v/>
      </c>
      <c r="C702" s="52" t="str">
        <f>IF(A702="","",IFERROR(INDEX(PERSONAL!$B$6:$B$80,MATCH(A702,PERSONAL!$A$6:$A$80,0)),""))</f>
        <v/>
      </c>
      <c r="D702" s="31" t="str">
        <f>IF(A702="","",IFERROR(INDEX(PERSONAL!$V$6:$V$80,MATCH(A702,PERSONAL!$A$6:$A$80,0)),""))</f>
        <v/>
      </c>
      <c r="E702" s="2"/>
      <c r="F702" s="2"/>
      <c r="G702" s="2"/>
      <c r="H702" s="2"/>
      <c r="I702" s="30"/>
      <c r="J702" s="30"/>
      <c r="K702" s="27"/>
      <c r="L702" s="30"/>
      <c r="M702" s="27"/>
      <c r="N702" s="2"/>
      <c r="O702" s="53">
        <f t="shared" si="80"/>
        <v>0</v>
      </c>
      <c r="P702" s="53">
        <f t="shared" si="81"/>
        <v>0</v>
      </c>
      <c r="Q702" s="53">
        <f t="shared" si="82"/>
        <v>0</v>
      </c>
      <c r="R702" s="53">
        <f>IF(P702=0,0,IF(INSTRUCCIONES!$C$8="",P702,MIN(P702,INSTRUCCIONES!$C$8)))</f>
        <v>0</v>
      </c>
      <c r="S702" s="52" t="str">
        <f>IF(OR(A702="",H702=""),"",IF(COUNTIFS(LISTAS!$C$2:$C$24,C702,LISTAS!$D$2:$D$24,H702)&gt;0,"SI","NO"))</f>
        <v/>
      </c>
      <c r="T702" s="53">
        <f t="shared" si="83"/>
        <v>0</v>
      </c>
      <c r="U702" s="54">
        <f t="shared" si="84"/>
        <v>0</v>
      </c>
      <c r="V702" s="55" t="str">
        <f t="shared" si="85"/>
        <v/>
      </c>
      <c r="W702" s="35" t="str">
        <f t="shared" si="86"/>
        <v/>
      </c>
      <c r="X702" s="37"/>
      <c r="Y702" s="56"/>
      <c r="Z702" s="57" t="str">
        <f t="shared" si="87"/>
        <v/>
      </c>
      <c r="AA702" s="41"/>
    </row>
    <row r="703" spans="1:27" ht="24" customHeight="1" x14ac:dyDescent="0.25">
      <c r="A703" s="27"/>
      <c r="B703" s="51" t="str">
        <f>IF(A703="","",IFERROR(INDEX(PERSONAL!$G$6:$G$80,MATCH(A703,PERSONAL!$A$6:$A$80,0)),""))</f>
        <v/>
      </c>
      <c r="C703" s="52" t="str">
        <f>IF(A703="","",IFERROR(INDEX(PERSONAL!$B$6:$B$80,MATCH(A703,PERSONAL!$A$6:$A$80,0)),""))</f>
        <v/>
      </c>
      <c r="D703" s="31" t="str">
        <f>IF(A703="","",IFERROR(INDEX(PERSONAL!$V$6:$V$80,MATCH(A703,PERSONAL!$A$6:$A$80,0)),""))</f>
        <v/>
      </c>
      <c r="E703" s="2"/>
      <c r="F703" s="2"/>
      <c r="G703" s="2"/>
      <c r="H703" s="2"/>
      <c r="I703" s="30"/>
      <c r="J703" s="30"/>
      <c r="K703" s="27"/>
      <c r="L703" s="30"/>
      <c r="M703" s="27"/>
      <c r="N703" s="2"/>
      <c r="O703" s="53">
        <f t="shared" si="80"/>
        <v>0</v>
      </c>
      <c r="P703" s="53">
        <f t="shared" si="81"/>
        <v>0</v>
      </c>
      <c r="Q703" s="53">
        <f t="shared" si="82"/>
        <v>0</v>
      </c>
      <c r="R703" s="53">
        <f>IF(P703=0,0,IF(INSTRUCCIONES!$C$8="",P703,MIN(P703,INSTRUCCIONES!$C$8)))</f>
        <v>0</v>
      </c>
      <c r="S703" s="52" t="str">
        <f>IF(OR(A703="",H703=""),"",IF(COUNTIFS(LISTAS!$C$2:$C$24,C703,LISTAS!$D$2:$D$24,H703)&gt;0,"SI","NO"))</f>
        <v/>
      </c>
      <c r="T703" s="53">
        <f t="shared" si="83"/>
        <v>0</v>
      </c>
      <c r="U703" s="54">
        <f t="shared" si="84"/>
        <v>0</v>
      </c>
      <c r="V703" s="55" t="str">
        <f t="shared" si="85"/>
        <v/>
      </c>
      <c r="W703" s="35" t="str">
        <f t="shared" si="86"/>
        <v/>
      </c>
      <c r="X703" s="37"/>
      <c r="Y703" s="56"/>
      <c r="Z703" s="57" t="str">
        <f t="shared" si="87"/>
        <v/>
      </c>
      <c r="AA703" s="41"/>
    </row>
    <row r="704" spans="1:27" ht="24" customHeight="1" x14ac:dyDescent="0.25">
      <c r="A704" s="27"/>
      <c r="B704" s="51" t="str">
        <f>IF(A704="","",IFERROR(INDEX(PERSONAL!$G$6:$G$80,MATCH(A704,PERSONAL!$A$6:$A$80,0)),""))</f>
        <v/>
      </c>
      <c r="C704" s="52" t="str">
        <f>IF(A704="","",IFERROR(INDEX(PERSONAL!$B$6:$B$80,MATCH(A704,PERSONAL!$A$6:$A$80,0)),""))</f>
        <v/>
      </c>
      <c r="D704" s="31" t="str">
        <f>IF(A704="","",IFERROR(INDEX(PERSONAL!$V$6:$V$80,MATCH(A704,PERSONAL!$A$6:$A$80,0)),""))</f>
        <v/>
      </c>
      <c r="E704" s="2"/>
      <c r="F704" s="2"/>
      <c r="G704" s="2"/>
      <c r="H704" s="2"/>
      <c r="I704" s="30"/>
      <c r="J704" s="30"/>
      <c r="K704" s="27"/>
      <c r="L704" s="30"/>
      <c r="M704" s="27"/>
      <c r="N704" s="2"/>
      <c r="O704" s="53">
        <f t="shared" si="80"/>
        <v>0</v>
      </c>
      <c r="P704" s="53">
        <f t="shared" si="81"/>
        <v>0</v>
      </c>
      <c r="Q704" s="53">
        <f t="shared" si="82"/>
        <v>0</v>
      </c>
      <c r="R704" s="53">
        <f>IF(P704=0,0,IF(INSTRUCCIONES!$C$8="",P704,MIN(P704,INSTRUCCIONES!$C$8)))</f>
        <v>0</v>
      </c>
      <c r="S704" s="52" t="str">
        <f>IF(OR(A704="",H704=""),"",IF(COUNTIFS(LISTAS!$C$2:$C$24,C704,LISTAS!$D$2:$D$24,H704)&gt;0,"SI","NO"))</f>
        <v/>
      </c>
      <c r="T704" s="53">
        <f t="shared" si="83"/>
        <v>0</v>
      </c>
      <c r="U704" s="54">
        <f t="shared" si="84"/>
        <v>0</v>
      </c>
      <c r="V704" s="55" t="str">
        <f t="shared" si="85"/>
        <v/>
      </c>
      <c r="W704" s="35" t="str">
        <f t="shared" si="86"/>
        <v/>
      </c>
      <c r="X704" s="37"/>
      <c r="Y704" s="56"/>
      <c r="Z704" s="57" t="str">
        <f t="shared" si="87"/>
        <v/>
      </c>
      <c r="AA704" s="41"/>
    </row>
    <row r="705" spans="1:27" ht="24" customHeight="1" x14ac:dyDescent="0.25">
      <c r="A705" s="27"/>
      <c r="B705" s="51" t="str">
        <f>IF(A705="","",IFERROR(INDEX(PERSONAL!$G$6:$G$80,MATCH(A705,PERSONAL!$A$6:$A$80,0)),""))</f>
        <v/>
      </c>
      <c r="C705" s="52" t="str">
        <f>IF(A705="","",IFERROR(INDEX(PERSONAL!$B$6:$B$80,MATCH(A705,PERSONAL!$A$6:$A$80,0)),""))</f>
        <v/>
      </c>
      <c r="D705" s="31" t="str">
        <f>IF(A705="","",IFERROR(INDEX(PERSONAL!$V$6:$V$80,MATCH(A705,PERSONAL!$A$6:$A$80,0)),""))</f>
        <v/>
      </c>
      <c r="E705" s="2"/>
      <c r="F705" s="2"/>
      <c r="G705" s="2"/>
      <c r="H705" s="2"/>
      <c r="I705" s="30"/>
      <c r="J705" s="30"/>
      <c r="K705" s="27"/>
      <c r="L705" s="30"/>
      <c r="M705" s="27"/>
      <c r="N705" s="2"/>
      <c r="O705" s="53">
        <f t="shared" si="80"/>
        <v>0</v>
      </c>
      <c r="P705" s="53">
        <f t="shared" si="81"/>
        <v>0</v>
      </c>
      <c r="Q705" s="53">
        <f t="shared" si="82"/>
        <v>0</v>
      </c>
      <c r="R705" s="53">
        <f>IF(P705=0,0,IF(INSTRUCCIONES!$C$8="",P705,MIN(P705,INSTRUCCIONES!$C$8)))</f>
        <v>0</v>
      </c>
      <c r="S705" s="52" t="str">
        <f>IF(OR(A705="",H705=""),"",IF(COUNTIFS(LISTAS!$C$2:$C$24,C705,LISTAS!$D$2:$D$24,H705)&gt;0,"SI","NO"))</f>
        <v/>
      </c>
      <c r="T705" s="53">
        <f t="shared" si="83"/>
        <v>0</v>
      </c>
      <c r="U705" s="54">
        <f t="shared" si="84"/>
        <v>0</v>
      </c>
      <c r="V705" s="55" t="str">
        <f t="shared" si="85"/>
        <v/>
      </c>
      <c r="W705" s="35" t="str">
        <f t="shared" si="86"/>
        <v/>
      </c>
      <c r="X705" s="37"/>
      <c r="Y705" s="56"/>
      <c r="Z705" s="57" t="str">
        <f t="shared" si="87"/>
        <v/>
      </c>
      <c r="AA705" s="41"/>
    </row>
    <row r="706" spans="1:27" ht="24" customHeight="1" x14ac:dyDescent="0.25">
      <c r="A706" s="27"/>
      <c r="B706" s="51" t="str">
        <f>IF(A706="","",IFERROR(INDEX(PERSONAL!$G$6:$G$80,MATCH(A706,PERSONAL!$A$6:$A$80,0)),""))</f>
        <v/>
      </c>
      <c r="C706" s="52" t="str">
        <f>IF(A706="","",IFERROR(INDEX(PERSONAL!$B$6:$B$80,MATCH(A706,PERSONAL!$A$6:$A$80,0)),""))</f>
        <v/>
      </c>
      <c r="D706" s="31" t="str">
        <f>IF(A706="","",IFERROR(INDEX(PERSONAL!$V$6:$V$80,MATCH(A706,PERSONAL!$A$6:$A$80,0)),""))</f>
        <v/>
      </c>
      <c r="E706" s="2"/>
      <c r="F706" s="2"/>
      <c r="G706" s="2"/>
      <c r="H706" s="2"/>
      <c r="I706" s="30"/>
      <c r="J706" s="30"/>
      <c r="K706" s="27"/>
      <c r="L706" s="30"/>
      <c r="M706" s="27"/>
      <c r="N706" s="2"/>
      <c r="O706" s="53">
        <f t="shared" si="80"/>
        <v>0</v>
      </c>
      <c r="P706" s="53">
        <f t="shared" si="81"/>
        <v>0</v>
      </c>
      <c r="Q706" s="53">
        <f t="shared" si="82"/>
        <v>0</v>
      </c>
      <c r="R706" s="53">
        <f>IF(P706=0,0,IF(INSTRUCCIONES!$C$8="",P706,MIN(P706,INSTRUCCIONES!$C$8)))</f>
        <v>0</v>
      </c>
      <c r="S706" s="52" t="str">
        <f>IF(OR(A706="",H706=""),"",IF(COUNTIFS(LISTAS!$C$2:$C$24,C706,LISTAS!$D$2:$D$24,H706)&gt;0,"SI","NO"))</f>
        <v/>
      </c>
      <c r="T706" s="53">
        <f t="shared" si="83"/>
        <v>0</v>
      </c>
      <c r="U706" s="54">
        <f t="shared" si="84"/>
        <v>0</v>
      </c>
      <c r="V706" s="55" t="str">
        <f t="shared" si="85"/>
        <v/>
      </c>
      <c r="W706" s="35" t="str">
        <f t="shared" si="86"/>
        <v/>
      </c>
      <c r="X706" s="37"/>
      <c r="Y706" s="56"/>
      <c r="Z706" s="57" t="str">
        <f t="shared" si="87"/>
        <v/>
      </c>
      <c r="AA706" s="41"/>
    </row>
    <row r="707" spans="1:27" ht="24" customHeight="1" x14ac:dyDescent="0.25">
      <c r="A707" s="27"/>
      <c r="B707" s="51" t="str">
        <f>IF(A707="","",IFERROR(INDEX(PERSONAL!$G$6:$G$80,MATCH(A707,PERSONAL!$A$6:$A$80,0)),""))</f>
        <v/>
      </c>
      <c r="C707" s="52" t="str">
        <f>IF(A707="","",IFERROR(INDEX(PERSONAL!$B$6:$B$80,MATCH(A707,PERSONAL!$A$6:$A$80,0)),""))</f>
        <v/>
      </c>
      <c r="D707" s="31" t="str">
        <f>IF(A707="","",IFERROR(INDEX(PERSONAL!$V$6:$V$80,MATCH(A707,PERSONAL!$A$6:$A$80,0)),""))</f>
        <v/>
      </c>
      <c r="E707" s="2"/>
      <c r="F707" s="2"/>
      <c r="G707" s="2"/>
      <c r="H707" s="2"/>
      <c r="I707" s="30"/>
      <c r="J707" s="30"/>
      <c r="K707" s="27"/>
      <c r="L707" s="30"/>
      <c r="M707" s="27"/>
      <c r="N707" s="2"/>
      <c r="O707" s="53">
        <f t="shared" si="80"/>
        <v>0</v>
      </c>
      <c r="P707" s="53">
        <f t="shared" si="81"/>
        <v>0</v>
      </c>
      <c r="Q707" s="53">
        <f t="shared" si="82"/>
        <v>0</v>
      </c>
      <c r="R707" s="53">
        <f>IF(P707=0,0,IF(INSTRUCCIONES!$C$8="",P707,MIN(P707,INSTRUCCIONES!$C$8)))</f>
        <v>0</v>
      </c>
      <c r="S707" s="52" t="str">
        <f>IF(OR(A707="",H707=""),"",IF(COUNTIFS(LISTAS!$C$2:$C$24,C707,LISTAS!$D$2:$D$24,H707)&gt;0,"SI","NO"))</f>
        <v/>
      </c>
      <c r="T707" s="53">
        <f t="shared" si="83"/>
        <v>0</v>
      </c>
      <c r="U707" s="54">
        <f t="shared" si="84"/>
        <v>0</v>
      </c>
      <c r="V707" s="55" t="str">
        <f t="shared" si="85"/>
        <v/>
      </c>
      <c r="W707" s="35" t="str">
        <f t="shared" si="86"/>
        <v/>
      </c>
      <c r="X707" s="37"/>
      <c r="Y707" s="56"/>
      <c r="Z707" s="57" t="str">
        <f t="shared" si="87"/>
        <v/>
      </c>
      <c r="AA707" s="41"/>
    </row>
    <row r="708" spans="1:27" ht="24" customHeight="1" x14ac:dyDescent="0.25">
      <c r="A708" s="27"/>
      <c r="B708" s="51" t="str">
        <f>IF(A708="","",IFERROR(INDEX(PERSONAL!$G$6:$G$80,MATCH(A708,PERSONAL!$A$6:$A$80,0)),""))</f>
        <v/>
      </c>
      <c r="C708" s="52" t="str">
        <f>IF(A708="","",IFERROR(INDEX(PERSONAL!$B$6:$B$80,MATCH(A708,PERSONAL!$A$6:$A$80,0)),""))</f>
        <v/>
      </c>
      <c r="D708" s="31" t="str">
        <f>IF(A708="","",IFERROR(INDEX(PERSONAL!$V$6:$V$80,MATCH(A708,PERSONAL!$A$6:$A$80,0)),""))</f>
        <v/>
      </c>
      <c r="E708" s="2"/>
      <c r="F708" s="2"/>
      <c r="G708" s="2"/>
      <c r="H708" s="2"/>
      <c r="I708" s="30"/>
      <c r="J708" s="30"/>
      <c r="K708" s="27"/>
      <c r="L708" s="30"/>
      <c r="M708" s="27"/>
      <c r="N708" s="2"/>
      <c r="O708" s="53">
        <f t="shared" si="80"/>
        <v>0</v>
      </c>
      <c r="P708" s="53">
        <f t="shared" si="81"/>
        <v>0</v>
      </c>
      <c r="Q708" s="53">
        <f t="shared" si="82"/>
        <v>0</v>
      </c>
      <c r="R708" s="53">
        <f>IF(P708=0,0,IF(INSTRUCCIONES!$C$8="",P708,MIN(P708,INSTRUCCIONES!$C$8)))</f>
        <v>0</v>
      </c>
      <c r="S708" s="52" t="str">
        <f>IF(OR(A708="",H708=""),"",IF(COUNTIFS(LISTAS!$C$2:$C$24,C708,LISTAS!$D$2:$D$24,H708)&gt;0,"SI","NO"))</f>
        <v/>
      </c>
      <c r="T708" s="53">
        <f t="shared" si="83"/>
        <v>0</v>
      </c>
      <c r="U708" s="54">
        <f t="shared" si="84"/>
        <v>0</v>
      </c>
      <c r="V708" s="55" t="str">
        <f t="shared" si="85"/>
        <v/>
      </c>
      <c r="W708" s="35" t="str">
        <f t="shared" si="86"/>
        <v/>
      </c>
      <c r="X708" s="37"/>
      <c r="Y708" s="56"/>
      <c r="Z708" s="57" t="str">
        <f t="shared" si="87"/>
        <v/>
      </c>
      <c r="AA708" s="41"/>
    </row>
    <row r="709" spans="1:27" ht="24" customHeight="1" x14ac:dyDescent="0.25">
      <c r="A709" s="27"/>
      <c r="B709" s="51" t="str">
        <f>IF(A709="","",IFERROR(INDEX(PERSONAL!$G$6:$G$80,MATCH(A709,PERSONAL!$A$6:$A$80,0)),""))</f>
        <v/>
      </c>
      <c r="C709" s="52" t="str">
        <f>IF(A709="","",IFERROR(INDEX(PERSONAL!$B$6:$B$80,MATCH(A709,PERSONAL!$A$6:$A$80,0)),""))</f>
        <v/>
      </c>
      <c r="D709" s="31" t="str">
        <f>IF(A709="","",IFERROR(INDEX(PERSONAL!$V$6:$V$80,MATCH(A709,PERSONAL!$A$6:$A$80,0)),""))</f>
        <v/>
      </c>
      <c r="E709" s="2"/>
      <c r="F709" s="2"/>
      <c r="G709" s="2"/>
      <c r="H709" s="2"/>
      <c r="I709" s="30"/>
      <c r="J709" s="30"/>
      <c r="K709" s="27"/>
      <c r="L709" s="30"/>
      <c r="M709" s="27"/>
      <c r="N709" s="2"/>
      <c r="O709" s="53">
        <f t="shared" si="80"/>
        <v>0</v>
      </c>
      <c r="P709" s="53">
        <f t="shared" si="81"/>
        <v>0</v>
      </c>
      <c r="Q709" s="53">
        <f t="shared" si="82"/>
        <v>0</v>
      </c>
      <c r="R709" s="53">
        <f>IF(P709=0,0,IF(INSTRUCCIONES!$C$8="",P709,MIN(P709,INSTRUCCIONES!$C$8)))</f>
        <v>0</v>
      </c>
      <c r="S709" s="52" t="str">
        <f>IF(OR(A709="",H709=""),"",IF(COUNTIFS(LISTAS!$C$2:$C$24,C709,LISTAS!$D$2:$D$24,H709)&gt;0,"SI","NO"))</f>
        <v/>
      </c>
      <c r="T709" s="53">
        <f t="shared" si="83"/>
        <v>0</v>
      </c>
      <c r="U709" s="54">
        <f t="shared" si="84"/>
        <v>0</v>
      </c>
      <c r="V709" s="55" t="str">
        <f t="shared" si="85"/>
        <v/>
      </c>
      <c r="W709" s="35" t="str">
        <f t="shared" si="86"/>
        <v/>
      </c>
      <c r="X709" s="37"/>
      <c r="Y709" s="56"/>
      <c r="Z709" s="57" t="str">
        <f t="shared" si="87"/>
        <v/>
      </c>
      <c r="AA709" s="41"/>
    </row>
    <row r="710" spans="1:27" ht="24" customHeight="1" x14ac:dyDescent="0.25">
      <c r="A710" s="27"/>
      <c r="B710" s="51" t="str">
        <f>IF(A710="","",IFERROR(INDEX(PERSONAL!$G$6:$G$80,MATCH(A710,PERSONAL!$A$6:$A$80,0)),""))</f>
        <v/>
      </c>
      <c r="C710" s="52" t="str">
        <f>IF(A710="","",IFERROR(INDEX(PERSONAL!$B$6:$B$80,MATCH(A710,PERSONAL!$A$6:$A$80,0)),""))</f>
        <v/>
      </c>
      <c r="D710" s="31" t="str">
        <f>IF(A710="","",IFERROR(INDEX(PERSONAL!$V$6:$V$80,MATCH(A710,PERSONAL!$A$6:$A$80,0)),""))</f>
        <v/>
      </c>
      <c r="E710" s="2"/>
      <c r="F710" s="2"/>
      <c r="G710" s="2"/>
      <c r="H710" s="2"/>
      <c r="I710" s="30"/>
      <c r="J710" s="30"/>
      <c r="K710" s="27"/>
      <c r="L710" s="30"/>
      <c r="M710" s="27"/>
      <c r="N710" s="2"/>
      <c r="O710" s="53">
        <f t="shared" ref="O710:O773" si="88">IF(A710="",0,IF(I710&lt;&gt;"",I710,IF(AND(K710="NO",M710&lt;&gt;"SI",L710&lt;&gt;""),DATE(YEAR(L710),MONTH(L710),1),0)))</f>
        <v>0</v>
      </c>
      <c r="P710" s="53">
        <f t="shared" ref="P710:P773" si="89">IF(A710="",0,IF(J710&lt;&gt;"",J710,IF(L710="",0,IF(K710="SI",L710,IF(M710&lt;&gt;"SI",EOMONTH(L710,0),0)))))</f>
        <v>0</v>
      </c>
      <c r="Q710" s="53">
        <f t="shared" ref="Q710:Q773" si="90">IF(OR(O710=0,D710=""),0,MAX(O710,D710))</f>
        <v>0</v>
      </c>
      <c r="R710" s="53">
        <f>IF(P710=0,0,IF(INSTRUCCIONES!$C$8="",P710,MIN(P710,INSTRUCCIONES!$C$8)))</f>
        <v>0</v>
      </c>
      <c r="S710" s="52" t="str">
        <f>IF(OR(A710="",H710=""),"",IF(COUNTIFS(LISTAS!$C$2:$C$24,C710,LISTAS!$D$2:$D$24,H710)&gt;0,"SI","NO"))</f>
        <v/>
      </c>
      <c r="T710" s="53">
        <f t="shared" ref="T710:T773" si="91">IF(OR(Q710=0,S710&lt;&gt;"SI"),0,MAX(Q710,SUMPRODUCT(MAX((A$6:A$1005=A710)*(S$6:S$1005="SI")*(((Q$6:Q$1005&lt;Q710)+(Q$6:Q$1005=Q710)*(ROW(Q$6:Q$1005)&lt;ROW(Q710)))&gt;0)*R$6:R$1005))+1))</f>
        <v>0</v>
      </c>
      <c r="U710" s="54">
        <f t="shared" ref="U710:U773" si="92">IF(OR(T710=0,R710=0),0,MAX(0,R710-T710+1))</f>
        <v>0</v>
      </c>
      <c r="V710" s="55" t="str">
        <f t="shared" ref="V710:V773" si="93">IF(A710="","",IF(B710="","ID no existe en PERSONAL o la fila no tiene nombre",IF(D710="","Falta fecha de acta base en PERSONAL",IF(H710="","Seleccione el tipo de experiencia",IF(O710=0,"Sin fecha de inicio computable (Notas 5 y 6)",IF(P710=0,"Sin fecha de terminación computable (Notas 5 y 6)",IF(S710="NO","Tipo de experiencia no exigido para el perfil: no computa",IF(R710&lt;Q710,"Periodo anterior al acta base o posterior al cierre: no computa",IF(T710&gt;R710,"Periodo totalmente traslapado con otra certificación: no computa",IF(T710&gt;Q710,"OK – traslapo descontado: "&amp;TEXT(T710-Q710,"0")&amp;" días",IF(O710&lt;D710,"OK – computa desde la fecha de acta base","OK")))))))))))</f>
        <v/>
      </c>
      <c r="W710" s="35" t="str">
        <f t="shared" ref="W710:W773" si="94">IF(A710="","",IF(LEFT(V710,2)="OK","OK",IF(OR(LEFT(V710,4)="Tipo",LEFT(V710,7)="Periodo"),"NO COMPUTA","REVISAR")))</f>
        <v/>
      </c>
      <c r="X710" s="37"/>
      <c r="Y710" s="56"/>
      <c r="Z710" s="57" t="str">
        <f t="shared" ref="Z710:Z773" si="95">IF(A710="","",IF(OR(X710="NO",S710&lt;&gt;"SI",Q710=0,R710=0),0,IF(Y710&lt;&gt;"",MIN(Y710,MAX(0,R710-MAX(Q710,SUMPRODUCT(MAX((A$6:A$1005=A710)*(S$6:S$1005="SI")*(X$6:X$1005&lt;&gt;"NO")*(((Q$6:Q$1005&lt;Q710)+(Q$6:Q$1005=Q710)*(ROW(Q$6:Q$1005)&lt;ROW(Q710)))&gt;0)*R$6:R$1005))+1)+1)),MAX(0,R710-MAX(Q710,SUMPRODUCT(MAX((A$6:A$1005=A710)*(S$6:S$1005="SI")*(X$6:X$1005&lt;&gt;"NO")*(((Q$6:Q$1005&lt;Q710)+(Q$6:Q$1005=Q710)*(ROW(Q$6:Q$1005)&lt;ROW(Q710)))&gt;0)*R$6:R$1005))+1)+1))))</f>
        <v/>
      </c>
      <c r="AA710" s="41"/>
    </row>
    <row r="711" spans="1:27" ht="24" customHeight="1" x14ac:dyDescent="0.25">
      <c r="A711" s="27"/>
      <c r="B711" s="51" t="str">
        <f>IF(A711="","",IFERROR(INDEX(PERSONAL!$G$6:$G$80,MATCH(A711,PERSONAL!$A$6:$A$80,0)),""))</f>
        <v/>
      </c>
      <c r="C711" s="52" t="str">
        <f>IF(A711="","",IFERROR(INDEX(PERSONAL!$B$6:$B$80,MATCH(A711,PERSONAL!$A$6:$A$80,0)),""))</f>
        <v/>
      </c>
      <c r="D711" s="31" t="str">
        <f>IF(A711="","",IFERROR(INDEX(PERSONAL!$V$6:$V$80,MATCH(A711,PERSONAL!$A$6:$A$80,0)),""))</f>
        <v/>
      </c>
      <c r="E711" s="2"/>
      <c r="F711" s="2"/>
      <c r="G711" s="2"/>
      <c r="H711" s="2"/>
      <c r="I711" s="30"/>
      <c r="J711" s="30"/>
      <c r="K711" s="27"/>
      <c r="L711" s="30"/>
      <c r="M711" s="27"/>
      <c r="N711" s="2"/>
      <c r="O711" s="53">
        <f t="shared" si="88"/>
        <v>0</v>
      </c>
      <c r="P711" s="53">
        <f t="shared" si="89"/>
        <v>0</v>
      </c>
      <c r="Q711" s="53">
        <f t="shared" si="90"/>
        <v>0</v>
      </c>
      <c r="R711" s="53">
        <f>IF(P711=0,0,IF(INSTRUCCIONES!$C$8="",P711,MIN(P711,INSTRUCCIONES!$C$8)))</f>
        <v>0</v>
      </c>
      <c r="S711" s="52" t="str">
        <f>IF(OR(A711="",H711=""),"",IF(COUNTIFS(LISTAS!$C$2:$C$24,C711,LISTAS!$D$2:$D$24,H711)&gt;0,"SI","NO"))</f>
        <v/>
      </c>
      <c r="T711" s="53">
        <f t="shared" si="91"/>
        <v>0</v>
      </c>
      <c r="U711" s="54">
        <f t="shared" si="92"/>
        <v>0</v>
      </c>
      <c r="V711" s="55" t="str">
        <f t="shared" si="93"/>
        <v/>
      </c>
      <c r="W711" s="35" t="str">
        <f t="shared" si="94"/>
        <v/>
      </c>
      <c r="X711" s="37"/>
      <c r="Y711" s="56"/>
      <c r="Z711" s="57" t="str">
        <f t="shared" si="95"/>
        <v/>
      </c>
      <c r="AA711" s="41"/>
    </row>
    <row r="712" spans="1:27" ht="24" customHeight="1" x14ac:dyDescent="0.25">
      <c r="A712" s="27"/>
      <c r="B712" s="51" t="str">
        <f>IF(A712="","",IFERROR(INDEX(PERSONAL!$G$6:$G$80,MATCH(A712,PERSONAL!$A$6:$A$80,0)),""))</f>
        <v/>
      </c>
      <c r="C712" s="52" t="str">
        <f>IF(A712="","",IFERROR(INDEX(PERSONAL!$B$6:$B$80,MATCH(A712,PERSONAL!$A$6:$A$80,0)),""))</f>
        <v/>
      </c>
      <c r="D712" s="31" t="str">
        <f>IF(A712="","",IFERROR(INDEX(PERSONAL!$V$6:$V$80,MATCH(A712,PERSONAL!$A$6:$A$80,0)),""))</f>
        <v/>
      </c>
      <c r="E712" s="2"/>
      <c r="F712" s="2"/>
      <c r="G712" s="2"/>
      <c r="H712" s="2"/>
      <c r="I712" s="30"/>
      <c r="J712" s="30"/>
      <c r="K712" s="27"/>
      <c r="L712" s="30"/>
      <c r="M712" s="27"/>
      <c r="N712" s="2"/>
      <c r="O712" s="53">
        <f t="shared" si="88"/>
        <v>0</v>
      </c>
      <c r="P712" s="53">
        <f t="shared" si="89"/>
        <v>0</v>
      </c>
      <c r="Q712" s="53">
        <f t="shared" si="90"/>
        <v>0</v>
      </c>
      <c r="R712" s="53">
        <f>IF(P712=0,0,IF(INSTRUCCIONES!$C$8="",P712,MIN(P712,INSTRUCCIONES!$C$8)))</f>
        <v>0</v>
      </c>
      <c r="S712" s="52" t="str">
        <f>IF(OR(A712="",H712=""),"",IF(COUNTIFS(LISTAS!$C$2:$C$24,C712,LISTAS!$D$2:$D$24,H712)&gt;0,"SI","NO"))</f>
        <v/>
      </c>
      <c r="T712" s="53">
        <f t="shared" si="91"/>
        <v>0</v>
      </c>
      <c r="U712" s="54">
        <f t="shared" si="92"/>
        <v>0</v>
      </c>
      <c r="V712" s="55" t="str">
        <f t="shared" si="93"/>
        <v/>
      </c>
      <c r="W712" s="35" t="str">
        <f t="shared" si="94"/>
        <v/>
      </c>
      <c r="X712" s="37"/>
      <c r="Y712" s="56"/>
      <c r="Z712" s="57" t="str">
        <f t="shared" si="95"/>
        <v/>
      </c>
      <c r="AA712" s="41"/>
    </row>
    <row r="713" spans="1:27" ht="24" customHeight="1" x14ac:dyDescent="0.25">
      <c r="A713" s="27"/>
      <c r="B713" s="51" t="str">
        <f>IF(A713="","",IFERROR(INDEX(PERSONAL!$G$6:$G$80,MATCH(A713,PERSONAL!$A$6:$A$80,0)),""))</f>
        <v/>
      </c>
      <c r="C713" s="52" t="str">
        <f>IF(A713="","",IFERROR(INDEX(PERSONAL!$B$6:$B$80,MATCH(A713,PERSONAL!$A$6:$A$80,0)),""))</f>
        <v/>
      </c>
      <c r="D713" s="31" t="str">
        <f>IF(A713="","",IFERROR(INDEX(PERSONAL!$V$6:$V$80,MATCH(A713,PERSONAL!$A$6:$A$80,0)),""))</f>
        <v/>
      </c>
      <c r="E713" s="2"/>
      <c r="F713" s="2"/>
      <c r="G713" s="2"/>
      <c r="H713" s="2"/>
      <c r="I713" s="30"/>
      <c r="J713" s="30"/>
      <c r="K713" s="27"/>
      <c r="L713" s="30"/>
      <c r="M713" s="27"/>
      <c r="N713" s="2"/>
      <c r="O713" s="53">
        <f t="shared" si="88"/>
        <v>0</v>
      </c>
      <c r="P713" s="53">
        <f t="shared" si="89"/>
        <v>0</v>
      </c>
      <c r="Q713" s="53">
        <f t="shared" si="90"/>
        <v>0</v>
      </c>
      <c r="R713" s="53">
        <f>IF(P713=0,0,IF(INSTRUCCIONES!$C$8="",P713,MIN(P713,INSTRUCCIONES!$C$8)))</f>
        <v>0</v>
      </c>
      <c r="S713" s="52" t="str">
        <f>IF(OR(A713="",H713=""),"",IF(COUNTIFS(LISTAS!$C$2:$C$24,C713,LISTAS!$D$2:$D$24,H713)&gt;0,"SI","NO"))</f>
        <v/>
      </c>
      <c r="T713" s="53">
        <f t="shared" si="91"/>
        <v>0</v>
      </c>
      <c r="U713" s="54">
        <f t="shared" si="92"/>
        <v>0</v>
      </c>
      <c r="V713" s="55" t="str">
        <f t="shared" si="93"/>
        <v/>
      </c>
      <c r="W713" s="35" t="str">
        <f t="shared" si="94"/>
        <v/>
      </c>
      <c r="X713" s="37"/>
      <c r="Y713" s="56"/>
      <c r="Z713" s="57" t="str">
        <f t="shared" si="95"/>
        <v/>
      </c>
      <c r="AA713" s="41"/>
    </row>
    <row r="714" spans="1:27" ht="24" customHeight="1" x14ac:dyDescent="0.25">
      <c r="A714" s="27"/>
      <c r="B714" s="51" t="str">
        <f>IF(A714="","",IFERROR(INDEX(PERSONAL!$G$6:$G$80,MATCH(A714,PERSONAL!$A$6:$A$80,0)),""))</f>
        <v/>
      </c>
      <c r="C714" s="52" t="str">
        <f>IF(A714="","",IFERROR(INDEX(PERSONAL!$B$6:$B$80,MATCH(A714,PERSONAL!$A$6:$A$80,0)),""))</f>
        <v/>
      </c>
      <c r="D714" s="31" t="str">
        <f>IF(A714="","",IFERROR(INDEX(PERSONAL!$V$6:$V$80,MATCH(A714,PERSONAL!$A$6:$A$80,0)),""))</f>
        <v/>
      </c>
      <c r="E714" s="2"/>
      <c r="F714" s="2"/>
      <c r="G714" s="2"/>
      <c r="H714" s="2"/>
      <c r="I714" s="30"/>
      <c r="J714" s="30"/>
      <c r="K714" s="27"/>
      <c r="L714" s="30"/>
      <c r="M714" s="27"/>
      <c r="N714" s="2"/>
      <c r="O714" s="53">
        <f t="shared" si="88"/>
        <v>0</v>
      </c>
      <c r="P714" s="53">
        <f t="shared" si="89"/>
        <v>0</v>
      </c>
      <c r="Q714" s="53">
        <f t="shared" si="90"/>
        <v>0</v>
      </c>
      <c r="R714" s="53">
        <f>IF(P714=0,0,IF(INSTRUCCIONES!$C$8="",P714,MIN(P714,INSTRUCCIONES!$C$8)))</f>
        <v>0</v>
      </c>
      <c r="S714" s="52" t="str">
        <f>IF(OR(A714="",H714=""),"",IF(COUNTIFS(LISTAS!$C$2:$C$24,C714,LISTAS!$D$2:$D$24,H714)&gt;0,"SI","NO"))</f>
        <v/>
      </c>
      <c r="T714" s="53">
        <f t="shared" si="91"/>
        <v>0</v>
      </c>
      <c r="U714" s="54">
        <f t="shared" si="92"/>
        <v>0</v>
      </c>
      <c r="V714" s="55" t="str">
        <f t="shared" si="93"/>
        <v/>
      </c>
      <c r="W714" s="35" t="str">
        <f t="shared" si="94"/>
        <v/>
      </c>
      <c r="X714" s="37"/>
      <c r="Y714" s="56"/>
      <c r="Z714" s="57" t="str">
        <f t="shared" si="95"/>
        <v/>
      </c>
      <c r="AA714" s="41"/>
    </row>
    <row r="715" spans="1:27" ht="24" customHeight="1" x14ac:dyDescent="0.25">
      <c r="A715" s="27"/>
      <c r="B715" s="51" t="str">
        <f>IF(A715="","",IFERROR(INDEX(PERSONAL!$G$6:$G$80,MATCH(A715,PERSONAL!$A$6:$A$80,0)),""))</f>
        <v/>
      </c>
      <c r="C715" s="52" t="str">
        <f>IF(A715="","",IFERROR(INDEX(PERSONAL!$B$6:$B$80,MATCH(A715,PERSONAL!$A$6:$A$80,0)),""))</f>
        <v/>
      </c>
      <c r="D715" s="31" t="str">
        <f>IF(A715="","",IFERROR(INDEX(PERSONAL!$V$6:$V$80,MATCH(A715,PERSONAL!$A$6:$A$80,0)),""))</f>
        <v/>
      </c>
      <c r="E715" s="2"/>
      <c r="F715" s="2"/>
      <c r="G715" s="2"/>
      <c r="H715" s="2"/>
      <c r="I715" s="30"/>
      <c r="J715" s="30"/>
      <c r="K715" s="27"/>
      <c r="L715" s="30"/>
      <c r="M715" s="27"/>
      <c r="N715" s="2"/>
      <c r="O715" s="53">
        <f t="shared" si="88"/>
        <v>0</v>
      </c>
      <c r="P715" s="53">
        <f t="shared" si="89"/>
        <v>0</v>
      </c>
      <c r="Q715" s="53">
        <f t="shared" si="90"/>
        <v>0</v>
      </c>
      <c r="R715" s="53">
        <f>IF(P715=0,0,IF(INSTRUCCIONES!$C$8="",P715,MIN(P715,INSTRUCCIONES!$C$8)))</f>
        <v>0</v>
      </c>
      <c r="S715" s="52" t="str">
        <f>IF(OR(A715="",H715=""),"",IF(COUNTIFS(LISTAS!$C$2:$C$24,C715,LISTAS!$D$2:$D$24,H715)&gt;0,"SI","NO"))</f>
        <v/>
      </c>
      <c r="T715" s="53">
        <f t="shared" si="91"/>
        <v>0</v>
      </c>
      <c r="U715" s="54">
        <f t="shared" si="92"/>
        <v>0</v>
      </c>
      <c r="V715" s="55" t="str">
        <f t="shared" si="93"/>
        <v/>
      </c>
      <c r="W715" s="35" t="str">
        <f t="shared" si="94"/>
        <v/>
      </c>
      <c r="X715" s="37"/>
      <c r="Y715" s="56"/>
      <c r="Z715" s="57" t="str">
        <f t="shared" si="95"/>
        <v/>
      </c>
      <c r="AA715" s="41"/>
    </row>
    <row r="716" spans="1:27" ht="24" customHeight="1" x14ac:dyDescent="0.25">
      <c r="A716" s="27"/>
      <c r="B716" s="51" t="str">
        <f>IF(A716="","",IFERROR(INDEX(PERSONAL!$G$6:$G$80,MATCH(A716,PERSONAL!$A$6:$A$80,0)),""))</f>
        <v/>
      </c>
      <c r="C716" s="52" t="str">
        <f>IF(A716="","",IFERROR(INDEX(PERSONAL!$B$6:$B$80,MATCH(A716,PERSONAL!$A$6:$A$80,0)),""))</f>
        <v/>
      </c>
      <c r="D716" s="31" t="str">
        <f>IF(A716="","",IFERROR(INDEX(PERSONAL!$V$6:$V$80,MATCH(A716,PERSONAL!$A$6:$A$80,0)),""))</f>
        <v/>
      </c>
      <c r="E716" s="2"/>
      <c r="F716" s="2"/>
      <c r="G716" s="2"/>
      <c r="H716" s="2"/>
      <c r="I716" s="30"/>
      <c r="J716" s="30"/>
      <c r="K716" s="27"/>
      <c r="L716" s="30"/>
      <c r="M716" s="27"/>
      <c r="N716" s="2"/>
      <c r="O716" s="53">
        <f t="shared" si="88"/>
        <v>0</v>
      </c>
      <c r="P716" s="53">
        <f t="shared" si="89"/>
        <v>0</v>
      </c>
      <c r="Q716" s="53">
        <f t="shared" si="90"/>
        <v>0</v>
      </c>
      <c r="R716" s="53">
        <f>IF(P716=0,0,IF(INSTRUCCIONES!$C$8="",P716,MIN(P716,INSTRUCCIONES!$C$8)))</f>
        <v>0</v>
      </c>
      <c r="S716" s="52" t="str">
        <f>IF(OR(A716="",H716=""),"",IF(COUNTIFS(LISTAS!$C$2:$C$24,C716,LISTAS!$D$2:$D$24,H716)&gt;0,"SI","NO"))</f>
        <v/>
      </c>
      <c r="T716" s="53">
        <f t="shared" si="91"/>
        <v>0</v>
      </c>
      <c r="U716" s="54">
        <f t="shared" si="92"/>
        <v>0</v>
      </c>
      <c r="V716" s="55" t="str">
        <f t="shared" si="93"/>
        <v/>
      </c>
      <c r="W716" s="35" t="str">
        <f t="shared" si="94"/>
        <v/>
      </c>
      <c r="X716" s="37"/>
      <c r="Y716" s="56"/>
      <c r="Z716" s="57" t="str">
        <f t="shared" si="95"/>
        <v/>
      </c>
      <c r="AA716" s="41"/>
    </row>
    <row r="717" spans="1:27" ht="24" customHeight="1" x14ac:dyDescent="0.25">
      <c r="A717" s="27"/>
      <c r="B717" s="51" t="str">
        <f>IF(A717="","",IFERROR(INDEX(PERSONAL!$G$6:$G$80,MATCH(A717,PERSONAL!$A$6:$A$80,0)),""))</f>
        <v/>
      </c>
      <c r="C717" s="52" t="str">
        <f>IF(A717="","",IFERROR(INDEX(PERSONAL!$B$6:$B$80,MATCH(A717,PERSONAL!$A$6:$A$80,0)),""))</f>
        <v/>
      </c>
      <c r="D717" s="31" t="str">
        <f>IF(A717="","",IFERROR(INDEX(PERSONAL!$V$6:$V$80,MATCH(A717,PERSONAL!$A$6:$A$80,0)),""))</f>
        <v/>
      </c>
      <c r="E717" s="2"/>
      <c r="F717" s="2"/>
      <c r="G717" s="2"/>
      <c r="H717" s="2"/>
      <c r="I717" s="30"/>
      <c r="J717" s="30"/>
      <c r="K717" s="27"/>
      <c r="L717" s="30"/>
      <c r="M717" s="27"/>
      <c r="N717" s="2"/>
      <c r="O717" s="53">
        <f t="shared" si="88"/>
        <v>0</v>
      </c>
      <c r="P717" s="53">
        <f t="shared" si="89"/>
        <v>0</v>
      </c>
      <c r="Q717" s="53">
        <f t="shared" si="90"/>
        <v>0</v>
      </c>
      <c r="R717" s="53">
        <f>IF(P717=0,0,IF(INSTRUCCIONES!$C$8="",P717,MIN(P717,INSTRUCCIONES!$C$8)))</f>
        <v>0</v>
      </c>
      <c r="S717" s="52" t="str">
        <f>IF(OR(A717="",H717=""),"",IF(COUNTIFS(LISTAS!$C$2:$C$24,C717,LISTAS!$D$2:$D$24,H717)&gt;0,"SI","NO"))</f>
        <v/>
      </c>
      <c r="T717" s="53">
        <f t="shared" si="91"/>
        <v>0</v>
      </c>
      <c r="U717" s="54">
        <f t="shared" si="92"/>
        <v>0</v>
      </c>
      <c r="V717" s="55" t="str">
        <f t="shared" si="93"/>
        <v/>
      </c>
      <c r="W717" s="35" t="str">
        <f t="shared" si="94"/>
        <v/>
      </c>
      <c r="X717" s="37"/>
      <c r="Y717" s="56"/>
      <c r="Z717" s="57" t="str">
        <f t="shared" si="95"/>
        <v/>
      </c>
      <c r="AA717" s="41"/>
    </row>
    <row r="718" spans="1:27" ht="24" customHeight="1" x14ac:dyDescent="0.25">
      <c r="A718" s="27"/>
      <c r="B718" s="51" t="str">
        <f>IF(A718="","",IFERROR(INDEX(PERSONAL!$G$6:$G$80,MATCH(A718,PERSONAL!$A$6:$A$80,0)),""))</f>
        <v/>
      </c>
      <c r="C718" s="52" t="str">
        <f>IF(A718="","",IFERROR(INDEX(PERSONAL!$B$6:$B$80,MATCH(A718,PERSONAL!$A$6:$A$80,0)),""))</f>
        <v/>
      </c>
      <c r="D718" s="31" t="str">
        <f>IF(A718="","",IFERROR(INDEX(PERSONAL!$V$6:$V$80,MATCH(A718,PERSONAL!$A$6:$A$80,0)),""))</f>
        <v/>
      </c>
      <c r="E718" s="2"/>
      <c r="F718" s="2"/>
      <c r="G718" s="2"/>
      <c r="H718" s="2"/>
      <c r="I718" s="30"/>
      <c r="J718" s="30"/>
      <c r="K718" s="27"/>
      <c r="L718" s="30"/>
      <c r="M718" s="27"/>
      <c r="N718" s="2"/>
      <c r="O718" s="53">
        <f t="shared" si="88"/>
        <v>0</v>
      </c>
      <c r="P718" s="53">
        <f t="shared" si="89"/>
        <v>0</v>
      </c>
      <c r="Q718" s="53">
        <f t="shared" si="90"/>
        <v>0</v>
      </c>
      <c r="R718" s="53">
        <f>IF(P718=0,0,IF(INSTRUCCIONES!$C$8="",P718,MIN(P718,INSTRUCCIONES!$C$8)))</f>
        <v>0</v>
      </c>
      <c r="S718" s="52" t="str">
        <f>IF(OR(A718="",H718=""),"",IF(COUNTIFS(LISTAS!$C$2:$C$24,C718,LISTAS!$D$2:$D$24,H718)&gt;0,"SI","NO"))</f>
        <v/>
      </c>
      <c r="T718" s="53">
        <f t="shared" si="91"/>
        <v>0</v>
      </c>
      <c r="U718" s="54">
        <f t="shared" si="92"/>
        <v>0</v>
      </c>
      <c r="V718" s="55" t="str">
        <f t="shared" si="93"/>
        <v/>
      </c>
      <c r="W718" s="35" t="str">
        <f t="shared" si="94"/>
        <v/>
      </c>
      <c r="X718" s="37"/>
      <c r="Y718" s="56"/>
      <c r="Z718" s="57" t="str">
        <f t="shared" si="95"/>
        <v/>
      </c>
      <c r="AA718" s="41"/>
    </row>
    <row r="719" spans="1:27" ht="24" customHeight="1" x14ac:dyDescent="0.25">
      <c r="A719" s="27"/>
      <c r="B719" s="51" t="str">
        <f>IF(A719="","",IFERROR(INDEX(PERSONAL!$G$6:$G$80,MATCH(A719,PERSONAL!$A$6:$A$80,0)),""))</f>
        <v/>
      </c>
      <c r="C719" s="52" t="str">
        <f>IF(A719="","",IFERROR(INDEX(PERSONAL!$B$6:$B$80,MATCH(A719,PERSONAL!$A$6:$A$80,0)),""))</f>
        <v/>
      </c>
      <c r="D719" s="31" t="str">
        <f>IF(A719="","",IFERROR(INDEX(PERSONAL!$V$6:$V$80,MATCH(A719,PERSONAL!$A$6:$A$80,0)),""))</f>
        <v/>
      </c>
      <c r="E719" s="2"/>
      <c r="F719" s="2"/>
      <c r="G719" s="2"/>
      <c r="H719" s="2"/>
      <c r="I719" s="30"/>
      <c r="J719" s="30"/>
      <c r="K719" s="27"/>
      <c r="L719" s="30"/>
      <c r="M719" s="27"/>
      <c r="N719" s="2"/>
      <c r="O719" s="53">
        <f t="shared" si="88"/>
        <v>0</v>
      </c>
      <c r="P719" s="53">
        <f t="shared" si="89"/>
        <v>0</v>
      </c>
      <c r="Q719" s="53">
        <f t="shared" si="90"/>
        <v>0</v>
      </c>
      <c r="R719" s="53">
        <f>IF(P719=0,0,IF(INSTRUCCIONES!$C$8="",P719,MIN(P719,INSTRUCCIONES!$C$8)))</f>
        <v>0</v>
      </c>
      <c r="S719" s="52" t="str">
        <f>IF(OR(A719="",H719=""),"",IF(COUNTIFS(LISTAS!$C$2:$C$24,C719,LISTAS!$D$2:$D$24,H719)&gt;0,"SI","NO"))</f>
        <v/>
      </c>
      <c r="T719" s="53">
        <f t="shared" si="91"/>
        <v>0</v>
      </c>
      <c r="U719" s="54">
        <f t="shared" si="92"/>
        <v>0</v>
      </c>
      <c r="V719" s="55" t="str">
        <f t="shared" si="93"/>
        <v/>
      </c>
      <c r="W719" s="35" t="str">
        <f t="shared" si="94"/>
        <v/>
      </c>
      <c r="X719" s="37"/>
      <c r="Y719" s="56"/>
      <c r="Z719" s="57" t="str">
        <f t="shared" si="95"/>
        <v/>
      </c>
      <c r="AA719" s="41"/>
    </row>
    <row r="720" spans="1:27" ht="24" customHeight="1" x14ac:dyDescent="0.25">
      <c r="A720" s="27"/>
      <c r="B720" s="51" t="str">
        <f>IF(A720="","",IFERROR(INDEX(PERSONAL!$G$6:$G$80,MATCH(A720,PERSONAL!$A$6:$A$80,0)),""))</f>
        <v/>
      </c>
      <c r="C720" s="52" t="str">
        <f>IF(A720="","",IFERROR(INDEX(PERSONAL!$B$6:$B$80,MATCH(A720,PERSONAL!$A$6:$A$80,0)),""))</f>
        <v/>
      </c>
      <c r="D720" s="31" t="str">
        <f>IF(A720="","",IFERROR(INDEX(PERSONAL!$V$6:$V$80,MATCH(A720,PERSONAL!$A$6:$A$80,0)),""))</f>
        <v/>
      </c>
      <c r="E720" s="2"/>
      <c r="F720" s="2"/>
      <c r="G720" s="2"/>
      <c r="H720" s="2"/>
      <c r="I720" s="30"/>
      <c r="J720" s="30"/>
      <c r="K720" s="27"/>
      <c r="L720" s="30"/>
      <c r="M720" s="27"/>
      <c r="N720" s="2"/>
      <c r="O720" s="53">
        <f t="shared" si="88"/>
        <v>0</v>
      </c>
      <c r="P720" s="53">
        <f t="shared" si="89"/>
        <v>0</v>
      </c>
      <c r="Q720" s="53">
        <f t="shared" si="90"/>
        <v>0</v>
      </c>
      <c r="R720" s="53">
        <f>IF(P720=0,0,IF(INSTRUCCIONES!$C$8="",P720,MIN(P720,INSTRUCCIONES!$C$8)))</f>
        <v>0</v>
      </c>
      <c r="S720" s="52" t="str">
        <f>IF(OR(A720="",H720=""),"",IF(COUNTIFS(LISTAS!$C$2:$C$24,C720,LISTAS!$D$2:$D$24,H720)&gt;0,"SI","NO"))</f>
        <v/>
      </c>
      <c r="T720" s="53">
        <f t="shared" si="91"/>
        <v>0</v>
      </c>
      <c r="U720" s="54">
        <f t="shared" si="92"/>
        <v>0</v>
      </c>
      <c r="V720" s="55" t="str">
        <f t="shared" si="93"/>
        <v/>
      </c>
      <c r="W720" s="35" t="str">
        <f t="shared" si="94"/>
        <v/>
      </c>
      <c r="X720" s="37"/>
      <c r="Y720" s="56"/>
      <c r="Z720" s="57" t="str">
        <f t="shared" si="95"/>
        <v/>
      </c>
      <c r="AA720" s="41"/>
    </row>
    <row r="721" spans="1:27" ht="24" customHeight="1" x14ac:dyDescent="0.25">
      <c r="A721" s="27"/>
      <c r="B721" s="51" t="str">
        <f>IF(A721="","",IFERROR(INDEX(PERSONAL!$G$6:$G$80,MATCH(A721,PERSONAL!$A$6:$A$80,0)),""))</f>
        <v/>
      </c>
      <c r="C721" s="52" t="str">
        <f>IF(A721="","",IFERROR(INDEX(PERSONAL!$B$6:$B$80,MATCH(A721,PERSONAL!$A$6:$A$80,0)),""))</f>
        <v/>
      </c>
      <c r="D721" s="31" t="str">
        <f>IF(A721="","",IFERROR(INDEX(PERSONAL!$V$6:$V$80,MATCH(A721,PERSONAL!$A$6:$A$80,0)),""))</f>
        <v/>
      </c>
      <c r="E721" s="2"/>
      <c r="F721" s="2"/>
      <c r="G721" s="2"/>
      <c r="H721" s="2"/>
      <c r="I721" s="30"/>
      <c r="J721" s="30"/>
      <c r="K721" s="27"/>
      <c r="L721" s="30"/>
      <c r="M721" s="27"/>
      <c r="N721" s="2"/>
      <c r="O721" s="53">
        <f t="shared" si="88"/>
        <v>0</v>
      </c>
      <c r="P721" s="53">
        <f t="shared" si="89"/>
        <v>0</v>
      </c>
      <c r="Q721" s="53">
        <f t="shared" si="90"/>
        <v>0</v>
      </c>
      <c r="R721" s="53">
        <f>IF(P721=0,0,IF(INSTRUCCIONES!$C$8="",P721,MIN(P721,INSTRUCCIONES!$C$8)))</f>
        <v>0</v>
      </c>
      <c r="S721" s="52" t="str">
        <f>IF(OR(A721="",H721=""),"",IF(COUNTIFS(LISTAS!$C$2:$C$24,C721,LISTAS!$D$2:$D$24,H721)&gt;0,"SI","NO"))</f>
        <v/>
      </c>
      <c r="T721" s="53">
        <f t="shared" si="91"/>
        <v>0</v>
      </c>
      <c r="U721" s="54">
        <f t="shared" si="92"/>
        <v>0</v>
      </c>
      <c r="V721" s="55" t="str">
        <f t="shared" si="93"/>
        <v/>
      </c>
      <c r="W721" s="35" t="str">
        <f t="shared" si="94"/>
        <v/>
      </c>
      <c r="X721" s="37"/>
      <c r="Y721" s="56"/>
      <c r="Z721" s="57" t="str">
        <f t="shared" si="95"/>
        <v/>
      </c>
      <c r="AA721" s="41"/>
    </row>
    <row r="722" spans="1:27" ht="24" customHeight="1" x14ac:dyDescent="0.25">
      <c r="A722" s="27"/>
      <c r="B722" s="51" t="str">
        <f>IF(A722="","",IFERROR(INDEX(PERSONAL!$G$6:$G$80,MATCH(A722,PERSONAL!$A$6:$A$80,0)),""))</f>
        <v/>
      </c>
      <c r="C722" s="52" t="str">
        <f>IF(A722="","",IFERROR(INDEX(PERSONAL!$B$6:$B$80,MATCH(A722,PERSONAL!$A$6:$A$80,0)),""))</f>
        <v/>
      </c>
      <c r="D722" s="31" t="str">
        <f>IF(A722="","",IFERROR(INDEX(PERSONAL!$V$6:$V$80,MATCH(A722,PERSONAL!$A$6:$A$80,0)),""))</f>
        <v/>
      </c>
      <c r="E722" s="2"/>
      <c r="F722" s="2"/>
      <c r="G722" s="2"/>
      <c r="H722" s="2"/>
      <c r="I722" s="30"/>
      <c r="J722" s="30"/>
      <c r="K722" s="27"/>
      <c r="L722" s="30"/>
      <c r="M722" s="27"/>
      <c r="N722" s="2"/>
      <c r="O722" s="53">
        <f t="shared" si="88"/>
        <v>0</v>
      </c>
      <c r="P722" s="53">
        <f t="shared" si="89"/>
        <v>0</v>
      </c>
      <c r="Q722" s="53">
        <f t="shared" si="90"/>
        <v>0</v>
      </c>
      <c r="R722" s="53">
        <f>IF(P722=0,0,IF(INSTRUCCIONES!$C$8="",P722,MIN(P722,INSTRUCCIONES!$C$8)))</f>
        <v>0</v>
      </c>
      <c r="S722" s="52" t="str">
        <f>IF(OR(A722="",H722=""),"",IF(COUNTIFS(LISTAS!$C$2:$C$24,C722,LISTAS!$D$2:$D$24,H722)&gt;0,"SI","NO"))</f>
        <v/>
      </c>
      <c r="T722" s="53">
        <f t="shared" si="91"/>
        <v>0</v>
      </c>
      <c r="U722" s="54">
        <f t="shared" si="92"/>
        <v>0</v>
      </c>
      <c r="V722" s="55" t="str">
        <f t="shared" si="93"/>
        <v/>
      </c>
      <c r="W722" s="35" t="str">
        <f t="shared" si="94"/>
        <v/>
      </c>
      <c r="X722" s="37"/>
      <c r="Y722" s="56"/>
      <c r="Z722" s="57" t="str">
        <f t="shared" si="95"/>
        <v/>
      </c>
      <c r="AA722" s="41"/>
    </row>
    <row r="723" spans="1:27" ht="24" customHeight="1" x14ac:dyDescent="0.25">
      <c r="A723" s="27"/>
      <c r="B723" s="51" t="str">
        <f>IF(A723="","",IFERROR(INDEX(PERSONAL!$G$6:$G$80,MATCH(A723,PERSONAL!$A$6:$A$80,0)),""))</f>
        <v/>
      </c>
      <c r="C723" s="52" t="str">
        <f>IF(A723="","",IFERROR(INDEX(PERSONAL!$B$6:$B$80,MATCH(A723,PERSONAL!$A$6:$A$80,0)),""))</f>
        <v/>
      </c>
      <c r="D723" s="31" t="str">
        <f>IF(A723="","",IFERROR(INDEX(PERSONAL!$V$6:$V$80,MATCH(A723,PERSONAL!$A$6:$A$80,0)),""))</f>
        <v/>
      </c>
      <c r="E723" s="2"/>
      <c r="F723" s="2"/>
      <c r="G723" s="2"/>
      <c r="H723" s="2"/>
      <c r="I723" s="30"/>
      <c r="J723" s="30"/>
      <c r="K723" s="27"/>
      <c r="L723" s="30"/>
      <c r="M723" s="27"/>
      <c r="N723" s="2"/>
      <c r="O723" s="53">
        <f t="shared" si="88"/>
        <v>0</v>
      </c>
      <c r="P723" s="53">
        <f t="shared" si="89"/>
        <v>0</v>
      </c>
      <c r="Q723" s="53">
        <f t="shared" si="90"/>
        <v>0</v>
      </c>
      <c r="R723" s="53">
        <f>IF(P723=0,0,IF(INSTRUCCIONES!$C$8="",P723,MIN(P723,INSTRUCCIONES!$C$8)))</f>
        <v>0</v>
      </c>
      <c r="S723" s="52" t="str">
        <f>IF(OR(A723="",H723=""),"",IF(COUNTIFS(LISTAS!$C$2:$C$24,C723,LISTAS!$D$2:$D$24,H723)&gt;0,"SI","NO"))</f>
        <v/>
      </c>
      <c r="T723" s="53">
        <f t="shared" si="91"/>
        <v>0</v>
      </c>
      <c r="U723" s="54">
        <f t="shared" si="92"/>
        <v>0</v>
      </c>
      <c r="V723" s="55" t="str">
        <f t="shared" si="93"/>
        <v/>
      </c>
      <c r="W723" s="35" t="str">
        <f t="shared" si="94"/>
        <v/>
      </c>
      <c r="X723" s="37"/>
      <c r="Y723" s="56"/>
      <c r="Z723" s="57" t="str">
        <f t="shared" si="95"/>
        <v/>
      </c>
      <c r="AA723" s="41"/>
    </row>
    <row r="724" spans="1:27" ht="24" customHeight="1" x14ac:dyDescent="0.25">
      <c r="A724" s="27"/>
      <c r="B724" s="51" t="str">
        <f>IF(A724="","",IFERROR(INDEX(PERSONAL!$G$6:$G$80,MATCH(A724,PERSONAL!$A$6:$A$80,0)),""))</f>
        <v/>
      </c>
      <c r="C724" s="52" t="str">
        <f>IF(A724="","",IFERROR(INDEX(PERSONAL!$B$6:$B$80,MATCH(A724,PERSONAL!$A$6:$A$80,0)),""))</f>
        <v/>
      </c>
      <c r="D724" s="31" t="str">
        <f>IF(A724="","",IFERROR(INDEX(PERSONAL!$V$6:$V$80,MATCH(A724,PERSONAL!$A$6:$A$80,0)),""))</f>
        <v/>
      </c>
      <c r="E724" s="2"/>
      <c r="F724" s="2"/>
      <c r="G724" s="2"/>
      <c r="H724" s="2"/>
      <c r="I724" s="30"/>
      <c r="J724" s="30"/>
      <c r="K724" s="27"/>
      <c r="L724" s="30"/>
      <c r="M724" s="27"/>
      <c r="N724" s="2"/>
      <c r="O724" s="53">
        <f t="shared" si="88"/>
        <v>0</v>
      </c>
      <c r="P724" s="53">
        <f t="shared" si="89"/>
        <v>0</v>
      </c>
      <c r="Q724" s="53">
        <f t="shared" si="90"/>
        <v>0</v>
      </c>
      <c r="R724" s="53">
        <f>IF(P724=0,0,IF(INSTRUCCIONES!$C$8="",P724,MIN(P724,INSTRUCCIONES!$C$8)))</f>
        <v>0</v>
      </c>
      <c r="S724" s="52" t="str">
        <f>IF(OR(A724="",H724=""),"",IF(COUNTIFS(LISTAS!$C$2:$C$24,C724,LISTAS!$D$2:$D$24,H724)&gt;0,"SI","NO"))</f>
        <v/>
      </c>
      <c r="T724" s="53">
        <f t="shared" si="91"/>
        <v>0</v>
      </c>
      <c r="U724" s="54">
        <f t="shared" si="92"/>
        <v>0</v>
      </c>
      <c r="V724" s="55" t="str">
        <f t="shared" si="93"/>
        <v/>
      </c>
      <c r="W724" s="35" t="str">
        <f t="shared" si="94"/>
        <v/>
      </c>
      <c r="X724" s="37"/>
      <c r="Y724" s="56"/>
      <c r="Z724" s="57" t="str">
        <f t="shared" si="95"/>
        <v/>
      </c>
      <c r="AA724" s="41"/>
    </row>
    <row r="725" spans="1:27" ht="24" customHeight="1" x14ac:dyDescent="0.25">
      <c r="A725" s="27"/>
      <c r="B725" s="51" t="str">
        <f>IF(A725="","",IFERROR(INDEX(PERSONAL!$G$6:$G$80,MATCH(A725,PERSONAL!$A$6:$A$80,0)),""))</f>
        <v/>
      </c>
      <c r="C725" s="52" t="str">
        <f>IF(A725="","",IFERROR(INDEX(PERSONAL!$B$6:$B$80,MATCH(A725,PERSONAL!$A$6:$A$80,0)),""))</f>
        <v/>
      </c>
      <c r="D725" s="31" t="str">
        <f>IF(A725="","",IFERROR(INDEX(PERSONAL!$V$6:$V$80,MATCH(A725,PERSONAL!$A$6:$A$80,0)),""))</f>
        <v/>
      </c>
      <c r="E725" s="2"/>
      <c r="F725" s="2"/>
      <c r="G725" s="2"/>
      <c r="H725" s="2"/>
      <c r="I725" s="30"/>
      <c r="J725" s="30"/>
      <c r="K725" s="27"/>
      <c r="L725" s="30"/>
      <c r="M725" s="27"/>
      <c r="N725" s="2"/>
      <c r="O725" s="53">
        <f t="shared" si="88"/>
        <v>0</v>
      </c>
      <c r="P725" s="53">
        <f t="shared" si="89"/>
        <v>0</v>
      </c>
      <c r="Q725" s="53">
        <f t="shared" si="90"/>
        <v>0</v>
      </c>
      <c r="R725" s="53">
        <f>IF(P725=0,0,IF(INSTRUCCIONES!$C$8="",P725,MIN(P725,INSTRUCCIONES!$C$8)))</f>
        <v>0</v>
      </c>
      <c r="S725" s="52" t="str">
        <f>IF(OR(A725="",H725=""),"",IF(COUNTIFS(LISTAS!$C$2:$C$24,C725,LISTAS!$D$2:$D$24,H725)&gt;0,"SI","NO"))</f>
        <v/>
      </c>
      <c r="T725" s="53">
        <f t="shared" si="91"/>
        <v>0</v>
      </c>
      <c r="U725" s="54">
        <f t="shared" si="92"/>
        <v>0</v>
      </c>
      <c r="V725" s="55" t="str">
        <f t="shared" si="93"/>
        <v/>
      </c>
      <c r="W725" s="35" t="str">
        <f t="shared" si="94"/>
        <v/>
      </c>
      <c r="X725" s="37"/>
      <c r="Y725" s="56"/>
      <c r="Z725" s="57" t="str">
        <f t="shared" si="95"/>
        <v/>
      </c>
      <c r="AA725" s="41"/>
    </row>
    <row r="726" spans="1:27" ht="24" customHeight="1" x14ac:dyDescent="0.25">
      <c r="A726" s="27"/>
      <c r="B726" s="51" t="str">
        <f>IF(A726="","",IFERROR(INDEX(PERSONAL!$G$6:$G$80,MATCH(A726,PERSONAL!$A$6:$A$80,0)),""))</f>
        <v/>
      </c>
      <c r="C726" s="52" t="str">
        <f>IF(A726="","",IFERROR(INDEX(PERSONAL!$B$6:$B$80,MATCH(A726,PERSONAL!$A$6:$A$80,0)),""))</f>
        <v/>
      </c>
      <c r="D726" s="31" t="str">
        <f>IF(A726="","",IFERROR(INDEX(PERSONAL!$V$6:$V$80,MATCH(A726,PERSONAL!$A$6:$A$80,0)),""))</f>
        <v/>
      </c>
      <c r="E726" s="2"/>
      <c r="F726" s="2"/>
      <c r="G726" s="2"/>
      <c r="H726" s="2"/>
      <c r="I726" s="30"/>
      <c r="J726" s="30"/>
      <c r="K726" s="27"/>
      <c r="L726" s="30"/>
      <c r="M726" s="27"/>
      <c r="N726" s="2"/>
      <c r="O726" s="53">
        <f t="shared" si="88"/>
        <v>0</v>
      </c>
      <c r="P726" s="53">
        <f t="shared" si="89"/>
        <v>0</v>
      </c>
      <c r="Q726" s="53">
        <f t="shared" si="90"/>
        <v>0</v>
      </c>
      <c r="R726" s="53">
        <f>IF(P726=0,0,IF(INSTRUCCIONES!$C$8="",P726,MIN(P726,INSTRUCCIONES!$C$8)))</f>
        <v>0</v>
      </c>
      <c r="S726" s="52" t="str">
        <f>IF(OR(A726="",H726=""),"",IF(COUNTIFS(LISTAS!$C$2:$C$24,C726,LISTAS!$D$2:$D$24,H726)&gt;0,"SI","NO"))</f>
        <v/>
      </c>
      <c r="T726" s="53">
        <f t="shared" si="91"/>
        <v>0</v>
      </c>
      <c r="U726" s="54">
        <f t="shared" si="92"/>
        <v>0</v>
      </c>
      <c r="V726" s="55" t="str">
        <f t="shared" si="93"/>
        <v/>
      </c>
      <c r="W726" s="35" t="str">
        <f t="shared" si="94"/>
        <v/>
      </c>
      <c r="X726" s="37"/>
      <c r="Y726" s="56"/>
      <c r="Z726" s="57" t="str">
        <f t="shared" si="95"/>
        <v/>
      </c>
      <c r="AA726" s="41"/>
    </row>
    <row r="727" spans="1:27" ht="24" customHeight="1" x14ac:dyDescent="0.25">
      <c r="A727" s="27"/>
      <c r="B727" s="51" t="str">
        <f>IF(A727="","",IFERROR(INDEX(PERSONAL!$G$6:$G$80,MATCH(A727,PERSONAL!$A$6:$A$80,0)),""))</f>
        <v/>
      </c>
      <c r="C727" s="52" t="str">
        <f>IF(A727="","",IFERROR(INDEX(PERSONAL!$B$6:$B$80,MATCH(A727,PERSONAL!$A$6:$A$80,0)),""))</f>
        <v/>
      </c>
      <c r="D727" s="31" t="str">
        <f>IF(A727="","",IFERROR(INDEX(PERSONAL!$V$6:$V$80,MATCH(A727,PERSONAL!$A$6:$A$80,0)),""))</f>
        <v/>
      </c>
      <c r="E727" s="2"/>
      <c r="F727" s="2"/>
      <c r="G727" s="2"/>
      <c r="H727" s="2"/>
      <c r="I727" s="30"/>
      <c r="J727" s="30"/>
      <c r="K727" s="27"/>
      <c r="L727" s="30"/>
      <c r="M727" s="27"/>
      <c r="N727" s="2"/>
      <c r="O727" s="53">
        <f t="shared" si="88"/>
        <v>0</v>
      </c>
      <c r="P727" s="53">
        <f t="shared" si="89"/>
        <v>0</v>
      </c>
      <c r="Q727" s="53">
        <f t="shared" si="90"/>
        <v>0</v>
      </c>
      <c r="R727" s="53">
        <f>IF(P727=0,0,IF(INSTRUCCIONES!$C$8="",P727,MIN(P727,INSTRUCCIONES!$C$8)))</f>
        <v>0</v>
      </c>
      <c r="S727" s="52" t="str">
        <f>IF(OR(A727="",H727=""),"",IF(COUNTIFS(LISTAS!$C$2:$C$24,C727,LISTAS!$D$2:$D$24,H727)&gt;0,"SI","NO"))</f>
        <v/>
      </c>
      <c r="T727" s="53">
        <f t="shared" si="91"/>
        <v>0</v>
      </c>
      <c r="U727" s="54">
        <f t="shared" si="92"/>
        <v>0</v>
      </c>
      <c r="V727" s="55" t="str">
        <f t="shared" si="93"/>
        <v/>
      </c>
      <c r="W727" s="35" t="str">
        <f t="shared" si="94"/>
        <v/>
      </c>
      <c r="X727" s="37"/>
      <c r="Y727" s="56"/>
      <c r="Z727" s="57" t="str">
        <f t="shared" si="95"/>
        <v/>
      </c>
      <c r="AA727" s="41"/>
    </row>
    <row r="728" spans="1:27" ht="24" customHeight="1" x14ac:dyDescent="0.25">
      <c r="A728" s="27"/>
      <c r="B728" s="51" t="str">
        <f>IF(A728="","",IFERROR(INDEX(PERSONAL!$G$6:$G$80,MATCH(A728,PERSONAL!$A$6:$A$80,0)),""))</f>
        <v/>
      </c>
      <c r="C728" s="52" t="str">
        <f>IF(A728="","",IFERROR(INDEX(PERSONAL!$B$6:$B$80,MATCH(A728,PERSONAL!$A$6:$A$80,0)),""))</f>
        <v/>
      </c>
      <c r="D728" s="31" t="str">
        <f>IF(A728="","",IFERROR(INDEX(PERSONAL!$V$6:$V$80,MATCH(A728,PERSONAL!$A$6:$A$80,0)),""))</f>
        <v/>
      </c>
      <c r="E728" s="2"/>
      <c r="F728" s="2"/>
      <c r="G728" s="2"/>
      <c r="H728" s="2"/>
      <c r="I728" s="30"/>
      <c r="J728" s="30"/>
      <c r="K728" s="27"/>
      <c r="L728" s="30"/>
      <c r="M728" s="27"/>
      <c r="N728" s="2"/>
      <c r="O728" s="53">
        <f t="shared" si="88"/>
        <v>0</v>
      </c>
      <c r="P728" s="53">
        <f t="shared" si="89"/>
        <v>0</v>
      </c>
      <c r="Q728" s="53">
        <f t="shared" si="90"/>
        <v>0</v>
      </c>
      <c r="R728" s="53">
        <f>IF(P728=0,0,IF(INSTRUCCIONES!$C$8="",P728,MIN(P728,INSTRUCCIONES!$C$8)))</f>
        <v>0</v>
      </c>
      <c r="S728" s="52" t="str">
        <f>IF(OR(A728="",H728=""),"",IF(COUNTIFS(LISTAS!$C$2:$C$24,C728,LISTAS!$D$2:$D$24,H728)&gt;0,"SI","NO"))</f>
        <v/>
      </c>
      <c r="T728" s="53">
        <f t="shared" si="91"/>
        <v>0</v>
      </c>
      <c r="U728" s="54">
        <f t="shared" si="92"/>
        <v>0</v>
      </c>
      <c r="V728" s="55" t="str">
        <f t="shared" si="93"/>
        <v/>
      </c>
      <c r="W728" s="35" t="str">
        <f t="shared" si="94"/>
        <v/>
      </c>
      <c r="X728" s="37"/>
      <c r="Y728" s="56"/>
      <c r="Z728" s="57" t="str">
        <f t="shared" si="95"/>
        <v/>
      </c>
      <c r="AA728" s="41"/>
    </row>
    <row r="729" spans="1:27" ht="24" customHeight="1" x14ac:dyDescent="0.25">
      <c r="A729" s="27"/>
      <c r="B729" s="51" t="str">
        <f>IF(A729="","",IFERROR(INDEX(PERSONAL!$G$6:$G$80,MATCH(A729,PERSONAL!$A$6:$A$80,0)),""))</f>
        <v/>
      </c>
      <c r="C729" s="52" t="str">
        <f>IF(A729="","",IFERROR(INDEX(PERSONAL!$B$6:$B$80,MATCH(A729,PERSONAL!$A$6:$A$80,0)),""))</f>
        <v/>
      </c>
      <c r="D729" s="31" t="str">
        <f>IF(A729="","",IFERROR(INDEX(PERSONAL!$V$6:$V$80,MATCH(A729,PERSONAL!$A$6:$A$80,0)),""))</f>
        <v/>
      </c>
      <c r="E729" s="2"/>
      <c r="F729" s="2"/>
      <c r="G729" s="2"/>
      <c r="H729" s="2"/>
      <c r="I729" s="30"/>
      <c r="J729" s="30"/>
      <c r="K729" s="27"/>
      <c r="L729" s="30"/>
      <c r="M729" s="27"/>
      <c r="N729" s="2"/>
      <c r="O729" s="53">
        <f t="shared" si="88"/>
        <v>0</v>
      </c>
      <c r="P729" s="53">
        <f t="shared" si="89"/>
        <v>0</v>
      </c>
      <c r="Q729" s="53">
        <f t="shared" si="90"/>
        <v>0</v>
      </c>
      <c r="R729" s="53">
        <f>IF(P729=0,0,IF(INSTRUCCIONES!$C$8="",P729,MIN(P729,INSTRUCCIONES!$C$8)))</f>
        <v>0</v>
      </c>
      <c r="S729" s="52" t="str">
        <f>IF(OR(A729="",H729=""),"",IF(COUNTIFS(LISTAS!$C$2:$C$24,C729,LISTAS!$D$2:$D$24,H729)&gt;0,"SI","NO"))</f>
        <v/>
      </c>
      <c r="T729" s="53">
        <f t="shared" si="91"/>
        <v>0</v>
      </c>
      <c r="U729" s="54">
        <f t="shared" si="92"/>
        <v>0</v>
      </c>
      <c r="V729" s="55" t="str">
        <f t="shared" si="93"/>
        <v/>
      </c>
      <c r="W729" s="35" t="str">
        <f t="shared" si="94"/>
        <v/>
      </c>
      <c r="X729" s="37"/>
      <c r="Y729" s="56"/>
      <c r="Z729" s="57" t="str">
        <f t="shared" si="95"/>
        <v/>
      </c>
      <c r="AA729" s="41"/>
    </row>
    <row r="730" spans="1:27" ht="24" customHeight="1" x14ac:dyDescent="0.25">
      <c r="A730" s="27"/>
      <c r="B730" s="51" t="str">
        <f>IF(A730="","",IFERROR(INDEX(PERSONAL!$G$6:$G$80,MATCH(A730,PERSONAL!$A$6:$A$80,0)),""))</f>
        <v/>
      </c>
      <c r="C730" s="52" t="str">
        <f>IF(A730="","",IFERROR(INDEX(PERSONAL!$B$6:$B$80,MATCH(A730,PERSONAL!$A$6:$A$80,0)),""))</f>
        <v/>
      </c>
      <c r="D730" s="31" t="str">
        <f>IF(A730="","",IFERROR(INDEX(PERSONAL!$V$6:$V$80,MATCH(A730,PERSONAL!$A$6:$A$80,0)),""))</f>
        <v/>
      </c>
      <c r="E730" s="2"/>
      <c r="F730" s="2"/>
      <c r="G730" s="2"/>
      <c r="H730" s="2"/>
      <c r="I730" s="30"/>
      <c r="J730" s="30"/>
      <c r="K730" s="27"/>
      <c r="L730" s="30"/>
      <c r="M730" s="27"/>
      <c r="N730" s="2"/>
      <c r="O730" s="53">
        <f t="shared" si="88"/>
        <v>0</v>
      </c>
      <c r="P730" s="53">
        <f t="shared" si="89"/>
        <v>0</v>
      </c>
      <c r="Q730" s="53">
        <f t="shared" si="90"/>
        <v>0</v>
      </c>
      <c r="R730" s="53">
        <f>IF(P730=0,0,IF(INSTRUCCIONES!$C$8="",P730,MIN(P730,INSTRUCCIONES!$C$8)))</f>
        <v>0</v>
      </c>
      <c r="S730" s="52" t="str">
        <f>IF(OR(A730="",H730=""),"",IF(COUNTIFS(LISTAS!$C$2:$C$24,C730,LISTAS!$D$2:$D$24,H730)&gt;0,"SI","NO"))</f>
        <v/>
      </c>
      <c r="T730" s="53">
        <f t="shared" si="91"/>
        <v>0</v>
      </c>
      <c r="U730" s="54">
        <f t="shared" si="92"/>
        <v>0</v>
      </c>
      <c r="V730" s="55" t="str">
        <f t="shared" si="93"/>
        <v/>
      </c>
      <c r="W730" s="35" t="str">
        <f t="shared" si="94"/>
        <v/>
      </c>
      <c r="X730" s="37"/>
      <c r="Y730" s="56"/>
      <c r="Z730" s="57" t="str">
        <f t="shared" si="95"/>
        <v/>
      </c>
      <c r="AA730" s="41"/>
    </row>
    <row r="731" spans="1:27" ht="24" customHeight="1" x14ac:dyDescent="0.25">
      <c r="A731" s="27"/>
      <c r="B731" s="51" t="str">
        <f>IF(A731="","",IFERROR(INDEX(PERSONAL!$G$6:$G$80,MATCH(A731,PERSONAL!$A$6:$A$80,0)),""))</f>
        <v/>
      </c>
      <c r="C731" s="52" t="str">
        <f>IF(A731="","",IFERROR(INDEX(PERSONAL!$B$6:$B$80,MATCH(A731,PERSONAL!$A$6:$A$80,0)),""))</f>
        <v/>
      </c>
      <c r="D731" s="31" t="str">
        <f>IF(A731="","",IFERROR(INDEX(PERSONAL!$V$6:$V$80,MATCH(A731,PERSONAL!$A$6:$A$80,0)),""))</f>
        <v/>
      </c>
      <c r="E731" s="2"/>
      <c r="F731" s="2"/>
      <c r="G731" s="2"/>
      <c r="H731" s="2"/>
      <c r="I731" s="30"/>
      <c r="J731" s="30"/>
      <c r="K731" s="27"/>
      <c r="L731" s="30"/>
      <c r="M731" s="27"/>
      <c r="N731" s="2"/>
      <c r="O731" s="53">
        <f t="shared" si="88"/>
        <v>0</v>
      </c>
      <c r="P731" s="53">
        <f t="shared" si="89"/>
        <v>0</v>
      </c>
      <c r="Q731" s="53">
        <f t="shared" si="90"/>
        <v>0</v>
      </c>
      <c r="R731" s="53">
        <f>IF(P731=0,0,IF(INSTRUCCIONES!$C$8="",P731,MIN(P731,INSTRUCCIONES!$C$8)))</f>
        <v>0</v>
      </c>
      <c r="S731" s="52" t="str">
        <f>IF(OR(A731="",H731=""),"",IF(COUNTIFS(LISTAS!$C$2:$C$24,C731,LISTAS!$D$2:$D$24,H731)&gt;0,"SI","NO"))</f>
        <v/>
      </c>
      <c r="T731" s="53">
        <f t="shared" si="91"/>
        <v>0</v>
      </c>
      <c r="U731" s="54">
        <f t="shared" si="92"/>
        <v>0</v>
      </c>
      <c r="V731" s="55" t="str">
        <f t="shared" si="93"/>
        <v/>
      </c>
      <c r="W731" s="35" t="str">
        <f t="shared" si="94"/>
        <v/>
      </c>
      <c r="X731" s="37"/>
      <c r="Y731" s="56"/>
      <c r="Z731" s="57" t="str">
        <f t="shared" si="95"/>
        <v/>
      </c>
      <c r="AA731" s="41"/>
    </row>
    <row r="732" spans="1:27" ht="24" customHeight="1" x14ac:dyDescent="0.25">
      <c r="A732" s="27"/>
      <c r="B732" s="51" t="str">
        <f>IF(A732="","",IFERROR(INDEX(PERSONAL!$G$6:$G$80,MATCH(A732,PERSONAL!$A$6:$A$80,0)),""))</f>
        <v/>
      </c>
      <c r="C732" s="52" t="str">
        <f>IF(A732="","",IFERROR(INDEX(PERSONAL!$B$6:$B$80,MATCH(A732,PERSONAL!$A$6:$A$80,0)),""))</f>
        <v/>
      </c>
      <c r="D732" s="31" t="str">
        <f>IF(A732="","",IFERROR(INDEX(PERSONAL!$V$6:$V$80,MATCH(A732,PERSONAL!$A$6:$A$80,0)),""))</f>
        <v/>
      </c>
      <c r="E732" s="2"/>
      <c r="F732" s="2"/>
      <c r="G732" s="2"/>
      <c r="H732" s="2"/>
      <c r="I732" s="30"/>
      <c r="J732" s="30"/>
      <c r="K732" s="27"/>
      <c r="L732" s="30"/>
      <c r="M732" s="27"/>
      <c r="N732" s="2"/>
      <c r="O732" s="53">
        <f t="shared" si="88"/>
        <v>0</v>
      </c>
      <c r="P732" s="53">
        <f t="shared" si="89"/>
        <v>0</v>
      </c>
      <c r="Q732" s="53">
        <f t="shared" si="90"/>
        <v>0</v>
      </c>
      <c r="R732" s="53">
        <f>IF(P732=0,0,IF(INSTRUCCIONES!$C$8="",P732,MIN(P732,INSTRUCCIONES!$C$8)))</f>
        <v>0</v>
      </c>
      <c r="S732" s="52" t="str">
        <f>IF(OR(A732="",H732=""),"",IF(COUNTIFS(LISTAS!$C$2:$C$24,C732,LISTAS!$D$2:$D$24,H732)&gt;0,"SI","NO"))</f>
        <v/>
      </c>
      <c r="T732" s="53">
        <f t="shared" si="91"/>
        <v>0</v>
      </c>
      <c r="U732" s="54">
        <f t="shared" si="92"/>
        <v>0</v>
      </c>
      <c r="V732" s="55" t="str">
        <f t="shared" si="93"/>
        <v/>
      </c>
      <c r="W732" s="35" t="str">
        <f t="shared" si="94"/>
        <v/>
      </c>
      <c r="X732" s="37"/>
      <c r="Y732" s="56"/>
      <c r="Z732" s="57" t="str">
        <f t="shared" si="95"/>
        <v/>
      </c>
      <c r="AA732" s="41"/>
    </row>
    <row r="733" spans="1:27" ht="24" customHeight="1" x14ac:dyDescent="0.25">
      <c r="A733" s="27"/>
      <c r="B733" s="51" t="str">
        <f>IF(A733="","",IFERROR(INDEX(PERSONAL!$G$6:$G$80,MATCH(A733,PERSONAL!$A$6:$A$80,0)),""))</f>
        <v/>
      </c>
      <c r="C733" s="52" t="str">
        <f>IF(A733="","",IFERROR(INDEX(PERSONAL!$B$6:$B$80,MATCH(A733,PERSONAL!$A$6:$A$80,0)),""))</f>
        <v/>
      </c>
      <c r="D733" s="31" t="str">
        <f>IF(A733="","",IFERROR(INDEX(PERSONAL!$V$6:$V$80,MATCH(A733,PERSONAL!$A$6:$A$80,0)),""))</f>
        <v/>
      </c>
      <c r="E733" s="2"/>
      <c r="F733" s="2"/>
      <c r="G733" s="2"/>
      <c r="H733" s="2"/>
      <c r="I733" s="30"/>
      <c r="J733" s="30"/>
      <c r="K733" s="27"/>
      <c r="L733" s="30"/>
      <c r="M733" s="27"/>
      <c r="N733" s="2"/>
      <c r="O733" s="53">
        <f t="shared" si="88"/>
        <v>0</v>
      </c>
      <c r="P733" s="53">
        <f t="shared" si="89"/>
        <v>0</v>
      </c>
      <c r="Q733" s="53">
        <f t="shared" si="90"/>
        <v>0</v>
      </c>
      <c r="R733" s="53">
        <f>IF(P733=0,0,IF(INSTRUCCIONES!$C$8="",P733,MIN(P733,INSTRUCCIONES!$C$8)))</f>
        <v>0</v>
      </c>
      <c r="S733" s="52" t="str">
        <f>IF(OR(A733="",H733=""),"",IF(COUNTIFS(LISTAS!$C$2:$C$24,C733,LISTAS!$D$2:$D$24,H733)&gt;0,"SI","NO"))</f>
        <v/>
      </c>
      <c r="T733" s="53">
        <f t="shared" si="91"/>
        <v>0</v>
      </c>
      <c r="U733" s="54">
        <f t="shared" si="92"/>
        <v>0</v>
      </c>
      <c r="V733" s="55" t="str">
        <f t="shared" si="93"/>
        <v/>
      </c>
      <c r="W733" s="35" t="str">
        <f t="shared" si="94"/>
        <v/>
      </c>
      <c r="X733" s="37"/>
      <c r="Y733" s="56"/>
      <c r="Z733" s="57" t="str">
        <f t="shared" si="95"/>
        <v/>
      </c>
      <c r="AA733" s="41"/>
    </row>
    <row r="734" spans="1:27" ht="24" customHeight="1" x14ac:dyDescent="0.25">
      <c r="A734" s="27"/>
      <c r="B734" s="51" t="str">
        <f>IF(A734="","",IFERROR(INDEX(PERSONAL!$G$6:$G$80,MATCH(A734,PERSONAL!$A$6:$A$80,0)),""))</f>
        <v/>
      </c>
      <c r="C734" s="52" t="str">
        <f>IF(A734="","",IFERROR(INDEX(PERSONAL!$B$6:$B$80,MATCH(A734,PERSONAL!$A$6:$A$80,0)),""))</f>
        <v/>
      </c>
      <c r="D734" s="31" t="str">
        <f>IF(A734="","",IFERROR(INDEX(PERSONAL!$V$6:$V$80,MATCH(A734,PERSONAL!$A$6:$A$80,0)),""))</f>
        <v/>
      </c>
      <c r="E734" s="2"/>
      <c r="F734" s="2"/>
      <c r="G734" s="2"/>
      <c r="H734" s="2"/>
      <c r="I734" s="30"/>
      <c r="J734" s="30"/>
      <c r="K734" s="27"/>
      <c r="L734" s="30"/>
      <c r="M734" s="27"/>
      <c r="N734" s="2"/>
      <c r="O734" s="53">
        <f t="shared" si="88"/>
        <v>0</v>
      </c>
      <c r="P734" s="53">
        <f t="shared" si="89"/>
        <v>0</v>
      </c>
      <c r="Q734" s="53">
        <f t="shared" si="90"/>
        <v>0</v>
      </c>
      <c r="R734" s="53">
        <f>IF(P734=0,0,IF(INSTRUCCIONES!$C$8="",P734,MIN(P734,INSTRUCCIONES!$C$8)))</f>
        <v>0</v>
      </c>
      <c r="S734" s="52" t="str">
        <f>IF(OR(A734="",H734=""),"",IF(COUNTIFS(LISTAS!$C$2:$C$24,C734,LISTAS!$D$2:$D$24,H734)&gt;0,"SI","NO"))</f>
        <v/>
      </c>
      <c r="T734" s="53">
        <f t="shared" si="91"/>
        <v>0</v>
      </c>
      <c r="U734" s="54">
        <f t="shared" si="92"/>
        <v>0</v>
      </c>
      <c r="V734" s="55" t="str">
        <f t="shared" si="93"/>
        <v/>
      </c>
      <c r="W734" s="35" t="str">
        <f t="shared" si="94"/>
        <v/>
      </c>
      <c r="X734" s="37"/>
      <c r="Y734" s="56"/>
      <c r="Z734" s="57" t="str">
        <f t="shared" si="95"/>
        <v/>
      </c>
      <c r="AA734" s="41"/>
    </row>
    <row r="735" spans="1:27" ht="24" customHeight="1" x14ac:dyDescent="0.25">
      <c r="A735" s="27"/>
      <c r="B735" s="51" t="str">
        <f>IF(A735="","",IFERROR(INDEX(PERSONAL!$G$6:$G$80,MATCH(A735,PERSONAL!$A$6:$A$80,0)),""))</f>
        <v/>
      </c>
      <c r="C735" s="52" t="str">
        <f>IF(A735="","",IFERROR(INDEX(PERSONAL!$B$6:$B$80,MATCH(A735,PERSONAL!$A$6:$A$80,0)),""))</f>
        <v/>
      </c>
      <c r="D735" s="31" t="str">
        <f>IF(A735="","",IFERROR(INDEX(PERSONAL!$V$6:$V$80,MATCH(A735,PERSONAL!$A$6:$A$80,0)),""))</f>
        <v/>
      </c>
      <c r="E735" s="2"/>
      <c r="F735" s="2"/>
      <c r="G735" s="2"/>
      <c r="H735" s="2"/>
      <c r="I735" s="30"/>
      <c r="J735" s="30"/>
      <c r="K735" s="27"/>
      <c r="L735" s="30"/>
      <c r="M735" s="27"/>
      <c r="N735" s="2"/>
      <c r="O735" s="53">
        <f t="shared" si="88"/>
        <v>0</v>
      </c>
      <c r="P735" s="53">
        <f t="shared" si="89"/>
        <v>0</v>
      </c>
      <c r="Q735" s="53">
        <f t="shared" si="90"/>
        <v>0</v>
      </c>
      <c r="R735" s="53">
        <f>IF(P735=0,0,IF(INSTRUCCIONES!$C$8="",P735,MIN(P735,INSTRUCCIONES!$C$8)))</f>
        <v>0</v>
      </c>
      <c r="S735" s="52" t="str">
        <f>IF(OR(A735="",H735=""),"",IF(COUNTIFS(LISTAS!$C$2:$C$24,C735,LISTAS!$D$2:$D$24,H735)&gt;0,"SI","NO"))</f>
        <v/>
      </c>
      <c r="T735" s="53">
        <f t="shared" si="91"/>
        <v>0</v>
      </c>
      <c r="U735" s="54">
        <f t="shared" si="92"/>
        <v>0</v>
      </c>
      <c r="V735" s="55" t="str">
        <f t="shared" si="93"/>
        <v/>
      </c>
      <c r="W735" s="35" t="str">
        <f t="shared" si="94"/>
        <v/>
      </c>
      <c r="X735" s="37"/>
      <c r="Y735" s="56"/>
      <c r="Z735" s="57" t="str">
        <f t="shared" si="95"/>
        <v/>
      </c>
      <c r="AA735" s="41"/>
    </row>
    <row r="736" spans="1:27" ht="24" customHeight="1" x14ac:dyDescent="0.25">
      <c r="A736" s="27"/>
      <c r="B736" s="51" t="str">
        <f>IF(A736="","",IFERROR(INDEX(PERSONAL!$G$6:$G$80,MATCH(A736,PERSONAL!$A$6:$A$80,0)),""))</f>
        <v/>
      </c>
      <c r="C736" s="52" t="str">
        <f>IF(A736="","",IFERROR(INDEX(PERSONAL!$B$6:$B$80,MATCH(A736,PERSONAL!$A$6:$A$80,0)),""))</f>
        <v/>
      </c>
      <c r="D736" s="31" t="str">
        <f>IF(A736="","",IFERROR(INDEX(PERSONAL!$V$6:$V$80,MATCH(A736,PERSONAL!$A$6:$A$80,0)),""))</f>
        <v/>
      </c>
      <c r="E736" s="2"/>
      <c r="F736" s="2"/>
      <c r="G736" s="2"/>
      <c r="H736" s="2"/>
      <c r="I736" s="30"/>
      <c r="J736" s="30"/>
      <c r="K736" s="27"/>
      <c r="L736" s="30"/>
      <c r="M736" s="27"/>
      <c r="N736" s="2"/>
      <c r="O736" s="53">
        <f t="shared" si="88"/>
        <v>0</v>
      </c>
      <c r="P736" s="53">
        <f t="shared" si="89"/>
        <v>0</v>
      </c>
      <c r="Q736" s="53">
        <f t="shared" si="90"/>
        <v>0</v>
      </c>
      <c r="R736" s="53">
        <f>IF(P736=0,0,IF(INSTRUCCIONES!$C$8="",P736,MIN(P736,INSTRUCCIONES!$C$8)))</f>
        <v>0</v>
      </c>
      <c r="S736" s="52" t="str">
        <f>IF(OR(A736="",H736=""),"",IF(COUNTIFS(LISTAS!$C$2:$C$24,C736,LISTAS!$D$2:$D$24,H736)&gt;0,"SI","NO"))</f>
        <v/>
      </c>
      <c r="T736" s="53">
        <f t="shared" si="91"/>
        <v>0</v>
      </c>
      <c r="U736" s="54">
        <f t="shared" si="92"/>
        <v>0</v>
      </c>
      <c r="V736" s="55" t="str">
        <f t="shared" si="93"/>
        <v/>
      </c>
      <c r="W736" s="35" t="str">
        <f t="shared" si="94"/>
        <v/>
      </c>
      <c r="X736" s="37"/>
      <c r="Y736" s="56"/>
      <c r="Z736" s="57" t="str">
        <f t="shared" si="95"/>
        <v/>
      </c>
      <c r="AA736" s="41"/>
    </row>
    <row r="737" spans="1:27" ht="24" customHeight="1" x14ac:dyDescent="0.25">
      <c r="A737" s="27"/>
      <c r="B737" s="51" t="str">
        <f>IF(A737="","",IFERROR(INDEX(PERSONAL!$G$6:$G$80,MATCH(A737,PERSONAL!$A$6:$A$80,0)),""))</f>
        <v/>
      </c>
      <c r="C737" s="52" t="str">
        <f>IF(A737="","",IFERROR(INDEX(PERSONAL!$B$6:$B$80,MATCH(A737,PERSONAL!$A$6:$A$80,0)),""))</f>
        <v/>
      </c>
      <c r="D737" s="31" t="str">
        <f>IF(A737="","",IFERROR(INDEX(PERSONAL!$V$6:$V$80,MATCH(A737,PERSONAL!$A$6:$A$80,0)),""))</f>
        <v/>
      </c>
      <c r="E737" s="2"/>
      <c r="F737" s="2"/>
      <c r="G737" s="2"/>
      <c r="H737" s="2"/>
      <c r="I737" s="30"/>
      <c r="J737" s="30"/>
      <c r="K737" s="27"/>
      <c r="L737" s="30"/>
      <c r="M737" s="27"/>
      <c r="N737" s="2"/>
      <c r="O737" s="53">
        <f t="shared" si="88"/>
        <v>0</v>
      </c>
      <c r="P737" s="53">
        <f t="shared" si="89"/>
        <v>0</v>
      </c>
      <c r="Q737" s="53">
        <f t="shared" si="90"/>
        <v>0</v>
      </c>
      <c r="R737" s="53">
        <f>IF(P737=0,0,IF(INSTRUCCIONES!$C$8="",P737,MIN(P737,INSTRUCCIONES!$C$8)))</f>
        <v>0</v>
      </c>
      <c r="S737" s="52" t="str">
        <f>IF(OR(A737="",H737=""),"",IF(COUNTIFS(LISTAS!$C$2:$C$24,C737,LISTAS!$D$2:$D$24,H737)&gt;0,"SI","NO"))</f>
        <v/>
      </c>
      <c r="T737" s="53">
        <f t="shared" si="91"/>
        <v>0</v>
      </c>
      <c r="U737" s="54">
        <f t="shared" si="92"/>
        <v>0</v>
      </c>
      <c r="V737" s="55" t="str">
        <f t="shared" si="93"/>
        <v/>
      </c>
      <c r="W737" s="35" t="str">
        <f t="shared" si="94"/>
        <v/>
      </c>
      <c r="X737" s="37"/>
      <c r="Y737" s="56"/>
      <c r="Z737" s="57" t="str">
        <f t="shared" si="95"/>
        <v/>
      </c>
      <c r="AA737" s="41"/>
    </row>
    <row r="738" spans="1:27" ht="24" customHeight="1" x14ac:dyDescent="0.25">
      <c r="A738" s="27"/>
      <c r="B738" s="51" t="str">
        <f>IF(A738="","",IFERROR(INDEX(PERSONAL!$G$6:$G$80,MATCH(A738,PERSONAL!$A$6:$A$80,0)),""))</f>
        <v/>
      </c>
      <c r="C738" s="52" t="str">
        <f>IF(A738="","",IFERROR(INDEX(PERSONAL!$B$6:$B$80,MATCH(A738,PERSONAL!$A$6:$A$80,0)),""))</f>
        <v/>
      </c>
      <c r="D738" s="31" t="str">
        <f>IF(A738="","",IFERROR(INDEX(PERSONAL!$V$6:$V$80,MATCH(A738,PERSONAL!$A$6:$A$80,0)),""))</f>
        <v/>
      </c>
      <c r="E738" s="2"/>
      <c r="F738" s="2"/>
      <c r="G738" s="2"/>
      <c r="H738" s="2"/>
      <c r="I738" s="30"/>
      <c r="J738" s="30"/>
      <c r="K738" s="27"/>
      <c r="L738" s="30"/>
      <c r="M738" s="27"/>
      <c r="N738" s="2"/>
      <c r="O738" s="53">
        <f t="shared" si="88"/>
        <v>0</v>
      </c>
      <c r="P738" s="53">
        <f t="shared" si="89"/>
        <v>0</v>
      </c>
      <c r="Q738" s="53">
        <f t="shared" si="90"/>
        <v>0</v>
      </c>
      <c r="R738" s="53">
        <f>IF(P738=0,0,IF(INSTRUCCIONES!$C$8="",P738,MIN(P738,INSTRUCCIONES!$C$8)))</f>
        <v>0</v>
      </c>
      <c r="S738" s="52" t="str">
        <f>IF(OR(A738="",H738=""),"",IF(COUNTIFS(LISTAS!$C$2:$C$24,C738,LISTAS!$D$2:$D$24,H738)&gt;0,"SI","NO"))</f>
        <v/>
      </c>
      <c r="T738" s="53">
        <f t="shared" si="91"/>
        <v>0</v>
      </c>
      <c r="U738" s="54">
        <f t="shared" si="92"/>
        <v>0</v>
      </c>
      <c r="V738" s="55" t="str">
        <f t="shared" si="93"/>
        <v/>
      </c>
      <c r="W738" s="35" t="str">
        <f t="shared" si="94"/>
        <v/>
      </c>
      <c r="X738" s="37"/>
      <c r="Y738" s="56"/>
      <c r="Z738" s="57" t="str">
        <f t="shared" si="95"/>
        <v/>
      </c>
      <c r="AA738" s="41"/>
    </row>
    <row r="739" spans="1:27" ht="24" customHeight="1" x14ac:dyDescent="0.25">
      <c r="A739" s="27"/>
      <c r="B739" s="51" t="str">
        <f>IF(A739="","",IFERROR(INDEX(PERSONAL!$G$6:$G$80,MATCH(A739,PERSONAL!$A$6:$A$80,0)),""))</f>
        <v/>
      </c>
      <c r="C739" s="52" t="str">
        <f>IF(A739="","",IFERROR(INDEX(PERSONAL!$B$6:$B$80,MATCH(A739,PERSONAL!$A$6:$A$80,0)),""))</f>
        <v/>
      </c>
      <c r="D739" s="31" t="str">
        <f>IF(A739="","",IFERROR(INDEX(PERSONAL!$V$6:$V$80,MATCH(A739,PERSONAL!$A$6:$A$80,0)),""))</f>
        <v/>
      </c>
      <c r="E739" s="2"/>
      <c r="F739" s="2"/>
      <c r="G739" s="2"/>
      <c r="H739" s="2"/>
      <c r="I739" s="30"/>
      <c r="J739" s="30"/>
      <c r="K739" s="27"/>
      <c r="L739" s="30"/>
      <c r="M739" s="27"/>
      <c r="N739" s="2"/>
      <c r="O739" s="53">
        <f t="shared" si="88"/>
        <v>0</v>
      </c>
      <c r="P739" s="53">
        <f t="shared" si="89"/>
        <v>0</v>
      </c>
      <c r="Q739" s="53">
        <f t="shared" si="90"/>
        <v>0</v>
      </c>
      <c r="R739" s="53">
        <f>IF(P739=0,0,IF(INSTRUCCIONES!$C$8="",P739,MIN(P739,INSTRUCCIONES!$C$8)))</f>
        <v>0</v>
      </c>
      <c r="S739" s="52" t="str">
        <f>IF(OR(A739="",H739=""),"",IF(COUNTIFS(LISTAS!$C$2:$C$24,C739,LISTAS!$D$2:$D$24,H739)&gt;0,"SI","NO"))</f>
        <v/>
      </c>
      <c r="T739" s="53">
        <f t="shared" si="91"/>
        <v>0</v>
      </c>
      <c r="U739" s="54">
        <f t="shared" si="92"/>
        <v>0</v>
      </c>
      <c r="V739" s="55" t="str">
        <f t="shared" si="93"/>
        <v/>
      </c>
      <c r="W739" s="35" t="str">
        <f t="shared" si="94"/>
        <v/>
      </c>
      <c r="X739" s="37"/>
      <c r="Y739" s="56"/>
      <c r="Z739" s="57" t="str">
        <f t="shared" si="95"/>
        <v/>
      </c>
      <c r="AA739" s="41"/>
    </row>
    <row r="740" spans="1:27" ht="24" customHeight="1" x14ac:dyDescent="0.25">
      <c r="A740" s="27"/>
      <c r="B740" s="51" t="str">
        <f>IF(A740="","",IFERROR(INDEX(PERSONAL!$G$6:$G$80,MATCH(A740,PERSONAL!$A$6:$A$80,0)),""))</f>
        <v/>
      </c>
      <c r="C740" s="52" t="str">
        <f>IF(A740="","",IFERROR(INDEX(PERSONAL!$B$6:$B$80,MATCH(A740,PERSONAL!$A$6:$A$80,0)),""))</f>
        <v/>
      </c>
      <c r="D740" s="31" t="str">
        <f>IF(A740="","",IFERROR(INDEX(PERSONAL!$V$6:$V$80,MATCH(A740,PERSONAL!$A$6:$A$80,0)),""))</f>
        <v/>
      </c>
      <c r="E740" s="2"/>
      <c r="F740" s="2"/>
      <c r="G740" s="2"/>
      <c r="H740" s="2"/>
      <c r="I740" s="30"/>
      <c r="J740" s="30"/>
      <c r="K740" s="27"/>
      <c r="L740" s="30"/>
      <c r="M740" s="27"/>
      <c r="N740" s="2"/>
      <c r="O740" s="53">
        <f t="shared" si="88"/>
        <v>0</v>
      </c>
      <c r="P740" s="53">
        <f t="shared" si="89"/>
        <v>0</v>
      </c>
      <c r="Q740" s="53">
        <f t="shared" si="90"/>
        <v>0</v>
      </c>
      <c r="R740" s="53">
        <f>IF(P740=0,0,IF(INSTRUCCIONES!$C$8="",P740,MIN(P740,INSTRUCCIONES!$C$8)))</f>
        <v>0</v>
      </c>
      <c r="S740" s="52" t="str">
        <f>IF(OR(A740="",H740=""),"",IF(COUNTIFS(LISTAS!$C$2:$C$24,C740,LISTAS!$D$2:$D$24,H740)&gt;0,"SI","NO"))</f>
        <v/>
      </c>
      <c r="T740" s="53">
        <f t="shared" si="91"/>
        <v>0</v>
      </c>
      <c r="U740" s="54">
        <f t="shared" si="92"/>
        <v>0</v>
      </c>
      <c r="V740" s="55" t="str">
        <f t="shared" si="93"/>
        <v/>
      </c>
      <c r="W740" s="35" t="str">
        <f t="shared" si="94"/>
        <v/>
      </c>
      <c r="X740" s="37"/>
      <c r="Y740" s="56"/>
      <c r="Z740" s="57" t="str">
        <f t="shared" si="95"/>
        <v/>
      </c>
      <c r="AA740" s="41"/>
    </row>
    <row r="741" spans="1:27" ht="24" customHeight="1" x14ac:dyDescent="0.25">
      <c r="A741" s="27"/>
      <c r="B741" s="51" t="str">
        <f>IF(A741="","",IFERROR(INDEX(PERSONAL!$G$6:$G$80,MATCH(A741,PERSONAL!$A$6:$A$80,0)),""))</f>
        <v/>
      </c>
      <c r="C741" s="52" t="str">
        <f>IF(A741="","",IFERROR(INDEX(PERSONAL!$B$6:$B$80,MATCH(A741,PERSONAL!$A$6:$A$80,0)),""))</f>
        <v/>
      </c>
      <c r="D741" s="31" t="str">
        <f>IF(A741="","",IFERROR(INDEX(PERSONAL!$V$6:$V$80,MATCH(A741,PERSONAL!$A$6:$A$80,0)),""))</f>
        <v/>
      </c>
      <c r="E741" s="2"/>
      <c r="F741" s="2"/>
      <c r="G741" s="2"/>
      <c r="H741" s="2"/>
      <c r="I741" s="30"/>
      <c r="J741" s="30"/>
      <c r="K741" s="27"/>
      <c r="L741" s="30"/>
      <c r="M741" s="27"/>
      <c r="N741" s="2"/>
      <c r="O741" s="53">
        <f t="shared" si="88"/>
        <v>0</v>
      </c>
      <c r="P741" s="53">
        <f t="shared" si="89"/>
        <v>0</v>
      </c>
      <c r="Q741" s="53">
        <f t="shared" si="90"/>
        <v>0</v>
      </c>
      <c r="R741" s="53">
        <f>IF(P741=0,0,IF(INSTRUCCIONES!$C$8="",P741,MIN(P741,INSTRUCCIONES!$C$8)))</f>
        <v>0</v>
      </c>
      <c r="S741" s="52" t="str">
        <f>IF(OR(A741="",H741=""),"",IF(COUNTIFS(LISTAS!$C$2:$C$24,C741,LISTAS!$D$2:$D$24,H741)&gt;0,"SI","NO"))</f>
        <v/>
      </c>
      <c r="T741" s="53">
        <f t="shared" si="91"/>
        <v>0</v>
      </c>
      <c r="U741" s="54">
        <f t="shared" si="92"/>
        <v>0</v>
      </c>
      <c r="V741" s="55" t="str">
        <f t="shared" si="93"/>
        <v/>
      </c>
      <c r="W741" s="35" t="str">
        <f t="shared" si="94"/>
        <v/>
      </c>
      <c r="X741" s="37"/>
      <c r="Y741" s="56"/>
      <c r="Z741" s="57" t="str">
        <f t="shared" si="95"/>
        <v/>
      </c>
      <c r="AA741" s="41"/>
    </row>
    <row r="742" spans="1:27" ht="24" customHeight="1" x14ac:dyDescent="0.25">
      <c r="A742" s="27"/>
      <c r="B742" s="51" t="str">
        <f>IF(A742="","",IFERROR(INDEX(PERSONAL!$G$6:$G$80,MATCH(A742,PERSONAL!$A$6:$A$80,0)),""))</f>
        <v/>
      </c>
      <c r="C742" s="52" t="str">
        <f>IF(A742="","",IFERROR(INDEX(PERSONAL!$B$6:$B$80,MATCH(A742,PERSONAL!$A$6:$A$80,0)),""))</f>
        <v/>
      </c>
      <c r="D742" s="31" t="str">
        <f>IF(A742="","",IFERROR(INDEX(PERSONAL!$V$6:$V$80,MATCH(A742,PERSONAL!$A$6:$A$80,0)),""))</f>
        <v/>
      </c>
      <c r="E742" s="2"/>
      <c r="F742" s="2"/>
      <c r="G742" s="2"/>
      <c r="H742" s="2"/>
      <c r="I742" s="30"/>
      <c r="J742" s="30"/>
      <c r="K742" s="27"/>
      <c r="L742" s="30"/>
      <c r="M742" s="27"/>
      <c r="N742" s="2"/>
      <c r="O742" s="53">
        <f t="shared" si="88"/>
        <v>0</v>
      </c>
      <c r="P742" s="53">
        <f t="shared" si="89"/>
        <v>0</v>
      </c>
      <c r="Q742" s="53">
        <f t="shared" si="90"/>
        <v>0</v>
      </c>
      <c r="R742" s="53">
        <f>IF(P742=0,0,IF(INSTRUCCIONES!$C$8="",P742,MIN(P742,INSTRUCCIONES!$C$8)))</f>
        <v>0</v>
      </c>
      <c r="S742" s="52" t="str">
        <f>IF(OR(A742="",H742=""),"",IF(COUNTIFS(LISTAS!$C$2:$C$24,C742,LISTAS!$D$2:$D$24,H742)&gt;0,"SI","NO"))</f>
        <v/>
      </c>
      <c r="T742" s="53">
        <f t="shared" si="91"/>
        <v>0</v>
      </c>
      <c r="U742" s="54">
        <f t="shared" si="92"/>
        <v>0</v>
      </c>
      <c r="V742" s="55" t="str">
        <f t="shared" si="93"/>
        <v/>
      </c>
      <c r="W742" s="35" t="str">
        <f t="shared" si="94"/>
        <v/>
      </c>
      <c r="X742" s="37"/>
      <c r="Y742" s="56"/>
      <c r="Z742" s="57" t="str">
        <f t="shared" si="95"/>
        <v/>
      </c>
      <c r="AA742" s="41"/>
    </row>
    <row r="743" spans="1:27" ht="24" customHeight="1" x14ac:dyDescent="0.25">
      <c r="A743" s="27"/>
      <c r="B743" s="51" t="str">
        <f>IF(A743="","",IFERROR(INDEX(PERSONAL!$G$6:$G$80,MATCH(A743,PERSONAL!$A$6:$A$80,0)),""))</f>
        <v/>
      </c>
      <c r="C743" s="52" t="str">
        <f>IF(A743="","",IFERROR(INDEX(PERSONAL!$B$6:$B$80,MATCH(A743,PERSONAL!$A$6:$A$80,0)),""))</f>
        <v/>
      </c>
      <c r="D743" s="31" t="str">
        <f>IF(A743="","",IFERROR(INDEX(PERSONAL!$V$6:$V$80,MATCH(A743,PERSONAL!$A$6:$A$80,0)),""))</f>
        <v/>
      </c>
      <c r="E743" s="2"/>
      <c r="F743" s="2"/>
      <c r="G743" s="2"/>
      <c r="H743" s="2"/>
      <c r="I743" s="30"/>
      <c r="J743" s="30"/>
      <c r="K743" s="27"/>
      <c r="L743" s="30"/>
      <c r="M743" s="27"/>
      <c r="N743" s="2"/>
      <c r="O743" s="53">
        <f t="shared" si="88"/>
        <v>0</v>
      </c>
      <c r="P743" s="53">
        <f t="shared" si="89"/>
        <v>0</v>
      </c>
      <c r="Q743" s="53">
        <f t="shared" si="90"/>
        <v>0</v>
      </c>
      <c r="R743" s="53">
        <f>IF(P743=0,0,IF(INSTRUCCIONES!$C$8="",P743,MIN(P743,INSTRUCCIONES!$C$8)))</f>
        <v>0</v>
      </c>
      <c r="S743" s="52" t="str">
        <f>IF(OR(A743="",H743=""),"",IF(COUNTIFS(LISTAS!$C$2:$C$24,C743,LISTAS!$D$2:$D$24,H743)&gt;0,"SI","NO"))</f>
        <v/>
      </c>
      <c r="T743" s="53">
        <f t="shared" si="91"/>
        <v>0</v>
      </c>
      <c r="U743" s="54">
        <f t="shared" si="92"/>
        <v>0</v>
      </c>
      <c r="V743" s="55" t="str">
        <f t="shared" si="93"/>
        <v/>
      </c>
      <c r="W743" s="35" t="str">
        <f t="shared" si="94"/>
        <v/>
      </c>
      <c r="X743" s="37"/>
      <c r="Y743" s="56"/>
      <c r="Z743" s="57" t="str">
        <f t="shared" si="95"/>
        <v/>
      </c>
      <c r="AA743" s="41"/>
    </row>
    <row r="744" spans="1:27" ht="24" customHeight="1" x14ac:dyDescent="0.25">
      <c r="A744" s="27"/>
      <c r="B744" s="51" t="str">
        <f>IF(A744="","",IFERROR(INDEX(PERSONAL!$G$6:$G$80,MATCH(A744,PERSONAL!$A$6:$A$80,0)),""))</f>
        <v/>
      </c>
      <c r="C744" s="52" t="str">
        <f>IF(A744="","",IFERROR(INDEX(PERSONAL!$B$6:$B$80,MATCH(A744,PERSONAL!$A$6:$A$80,0)),""))</f>
        <v/>
      </c>
      <c r="D744" s="31" t="str">
        <f>IF(A744="","",IFERROR(INDEX(PERSONAL!$V$6:$V$80,MATCH(A744,PERSONAL!$A$6:$A$80,0)),""))</f>
        <v/>
      </c>
      <c r="E744" s="2"/>
      <c r="F744" s="2"/>
      <c r="G744" s="2"/>
      <c r="H744" s="2"/>
      <c r="I744" s="30"/>
      <c r="J744" s="30"/>
      <c r="K744" s="27"/>
      <c r="L744" s="30"/>
      <c r="M744" s="27"/>
      <c r="N744" s="2"/>
      <c r="O744" s="53">
        <f t="shared" si="88"/>
        <v>0</v>
      </c>
      <c r="P744" s="53">
        <f t="shared" si="89"/>
        <v>0</v>
      </c>
      <c r="Q744" s="53">
        <f t="shared" si="90"/>
        <v>0</v>
      </c>
      <c r="R744" s="53">
        <f>IF(P744=0,0,IF(INSTRUCCIONES!$C$8="",P744,MIN(P744,INSTRUCCIONES!$C$8)))</f>
        <v>0</v>
      </c>
      <c r="S744" s="52" t="str">
        <f>IF(OR(A744="",H744=""),"",IF(COUNTIFS(LISTAS!$C$2:$C$24,C744,LISTAS!$D$2:$D$24,H744)&gt;0,"SI","NO"))</f>
        <v/>
      </c>
      <c r="T744" s="53">
        <f t="shared" si="91"/>
        <v>0</v>
      </c>
      <c r="U744" s="54">
        <f t="shared" si="92"/>
        <v>0</v>
      </c>
      <c r="V744" s="55" t="str">
        <f t="shared" si="93"/>
        <v/>
      </c>
      <c r="W744" s="35" t="str">
        <f t="shared" si="94"/>
        <v/>
      </c>
      <c r="X744" s="37"/>
      <c r="Y744" s="56"/>
      <c r="Z744" s="57" t="str">
        <f t="shared" si="95"/>
        <v/>
      </c>
      <c r="AA744" s="41"/>
    </row>
    <row r="745" spans="1:27" ht="24" customHeight="1" x14ac:dyDescent="0.25">
      <c r="A745" s="27"/>
      <c r="B745" s="51" t="str">
        <f>IF(A745="","",IFERROR(INDEX(PERSONAL!$G$6:$G$80,MATCH(A745,PERSONAL!$A$6:$A$80,0)),""))</f>
        <v/>
      </c>
      <c r="C745" s="52" t="str">
        <f>IF(A745="","",IFERROR(INDEX(PERSONAL!$B$6:$B$80,MATCH(A745,PERSONAL!$A$6:$A$80,0)),""))</f>
        <v/>
      </c>
      <c r="D745" s="31" t="str">
        <f>IF(A745="","",IFERROR(INDEX(PERSONAL!$V$6:$V$80,MATCH(A745,PERSONAL!$A$6:$A$80,0)),""))</f>
        <v/>
      </c>
      <c r="E745" s="2"/>
      <c r="F745" s="2"/>
      <c r="G745" s="2"/>
      <c r="H745" s="2"/>
      <c r="I745" s="30"/>
      <c r="J745" s="30"/>
      <c r="K745" s="27"/>
      <c r="L745" s="30"/>
      <c r="M745" s="27"/>
      <c r="N745" s="2"/>
      <c r="O745" s="53">
        <f t="shared" si="88"/>
        <v>0</v>
      </c>
      <c r="P745" s="53">
        <f t="shared" si="89"/>
        <v>0</v>
      </c>
      <c r="Q745" s="53">
        <f t="shared" si="90"/>
        <v>0</v>
      </c>
      <c r="R745" s="53">
        <f>IF(P745=0,0,IF(INSTRUCCIONES!$C$8="",P745,MIN(P745,INSTRUCCIONES!$C$8)))</f>
        <v>0</v>
      </c>
      <c r="S745" s="52" t="str">
        <f>IF(OR(A745="",H745=""),"",IF(COUNTIFS(LISTAS!$C$2:$C$24,C745,LISTAS!$D$2:$D$24,H745)&gt;0,"SI","NO"))</f>
        <v/>
      </c>
      <c r="T745" s="53">
        <f t="shared" si="91"/>
        <v>0</v>
      </c>
      <c r="U745" s="54">
        <f t="shared" si="92"/>
        <v>0</v>
      </c>
      <c r="V745" s="55" t="str">
        <f t="shared" si="93"/>
        <v/>
      </c>
      <c r="W745" s="35" t="str">
        <f t="shared" si="94"/>
        <v/>
      </c>
      <c r="X745" s="37"/>
      <c r="Y745" s="56"/>
      <c r="Z745" s="57" t="str">
        <f t="shared" si="95"/>
        <v/>
      </c>
      <c r="AA745" s="41"/>
    </row>
    <row r="746" spans="1:27" ht="24" customHeight="1" x14ac:dyDescent="0.25">
      <c r="A746" s="27"/>
      <c r="B746" s="51" t="str">
        <f>IF(A746="","",IFERROR(INDEX(PERSONAL!$G$6:$G$80,MATCH(A746,PERSONAL!$A$6:$A$80,0)),""))</f>
        <v/>
      </c>
      <c r="C746" s="52" t="str">
        <f>IF(A746="","",IFERROR(INDEX(PERSONAL!$B$6:$B$80,MATCH(A746,PERSONAL!$A$6:$A$80,0)),""))</f>
        <v/>
      </c>
      <c r="D746" s="31" t="str">
        <f>IF(A746="","",IFERROR(INDEX(PERSONAL!$V$6:$V$80,MATCH(A746,PERSONAL!$A$6:$A$80,0)),""))</f>
        <v/>
      </c>
      <c r="E746" s="2"/>
      <c r="F746" s="2"/>
      <c r="G746" s="2"/>
      <c r="H746" s="2"/>
      <c r="I746" s="30"/>
      <c r="J746" s="30"/>
      <c r="K746" s="27"/>
      <c r="L746" s="30"/>
      <c r="M746" s="27"/>
      <c r="N746" s="2"/>
      <c r="O746" s="53">
        <f t="shared" si="88"/>
        <v>0</v>
      </c>
      <c r="P746" s="53">
        <f t="shared" si="89"/>
        <v>0</v>
      </c>
      <c r="Q746" s="53">
        <f t="shared" si="90"/>
        <v>0</v>
      </c>
      <c r="R746" s="53">
        <f>IF(P746=0,0,IF(INSTRUCCIONES!$C$8="",P746,MIN(P746,INSTRUCCIONES!$C$8)))</f>
        <v>0</v>
      </c>
      <c r="S746" s="52" t="str">
        <f>IF(OR(A746="",H746=""),"",IF(COUNTIFS(LISTAS!$C$2:$C$24,C746,LISTAS!$D$2:$D$24,H746)&gt;0,"SI","NO"))</f>
        <v/>
      </c>
      <c r="T746" s="53">
        <f t="shared" si="91"/>
        <v>0</v>
      </c>
      <c r="U746" s="54">
        <f t="shared" si="92"/>
        <v>0</v>
      </c>
      <c r="V746" s="55" t="str">
        <f t="shared" si="93"/>
        <v/>
      </c>
      <c r="W746" s="35" t="str">
        <f t="shared" si="94"/>
        <v/>
      </c>
      <c r="X746" s="37"/>
      <c r="Y746" s="56"/>
      <c r="Z746" s="57" t="str">
        <f t="shared" si="95"/>
        <v/>
      </c>
      <c r="AA746" s="41"/>
    </row>
    <row r="747" spans="1:27" ht="24" customHeight="1" x14ac:dyDescent="0.25">
      <c r="A747" s="27"/>
      <c r="B747" s="51" t="str">
        <f>IF(A747="","",IFERROR(INDEX(PERSONAL!$G$6:$G$80,MATCH(A747,PERSONAL!$A$6:$A$80,0)),""))</f>
        <v/>
      </c>
      <c r="C747" s="52" t="str">
        <f>IF(A747="","",IFERROR(INDEX(PERSONAL!$B$6:$B$80,MATCH(A747,PERSONAL!$A$6:$A$80,0)),""))</f>
        <v/>
      </c>
      <c r="D747" s="31" t="str">
        <f>IF(A747="","",IFERROR(INDEX(PERSONAL!$V$6:$V$80,MATCH(A747,PERSONAL!$A$6:$A$80,0)),""))</f>
        <v/>
      </c>
      <c r="E747" s="2"/>
      <c r="F747" s="2"/>
      <c r="G747" s="2"/>
      <c r="H747" s="2"/>
      <c r="I747" s="30"/>
      <c r="J747" s="30"/>
      <c r="K747" s="27"/>
      <c r="L747" s="30"/>
      <c r="M747" s="27"/>
      <c r="N747" s="2"/>
      <c r="O747" s="53">
        <f t="shared" si="88"/>
        <v>0</v>
      </c>
      <c r="P747" s="53">
        <f t="shared" si="89"/>
        <v>0</v>
      </c>
      <c r="Q747" s="53">
        <f t="shared" si="90"/>
        <v>0</v>
      </c>
      <c r="R747" s="53">
        <f>IF(P747=0,0,IF(INSTRUCCIONES!$C$8="",P747,MIN(P747,INSTRUCCIONES!$C$8)))</f>
        <v>0</v>
      </c>
      <c r="S747" s="52" t="str">
        <f>IF(OR(A747="",H747=""),"",IF(COUNTIFS(LISTAS!$C$2:$C$24,C747,LISTAS!$D$2:$D$24,H747)&gt;0,"SI","NO"))</f>
        <v/>
      </c>
      <c r="T747" s="53">
        <f t="shared" si="91"/>
        <v>0</v>
      </c>
      <c r="U747" s="54">
        <f t="shared" si="92"/>
        <v>0</v>
      </c>
      <c r="V747" s="55" t="str">
        <f t="shared" si="93"/>
        <v/>
      </c>
      <c r="W747" s="35" t="str">
        <f t="shared" si="94"/>
        <v/>
      </c>
      <c r="X747" s="37"/>
      <c r="Y747" s="56"/>
      <c r="Z747" s="57" t="str">
        <f t="shared" si="95"/>
        <v/>
      </c>
      <c r="AA747" s="41"/>
    </row>
    <row r="748" spans="1:27" ht="24" customHeight="1" x14ac:dyDescent="0.25">
      <c r="A748" s="27"/>
      <c r="B748" s="51" t="str">
        <f>IF(A748="","",IFERROR(INDEX(PERSONAL!$G$6:$G$80,MATCH(A748,PERSONAL!$A$6:$A$80,0)),""))</f>
        <v/>
      </c>
      <c r="C748" s="52" t="str">
        <f>IF(A748="","",IFERROR(INDEX(PERSONAL!$B$6:$B$80,MATCH(A748,PERSONAL!$A$6:$A$80,0)),""))</f>
        <v/>
      </c>
      <c r="D748" s="31" t="str">
        <f>IF(A748="","",IFERROR(INDEX(PERSONAL!$V$6:$V$80,MATCH(A748,PERSONAL!$A$6:$A$80,0)),""))</f>
        <v/>
      </c>
      <c r="E748" s="2"/>
      <c r="F748" s="2"/>
      <c r="G748" s="2"/>
      <c r="H748" s="2"/>
      <c r="I748" s="30"/>
      <c r="J748" s="30"/>
      <c r="K748" s="27"/>
      <c r="L748" s="30"/>
      <c r="M748" s="27"/>
      <c r="N748" s="2"/>
      <c r="O748" s="53">
        <f t="shared" si="88"/>
        <v>0</v>
      </c>
      <c r="P748" s="53">
        <f t="shared" si="89"/>
        <v>0</v>
      </c>
      <c r="Q748" s="53">
        <f t="shared" si="90"/>
        <v>0</v>
      </c>
      <c r="R748" s="53">
        <f>IF(P748=0,0,IF(INSTRUCCIONES!$C$8="",P748,MIN(P748,INSTRUCCIONES!$C$8)))</f>
        <v>0</v>
      </c>
      <c r="S748" s="52" t="str">
        <f>IF(OR(A748="",H748=""),"",IF(COUNTIFS(LISTAS!$C$2:$C$24,C748,LISTAS!$D$2:$D$24,H748)&gt;0,"SI","NO"))</f>
        <v/>
      </c>
      <c r="T748" s="53">
        <f t="shared" si="91"/>
        <v>0</v>
      </c>
      <c r="U748" s="54">
        <f t="shared" si="92"/>
        <v>0</v>
      </c>
      <c r="V748" s="55" t="str">
        <f t="shared" si="93"/>
        <v/>
      </c>
      <c r="W748" s="35" t="str">
        <f t="shared" si="94"/>
        <v/>
      </c>
      <c r="X748" s="37"/>
      <c r="Y748" s="56"/>
      <c r="Z748" s="57" t="str">
        <f t="shared" si="95"/>
        <v/>
      </c>
      <c r="AA748" s="41"/>
    </row>
    <row r="749" spans="1:27" ht="24" customHeight="1" x14ac:dyDescent="0.25">
      <c r="A749" s="27"/>
      <c r="B749" s="51" t="str">
        <f>IF(A749="","",IFERROR(INDEX(PERSONAL!$G$6:$G$80,MATCH(A749,PERSONAL!$A$6:$A$80,0)),""))</f>
        <v/>
      </c>
      <c r="C749" s="52" t="str">
        <f>IF(A749="","",IFERROR(INDEX(PERSONAL!$B$6:$B$80,MATCH(A749,PERSONAL!$A$6:$A$80,0)),""))</f>
        <v/>
      </c>
      <c r="D749" s="31" t="str">
        <f>IF(A749="","",IFERROR(INDEX(PERSONAL!$V$6:$V$80,MATCH(A749,PERSONAL!$A$6:$A$80,0)),""))</f>
        <v/>
      </c>
      <c r="E749" s="2"/>
      <c r="F749" s="2"/>
      <c r="G749" s="2"/>
      <c r="H749" s="2"/>
      <c r="I749" s="30"/>
      <c r="J749" s="30"/>
      <c r="K749" s="27"/>
      <c r="L749" s="30"/>
      <c r="M749" s="27"/>
      <c r="N749" s="2"/>
      <c r="O749" s="53">
        <f t="shared" si="88"/>
        <v>0</v>
      </c>
      <c r="P749" s="53">
        <f t="shared" si="89"/>
        <v>0</v>
      </c>
      <c r="Q749" s="53">
        <f t="shared" si="90"/>
        <v>0</v>
      </c>
      <c r="R749" s="53">
        <f>IF(P749=0,0,IF(INSTRUCCIONES!$C$8="",P749,MIN(P749,INSTRUCCIONES!$C$8)))</f>
        <v>0</v>
      </c>
      <c r="S749" s="52" t="str">
        <f>IF(OR(A749="",H749=""),"",IF(COUNTIFS(LISTAS!$C$2:$C$24,C749,LISTAS!$D$2:$D$24,H749)&gt;0,"SI","NO"))</f>
        <v/>
      </c>
      <c r="T749" s="53">
        <f t="shared" si="91"/>
        <v>0</v>
      </c>
      <c r="U749" s="54">
        <f t="shared" si="92"/>
        <v>0</v>
      </c>
      <c r="V749" s="55" t="str">
        <f t="shared" si="93"/>
        <v/>
      </c>
      <c r="W749" s="35" t="str">
        <f t="shared" si="94"/>
        <v/>
      </c>
      <c r="X749" s="37"/>
      <c r="Y749" s="56"/>
      <c r="Z749" s="57" t="str">
        <f t="shared" si="95"/>
        <v/>
      </c>
      <c r="AA749" s="41"/>
    </row>
    <row r="750" spans="1:27" ht="24" customHeight="1" x14ac:dyDescent="0.25">
      <c r="A750" s="27"/>
      <c r="B750" s="51" t="str">
        <f>IF(A750="","",IFERROR(INDEX(PERSONAL!$G$6:$G$80,MATCH(A750,PERSONAL!$A$6:$A$80,0)),""))</f>
        <v/>
      </c>
      <c r="C750" s="52" t="str">
        <f>IF(A750="","",IFERROR(INDEX(PERSONAL!$B$6:$B$80,MATCH(A750,PERSONAL!$A$6:$A$80,0)),""))</f>
        <v/>
      </c>
      <c r="D750" s="31" t="str">
        <f>IF(A750="","",IFERROR(INDEX(PERSONAL!$V$6:$V$80,MATCH(A750,PERSONAL!$A$6:$A$80,0)),""))</f>
        <v/>
      </c>
      <c r="E750" s="2"/>
      <c r="F750" s="2"/>
      <c r="G750" s="2"/>
      <c r="H750" s="2"/>
      <c r="I750" s="30"/>
      <c r="J750" s="30"/>
      <c r="K750" s="27"/>
      <c r="L750" s="30"/>
      <c r="M750" s="27"/>
      <c r="N750" s="2"/>
      <c r="O750" s="53">
        <f t="shared" si="88"/>
        <v>0</v>
      </c>
      <c r="P750" s="53">
        <f t="shared" si="89"/>
        <v>0</v>
      </c>
      <c r="Q750" s="53">
        <f t="shared" si="90"/>
        <v>0</v>
      </c>
      <c r="R750" s="53">
        <f>IF(P750=0,0,IF(INSTRUCCIONES!$C$8="",P750,MIN(P750,INSTRUCCIONES!$C$8)))</f>
        <v>0</v>
      </c>
      <c r="S750" s="52" t="str">
        <f>IF(OR(A750="",H750=""),"",IF(COUNTIFS(LISTAS!$C$2:$C$24,C750,LISTAS!$D$2:$D$24,H750)&gt;0,"SI","NO"))</f>
        <v/>
      </c>
      <c r="T750" s="53">
        <f t="shared" si="91"/>
        <v>0</v>
      </c>
      <c r="U750" s="54">
        <f t="shared" si="92"/>
        <v>0</v>
      </c>
      <c r="V750" s="55" t="str">
        <f t="shared" si="93"/>
        <v/>
      </c>
      <c r="W750" s="35" t="str">
        <f t="shared" si="94"/>
        <v/>
      </c>
      <c r="X750" s="37"/>
      <c r="Y750" s="56"/>
      <c r="Z750" s="57" t="str">
        <f t="shared" si="95"/>
        <v/>
      </c>
      <c r="AA750" s="41"/>
    </row>
    <row r="751" spans="1:27" ht="24" customHeight="1" x14ac:dyDescent="0.25">
      <c r="A751" s="27"/>
      <c r="B751" s="51" t="str">
        <f>IF(A751="","",IFERROR(INDEX(PERSONAL!$G$6:$G$80,MATCH(A751,PERSONAL!$A$6:$A$80,0)),""))</f>
        <v/>
      </c>
      <c r="C751" s="52" t="str">
        <f>IF(A751="","",IFERROR(INDEX(PERSONAL!$B$6:$B$80,MATCH(A751,PERSONAL!$A$6:$A$80,0)),""))</f>
        <v/>
      </c>
      <c r="D751" s="31" t="str">
        <f>IF(A751="","",IFERROR(INDEX(PERSONAL!$V$6:$V$80,MATCH(A751,PERSONAL!$A$6:$A$80,0)),""))</f>
        <v/>
      </c>
      <c r="E751" s="2"/>
      <c r="F751" s="2"/>
      <c r="G751" s="2"/>
      <c r="H751" s="2"/>
      <c r="I751" s="30"/>
      <c r="J751" s="30"/>
      <c r="K751" s="27"/>
      <c r="L751" s="30"/>
      <c r="M751" s="27"/>
      <c r="N751" s="2"/>
      <c r="O751" s="53">
        <f t="shared" si="88"/>
        <v>0</v>
      </c>
      <c r="P751" s="53">
        <f t="shared" si="89"/>
        <v>0</v>
      </c>
      <c r="Q751" s="53">
        <f t="shared" si="90"/>
        <v>0</v>
      </c>
      <c r="R751" s="53">
        <f>IF(P751=0,0,IF(INSTRUCCIONES!$C$8="",P751,MIN(P751,INSTRUCCIONES!$C$8)))</f>
        <v>0</v>
      </c>
      <c r="S751" s="52" t="str">
        <f>IF(OR(A751="",H751=""),"",IF(COUNTIFS(LISTAS!$C$2:$C$24,C751,LISTAS!$D$2:$D$24,H751)&gt;0,"SI","NO"))</f>
        <v/>
      </c>
      <c r="T751" s="53">
        <f t="shared" si="91"/>
        <v>0</v>
      </c>
      <c r="U751" s="54">
        <f t="shared" si="92"/>
        <v>0</v>
      </c>
      <c r="V751" s="55" t="str">
        <f t="shared" si="93"/>
        <v/>
      </c>
      <c r="W751" s="35" t="str">
        <f t="shared" si="94"/>
        <v/>
      </c>
      <c r="X751" s="37"/>
      <c r="Y751" s="56"/>
      <c r="Z751" s="57" t="str">
        <f t="shared" si="95"/>
        <v/>
      </c>
      <c r="AA751" s="41"/>
    </row>
    <row r="752" spans="1:27" ht="24" customHeight="1" x14ac:dyDescent="0.25">
      <c r="A752" s="27"/>
      <c r="B752" s="51" t="str">
        <f>IF(A752="","",IFERROR(INDEX(PERSONAL!$G$6:$G$80,MATCH(A752,PERSONAL!$A$6:$A$80,0)),""))</f>
        <v/>
      </c>
      <c r="C752" s="52" t="str">
        <f>IF(A752="","",IFERROR(INDEX(PERSONAL!$B$6:$B$80,MATCH(A752,PERSONAL!$A$6:$A$80,0)),""))</f>
        <v/>
      </c>
      <c r="D752" s="31" t="str">
        <f>IF(A752="","",IFERROR(INDEX(PERSONAL!$V$6:$V$80,MATCH(A752,PERSONAL!$A$6:$A$80,0)),""))</f>
        <v/>
      </c>
      <c r="E752" s="2"/>
      <c r="F752" s="2"/>
      <c r="G752" s="2"/>
      <c r="H752" s="2"/>
      <c r="I752" s="30"/>
      <c r="J752" s="30"/>
      <c r="K752" s="27"/>
      <c r="L752" s="30"/>
      <c r="M752" s="27"/>
      <c r="N752" s="2"/>
      <c r="O752" s="53">
        <f t="shared" si="88"/>
        <v>0</v>
      </c>
      <c r="P752" s="53">
        <f t="shared" si="89"/>
        <v>0</v>
      </c>
      <c r="Q752" s="53">
        <f t="shared" si="90"/>
        <v>0</v>
      </c>
      <c r="R752" s="53">
        <f>IF(P752=0,0,IF(INSTRUCCIONES!$C$8="",P752,MIN(P752,INSTRUCCIONES!$C$8)))</f>
        <v>0</v>
      </c>
      <c r="S752" s="52" t="str">
        <f>IF(OR(A752="",H752=""),"",IF(COUNTIFS(LISTAS!$C$2:$C$24,C752,LISTAS!$D$2:$D$24,H752)&gt;0,"SI","NO"))</f>
        <v/>
      </c>
      <c r="T752" s="53">
        <f t="shared" si="91"/>
        <v>0</v>
      </c>
      <c r="U752" s="54">
        <f t="shared" si="92"/>
        <v>0</v>
      </c>
      <c r="V752" s="55" t="str">
        <f t="shared" si="93"/>
        <v/>
      </c>
      <c r="W752" s="35" t="str">
        <f t="shared" si="94"/>
        <v/>
      </c>
      <c r="X752" s="37"/>
      <c r="Y752" s="56"/>
      <c r="Z752" s="57" t="str">
        <f t="shared" si="95"/>
        <v/>
      </c>
      <c r="AA752" s="41"/>
    </row>
    <row r="753" spans="1:27" ht="24" customHeight="1" x14ac:dyDescent="0.25">
      <c r="A753" s="27"/>
      <c r="B753" s="51" t="str">
        <f>IF(A753="","",IFERROR(INDEX(PERSONAL!$G$6:$G$80,MATCH(A753,PERSONAL!$A$6:$A$80,0)),""))</f>
        <v/>
      </c>
      <c r="C753" s="52" t="str">
        <f>IF(A753="","",IFERROR(INDEX(PERSONAL!$B$6:$B$80,MATCH(A753,PERSONAL!$A$6:$A$80,0)),""))</f>
        <v/>
      </c>
      <c r="D753" s="31" t="str">
        <f>IF(A753="","",IFERROR(INDEX(PERSONAL!$V$6:$V$80,MATCH(A753,PERSONAL!$A$6:$A$80,0)),""))</f>
        <v/>
      </c>
      <c r="E753" s="2"/>
      <c r="F753" s="2"/>
      <c r="G753" s="2"/>
      <c r="H753" s="2"/>
      <c r="I753" s="30"/>
      <c r="J753" s="30"/>
      <c r="K753" s="27"/>
      <c r="L753" s="30"/>
      <c r="M753" s="27"/>
      <c r="N753" s="2"/>
      <c r="O753" s="53">
        <f t="shared" si="88"/>
        <v>0</v>
      </c>
      <c r="P753" s="53">
        <f t="shared" si="89"/>
        <v>0</v>
      </c>
      <c r="Q753" s="53">
        <f t="shared" si="90"/>
        <v>0</v>
      </c>
      <c r="R753" s="53">
        <f>IF(P753=0,0,IF(INSTRUCCIONES!$C$8="",P753,MIN(P753,INSTRUCCIONES!$C$8)))</f>
        <v>0</v>
      </c>
      <c r="S753" s="52" t="str">
        <f>IF(OR(A753="",H753=""),"",IF(COUNTIFS(LISTAS!$C$2:$C$24,C753,LISTAS!$D$2:$D$24,H753)&gt;0,"SI","NO"))</f>
        <v/>
      </c>
      <c r="T753" s="53">
        <f t="shared" si="91"/>
        <v>0</v>
      </c>
      <c r="U753" s="54">
        <f t="shared" si="92"/>
        <v>0</v>
      </c>
      <c r="V753" s="55" t="str">
        <f t="shared" si="93"/>
        <v/>
      </c>
      <c r="W753" s="35" t="str">
        <f t="shared" si="94"/>
        <v/>
      </c>
      <c r="X753" s="37"/>
      <c r="Y753" s="56"/>
      <c r="Z753" s="57" t="str">
        <f t="shared" si="95"/>
        <v/>
      </c>
      <c r="AA753" s="41"/>
    </row>
    <row r="754" spans="1:27" ht="24" customHeight="1" x14ac:dyDescent="0.25">
      <c r="A754" s="27"/>
      <c r="B754" s="51" t="str">
        <f>IF(A754="","",IFERROR(INDEX(PERSONAL!$G$6:$G$80,MATCH(A754,PERSONAL!$A$6:$A$80,0)),""))</f>
        <v/>
      </c>
      <c r="C754" s="52" t="str">
        <f>IF(A754="","",IFERROR(INDEX(PERSONAL!$B$6:$B$80,MATCH(A754,PERSONAL!$A$6:$A$80,0)),""))</f>
        <v/>
      </c>
      <c r="D754" s="31" t="str">
        <f>IF(A754="","",IFERROR(INDEX(PERSONAL!$V$6:$V$80,MATCH(A754,PERSONAL!$A$6:$A$80,0)),""))</f>
        <v/>
      </c>
      <c r="E754" s="2"/>
      <c r="F754" s="2"/>
      <c r="G754" s="2"/>
      <c r="H754" s="2"/>
      <c r="I754" s="30"/>
      <c r="J754" s="30"/>
      <c r="K754" s="27"/>
      <c r="L754" s="30"/>
      <c r="M754" s="27"/>
      <c r="N754" s="2"/>
      <c r="O754" s="53">
        <f t="shared" si="88"/>
        <v>0</v>
      </c>
      <c r="P754" s="53">
        <f t="shared" si="89"/>
        <v>0</v>
      </c>
      <c r="Q754" s="53">
        <f t="shared" si="90"/>
        <v>0</v>
      </c>
      <c r="R754" s="53">
        <f>IF(P754=0,0,IF(INSTRUCCIONES!$C$8="",P754,MIN(P754,INSTRUCCIONES!$C$8)))</f>
        <v>0</v>
      </c>
      <c r="S754" s="52" t="str">
        <f>IF(OR(A754="",H754=""),"",IF(COUNTIFS(LISTAS!$C$2:$C$24,C754,LISTAS!$D$2:$D$24,H754)&gt;0,"SI","NO"))</f>
        <v/>
      </c>
      <c r="T754" s="53">
        <f t="shared" si="91"/>
        <v>0</v>
      </c>
      <c r="U754" s="54">
        <f t="shared" si="92"/>
        <v>0</v>
      </c>
      <c r="V754" s="55" t="str">
        <f t="shared" si="93"/>
        <v/>
      </c>
      <c r="W754" s="35" t="str">
        <f t="shared" si="94"/>
        <v/>
      </c>
      <c r="X754" s="37"/>
      <c r="Y754" s="56"/>
      <c r="Z754" s="57" t="str">
        <f t="shared" si="95"/>
        <v/>
      </c>
      <c r="AA754" s="41"/>
    </row>
    <row r="755" spans="1:27" ht="24" customHeight="1" x14ac:dyDescent="0.25">
      <c r="A755" s="27"/>
      <c r="B755" s="51" t="str">
        <f>IF(A755="","",IFERROR(INDEX(PERSONAL!$G$6:$G$80,MATCH(A755,PERSONAL!$A$6:$A$80,0)),""))</f>
        <v/>
      </c>
      <c r="C755" s="52" t="str">
        <f>IF(A755="","",IFERROR(INDEX(PERSONAL!$B$6:$B$80,MATCH(A755,PERSONAL!$A$6:$A$80,0)),""))</f>
        <v/>
      </c>
      <c r="D755" s="31" t="str">
        <f>IF(A755="","",IFERROR(INDEX(PERSONAL!$V$6:$V$80,MATCH(A755,PERSONAL!$A$6:$A$80,0)),""))</f>
        <v/>
      </c>
      <c r="E755" s="2"/>
      <c r="F755" s="2"/>
      <c r="G755" s="2"/>
      <c r="H755" s="2"/>
      <c r="I755" s="30"/>
      <c r="J755" s="30"/>
      <c r="K755" s="27"/>
      <c r="L755" s="30"/>
      <c r="M755" s="27"/>
      <c r="N755" s="2"/>
      <c r="O755" s="53">
        <f t="shared" si="88"/>
        <v>0</v>
      </c>
      <c r="P755" s="53">
        <f t="shared" si="89"/>
        <v>0</v>
      </c>
      <c r="Q755" s="53">
        <f t="shared" si="90"/>
        <v>0</v>
      </c>
      <c r="R755" s="53">
        <f>IF(P755=0,0,IF(INSTRUCCIONES!$C$8="",P755,MIN(P755,INSTRUCCIONES!$C$8)))</f>
        <v>0</v>
      </c>
      <c r="S755" s="52" t="str">
        <f>IF(OR(A755="",H755=""),"",IF(COUNTIFS(LISTAS!$C$2:$C$24,C755,LISTAS!$D$2:$D$24,H755)&gt;0,"SI","NO"))</f>
        <v/>
      </c>
      <c r="T755" s="53">
        <f t="shared" si="91"/>
        <v>0</v>
      </c>
      <c r="U755" s="54">
        <f t="shared" si="92"/>
        <v>0</v>
      </c>
      <c r="V755" s="55" t="str">
        <f t="shared" si="93"/>
        <v/>
      </c>
      <c r="W755" s="35" t="str">
        <f t="shared" si="94"/>
        <v/>
      </c>
      <c r="X755" s="37"/>
      <c r="Y755" s="56"/>
      <c r="Z755" s="57" t="str">
        <f t="shared" si="95"/>
        <v/>
      </c>
      <c r="AA755" s="41"/>
    </row>
    <row r="756" spans="1:27" ht="24" customHeight="1" x14ac:dyDescent="0.25">
      <c r="A756" s="27"/>
      <c r="B756" s="51" t="str">
        <f>IF(A756="","",IFERROR(INDEX(PERSONAL!$G$6:$G$80,MATCH(A756,PERSONAL!$A$6:$A$80,0)),""))</f>
        <v/>
      </c>
      <c r="C756" s="52" t="str">
        <f>IF(A756="","",IFERROR(INDEX(PERSONAL!$B$6:$B$80,MATCH(A756,PERSONAL!$A$6:$A$80,0)),""))</f>
        <v/>
      </c>
      <c r="D756" s="31" t="str">
        <f>IF(A756="","",IFERROR(INDEX(PERSONAL!$V$6:$V$80,MATCH(A756,PERSONAL!$A$6:$A$80,0)),""))</f>
        <v/>
      </c>
      <c r="E756" s="2"/>
      <c r="F756" s="2"/>
      <c r="G756" s="2"/>
      <c r="H756" s="2"/>
      <c r="I756" s="30"/>
      <c r="J756" s="30"/>
      <c r="K756" s="27"/>
      <c r="L756" s="30"/>
      <c r="M756" s="27"/>
      <c r="N756" s="2"/>
      <c r="O756" s="53">
        <f t="shared" si="88"/>
        <v>0</v>
      </c>
      <c r="P756" s="53">
        <f t="shared" si="89"/>
        <v>0</v>
      </c>
      <c r="Q756" s="53">
        <f t="shared" si="90"/>
        <v>0</v>
      </c>
      <c r="R756" s="53">
        <f>IF(P756=0,0,IF(INSTRUCCIONES!$C$8="",P756,MIN(P756,INSTRUCCIONES!$C$8)))</f>
        <v>0</v>
      </c>
      <c r="S756" s="52" t="str">
        <f>IF(OR(A756="",H756=""),"",IF(COUNTIFS(LISTAS!$C$2:$C$24,C756,LISTAS!$D$2:$D$24,H756)&gt;0,"SI","NO"))</f>
        <v/>
      </c>
      <c r="T756" s="53">
        <f t="shared" si="91"/>
        <v>0</v>
      </c>
      <c r="U756" s="54">
        <f t="shared" si="92"/>
        <v>0</v>
      </c>
      <c r="V756" s="55" t="str">
        <f t="shared" si="93"/>
        <v/>
      </c>
      <c r="W756" s="35" t="str">
        <f t="shared" si="94"/>
        <v/>
      </c>
      <c r="X756" s="37"/>
      <c r="Y756" s="56"/>
      <c r="Z756" s="57" t="str">
        <f t="shared" si="95"/>
        <v/>
      </c>
      <c r="AA756" s="41"/>
    </row>
    <row r="757" spans="1:27" ht="24" customHeight="1" x14ac:dyDescent="0.25">
      <c r="A757" s="27"/>
      <c r="B757" s="51" t="str">
        <f>IF(A757="","",IFERROR(INDEX(PERSONAL!$G$6:$G$80,MATCH(A757,PERSONAL!$A$6:$A$80,0)),""))</f>
        <v/>
      </c>
      <c r="C757" s="52" t="str">
        <f>IF(A757="","",IFERROR(INDEX(PERSONAL!$B$6:$B$80,MATCH(A757,PERSONAL!$A$6:$A$80,0)),""))</f>
        <v/>
      </c>
      <c r="D757" s="31" t="str">
        <f>IF(A757="","",IFERROR(INDEX(PERSONAL!$V$6:$V$80,MATCH(A757,PERSONAL!$A$6:$A$80,0)),""))</f>
        <v/>
      </c>
      <c r="E757" s="2"/>
      <c r="F757" s="2"/>
      <c r="G757" s="2"/>
      <c r="H757" s="2"/>
      <c r="I757" s="30"/>
      <c r="J757" s="30"/>
      <c r="K757" s="27"/>
      <c r="L757" s="30"/>
      <c r="M757" s="27"/>
      <c r="N757" s="2"/>
      <c r="O757" s="53">
        <f t="shared" si="88"/>
        <v>0</v>
      </c>
      <c r="P757" s="53">
        <f t="shared" si="89"/>
        <v>0</v>
      </c>
      <c r="Q757" s="53">
        <f t="shared" si="90"/>
        <v>0</v>
      </c>
      <c r="R757" s="53">
        <f>IF(P757=0,0,IF(INSTRUCCIONES!$C$8="",P757,MIN(P757,INSTRUCCIONES!$C$8)))</f>
        <v>0</v>
      </c>
      <c r="S757" s="52" t="str">
        <f>IF(OR(A757="",H757=""),"",IF(COUNTIFS(LISTAS!$C$2:$C$24,C757,LISTAS!$D$2:$D$24,H757)&gt;0,"SI","NO"))</f>
        <v/>
      </c>
      <c r="T757" s="53">
        <f t="shared" si="91"/>
        <v>0</v>
      </c>
      <c r="U757" s="54">
        <f t="shared" si="92"/>
        <v>0</v>
      </c>
      <c r="V757" s="55" t="str">
        <f t="shared" si="93"/>
        <v/>
      </c>
      <c r="W757" s="35" t="str">
        <f t="shared" si="94"/>
        <v/>
      </c>
      <c r="X757" s="37"/>
      <c r="Y757" s="56"/>
      <c r="Z757" s="57" t="str">
        <f t="shared" si="95"/>
        <v/>
      </c>
      <c r="AA757" s="41"/>
    </row>
    <row r="758" spans="1:27" ht="24" customHeight="1" x14ac:dyDescent="0.25">
      <c r="A758" s="27"/>
      <c r="B758" s="51" t="str">
        <f>IF(A758="","",IFERROR(INDEX(PERSONAL!$G$6:$G$80,MATCH(A758,PERSONAL!$A$6:$A$80,0)),""))</f>
        <v/>
      </c>
      <c r="C758" s="52" t="str">
        <f>IF(A758="","",IFERROR(INDEX(PERSONAL!$B$6:$B$80,MATCH(A758,PERSONAL!$A$6:$A$80,0)),""))</f>
        <v/>
      </c>
      <c r="D758" s="31" t="str">
        <f>IF(A758="","",IFERROR(INDEX(PERSONAL!$V$6:$V$80,MATCH(A758,PERSONAL!$A$6:$A$80,0)),""))</f>
        <v/>
      </c>
      <c r="E758" s="2"/>
      <c r="F758" s="2"/>
      <c r="G758" s="2"/>
      <c r="H758" s="2"/>
      <c r="I758" s="30"/>
      <c r="J758" s="30"/>
      <c r="K758" s="27"/>
      <c r="L758" s="30"/>
      <c r="M758" s="27"/>
      <c r="N758" s="2"/>
      <c r="O758" s="53">
        <f t="shared" si="88"/>
        <v>0</v>
      </c>
      <c r="P758" s="53">
        <f t="shared" si="89"/>
        <v>0</v>
      </c>
      <c r="Q758" s="53">
        <f t="shared" si="90"/>
        <v>0</v>
      </c>
      <c r="R758" s="53">
        <f>IF(P758=0,0,IF(INSTRUCCIONES!$C$8="",P758,MIN(P758,INSTRUCCIONES!$C$8)))</f>
        <v>0</v>
      </c>
      <c r="S758" s="52" t="str">
        <f>IF(OR(A758="",H758=""),"",IF(COUNTIFS(LISTAS!$C$2:$C$24,C758,LISTAS!$D$2:$D$24,H758)&gt;0,"SI","NO"))</f>
        <v/>
      </c>
      <c r="T758" s="53">
        <f t="shared" si="91"/>
        <v>0</v>
      </c>
      <c r="U758" s="54">
        <f t="shared" si="92"/>
        <v>0</v>
      </c>
      <c r="V758" s="55" t="str">
        <f t="shared" si="93"/>
        <v/>
      </c>
      <c r="W758" s="35" t="str">
        <f t="shared" si="94"/>
        <v/>
      </c>
      <c r="X758" s="37"/>
      <c r="Y758" s="56"/>
      <c r="Z758" s="57" t="str">
        <f t="shared" si="95"/>
        <v/>
      </c>
      <c r="AA758" s="41"/>
    </row>
    <row r="759" spans="1:27" ht="24" customHeight="1" x14ac:dyDescent="0.25">
      <c r="A759" s="27"/>
      <c r="B759" s="51" t="str">
        <f>IF(A759="","",IFERROR(INDEX(PERSONAL!$G$6:$G$80,MATCH(A759,PERSONAL!$A$6:$A$80,0)),""))</f>
        <v/>
      </c>
      <c r="C759" s="52" t="str">
        <f>IF(A759="","",IFERROR(INDEX(PERSONAL!$B$6:$B$80,MATCH(A759,PERSONAL!$A$6:$A$80,0)),""))</f>
        <v/>
      </c>
      <c r="D759" s="31" t="str">
        <f>IF(A759="","",IFERROR(INDEX(PERSONAL!$V$6:$V$80,MATCH(A759,PERSONAL!$A$6:$A$80,0)),""))</f>
        <v/>
      </c>
      <c r="E759" s="2"/>
      <c r="F759" s="2"/>
      <c r="G759" s="2"/>
      <c r="H759" s="2"/>
      <c r="I759" s="30"/>
      <c r="J759" s="30"/>
      <c r="K759" s="27"/>
      <c r="L759" s="30"/>
      <c r="M759" s="27"/>
      <c r="N759" s="2"/>
      <c r="O759" s="53">
        <f t="shared" si="88"/>
        <v>0</v>
      </c>
      <c r="P759" s="53">
        <f t="shared" si="89"/>
        <v>0</v>
      </c>
      <c r="Q759" s="53">
        <f t="shared" si="90"/>
        <v>0</v>
      </c>
      <c r="R759" s="53">
        <f>IF(P759=0,0,IF(INSTRUCCIONES!$C$8="",P759,MIN(P759,INSTRUCCIONES!$C$8)))</f>
        <v>0</v>
      </c>
      <c r="S759" s="52" t="str">
        <f>IF(OR(A759="",H759=""),"",IF(COUNTIFS(LISTAS!$C$2:$C$24,C759,LISTAS!$D$2:$D$24,H759)&gt;0,"SI","NO"))</f>
        <v/>
      </c>
      <c r="T759" s="53">
        <f t="shared" si="91"/>
        <v>0</v>
      </c>
      <c r="U759" s="54">
        <f t="shared" si="92"/>
        <v>0</v>
      </c>
      <c r="V759" s="55" t="str">
        <f t="shared" si="93"/>
        <v/>
      </c>
      <c r="W759" s="35" t="str">
        <f t="shared" si="94"/>
        <v/>
      </c>
      <c r="X759" s="37"/>
      <c r="Y759" s="56"/>
      <c r="Z759" s="57" t="str">
        <f t="shared" si="95"/>
        <v/>
      </c>
      <c r="AA759" s="41"/>
    </row>
    <row r="760" spans="1:27" ht="24" customHeight="1" x14ac:dyDescent="0.25">
      <c r="A760" s="27"/>
      <c r="B760" s="51" t="str">
        <f>IF(A760="","",IFERROR(INDEX(PERSONAL!$G$6:$G$80,MATCH(A760,PERSONAL!$A$6:$A$80,0)),""))</f>
        <v/>
      </c>
      <c r="C760" s="52" t="str">
        <f>IF(A760="","",IFERROR(INDEX(PERSONAL!$B$6:$B$80,MATCH(A760,PERSONAL!$A$6:$A$80,0)),""))</f>
        <v/>
      </c>
      <c r="D760" s="31" t="str">
        <f>IF(A760="","",IFERROR(INDEX(PERSONAL!$V$6:$V$80,MATCH(A760,PERSONAL!$A$6:$A$80,0)),""))</f>
        <v/>
      </c>
      <c r="E760" s="2"/>
      <c r="F760" s="2"/>
      <c r="G760" s="2"/>
      <c r="H760" s="2"/>
      <c r="I760" s="30"/>
      <c r="J760" s="30"/>
      <c r="K760" s="27"/>
      <c r="L760" s="30"/>
      <c r="M760" s="27"/>
      <c r="N760" s="2"/>
      <c r="O760" s="53">
        <f t="shared" si="88"/>
        <v>0</v>
      </c>
      <c r="P760" s="53">
        <f t="shared" si="89"/>
        <v>0</v>
      </c>
      <c r="Q760" s="53">
        <f t="shared" si="90"/>
        <v>0</v>
      </c>
      <c r="R760" s="53">
        <f>IF(P760=0,0,IF(INSTRUCCIONES!$C$8="",P760,MIN(P760,INSTRUCCIONES!$C$8)))</f>
        <v>0</v>
      </c>
      <c r="S760" s="52" t="str">
        <f>IF(OR(A760="",H760=""),"",IF(COUNTIFS(LISTAS!$C$2:$C$24,C760,LISTAS!$D$2:$D$24,H760)&gt;0,"SI","NO"))</f>
        <v/>
      </c>
      <c r="T760" s="53">
        <f t="shared" si="91"/>
        <v>0</v>
      </c>
      <c r="U760" s="54">
        <f t="shared" si="92"/>
        <v>0</v>
      </c>
      <c r="V760" s="55" t="str">
        <f t="shared" si="93"/>
        <v/>
      </c>
      <c r="W760" s="35" t="str">
        <f t="shared" si="94"/>
        <v/>
      </c>
      <c r="X760" s="37"/>
      <c r="Y760" s="56"/>
      <c r="Z760" s="57" t="str">
        <f t="shared" si="95"/>
        <v/>
      </c>
      <c r="AA760" s="41"/>
    </row>
    <row r="761" spans="1:27" ht="24" customHeight="1" x14ac:dyDescent="0.25">
      <c r="A761" s="27"/>
      <c r="B761" s="51" t="str">
        <f>IF(A761="","",IFERROR(INDEX(PERSONAL!$G$6:$G$80,MATCH(A761,PERSONAL!$A$6:$A$80,0)),""))</f>
        <v/>
      </c>
      <c r="C761" s="52" t="str">
        <f>IF(A761="","",IFERROR(INDEX(PERSONAL!$B$6:$B$80,MATCH(A761,PERSONAL!$A$6:$A$80,0)),""))</f>
        <v/>
      </c>
      <c r="D761" s="31" t="str">
        <f>IF(A761="","",IFERROR(INDEX(PERSONAL!$V$6:$V$80,MATCH(A761,PERSONAL!$A$6:$A$80,0)),""))</f>
        <v/>
      </c>
      <c r="E761" s="2"/>
      <c r="F761" s="2"/>
      <c r="G761" s="2"/>
      <c r="H761" s="2"/>
      <c r="I761" s="30"/>
      <c r="J761" s="30"/>
      <c r="K761" s="27"/>
      <c r="L761" s="30"/>
      <c r="M761" s="27"/>
      <c r="N761" s="2"/>
      <c r="O761" s="53">
        <f t="shared" si="88"/>
        <v>0</v>
      </c>
      <c r="P761" s="53">
        <f t="shared" si="89"/>
        <v>0</v>
      </c>
      <c r="Q761" s="53">
        <f t="shared" si="90"/>
        <v>0</v>
      </c>
      <c r="R761" s="53">
        <f>IF(P761=0,0,IF(INSTRUCCIONES!$C$8="",P761,MIN(P761,INSTRUCCIONES!$C$8)))</f>
        <v>0</v>
      </c>
      <c r="S761" s="52" t="str">
        <f>IF(OR(A761="",H761=""),"",IF(COUNTIFS(LISTAS!$C$2:$C$24,C761,LISTAS!$D$2:$D$24,H761)&gt;0,"SI","NO"))</f>
        <v/>
      </c>
      <c r="T761" s="53">
        <f t="shared" si="91"/>
        <v>0</v>
      </c>
      <c r="U761" s="54">
        <f t="shared" si="92"/>
        <v>0</v>
      </c>
      <c r="V761" s="55" t="str">
        <f t="shared" si="93"/>
        <v/>
      </c>
      <c r="W761" s="35" t="str">
        <f t="shared" si="94"/>
        <v/>
      </c>
      <c r="X761" s="37"/>
      <c r="Y761" s="56"/>
      <c r="Z761" s="57" t="str">
        <f t="shared" si="95"/>
        <v/>
      </c>
      <c r="AA761" s="41"/>
    </row>
    <row r="762" spans="1:27" ht="24" customHeight="1" x14ac:dyDescent="0.25">
      <c r="A762" s="27"/>
      <c r="B762" s="51" t="str">
        <f>IF(A762="","",IFERROR(INDEX(PERSONAL!$G$6:$G$80,MATCH(A762,PERSONAL!$A$6:$A$80,0)),""))</f>
        <v/>
      </c>
      <c r="C762" s="52" t="str">
        <f>IF(A762="","",IFERROR(INDEX(PERSONAL!$B$6:$B$80,MATCH(A762,PERSONAL!$A$6:$A$80,0)),""))</f>
        <v/>
      </c>
      <c r="D762" s="31" t="str">
        <f>IF(A762="","",IFERROR(INDEX(PERSONAL!$V$6:$V$80,MATCH(A762,PERSONAL!$A$6:$A$80,0)),""))</f>
        <v/>
      </c>
      <c r="E762" s="2"/>
      <c r="F762" s="2"/>
      <c r="G762" s="2"/>
      <c r="H762" s="2"/>
      <c r="I762" s="30"/>
      <c r="J762" s="30"/>
      <c r="K762" s="27"/>
      <c r="L762" s="30"/>
      <c r="M762" s="27"/>
      <c r="N762" s="2"/>
      <c r="O762" s="53">
        <f t="shared" si="88"/>
        <v>0</v>
      </c>
      <c r="P762" s="53">
        <f t="shared" si="89"/>
        <v>0</v>
      </c>
      <c r="Q762" s="53">
        <f t="shared" si="90"/>
        <v>0</v>
      </c>
      <c r="R762" s="53">
        <f>IF(P762=0,0,IF(INSTRUCCIONES!$C$8="",P762,MIN(P762,INSTRUCCIONES!$C$8)))</f>
        <v>0</v>
      </c>
      <c r="S762" s="52" t="str">
        <f>IF(OR(A762="",H762=""),"",IF(COUNTIFS(LISTAS!$C$2:$C$24,C762,LISTAS!$D$2:$D$24,H762)&gt;0,"SI","NO"))</f>
        <v/>
      </c>
      <c r="T762" s="53">
        <f t="shared" si="91"/>
        <v>0</v>
      </c>
      <c r="U762" s="54">
        <f t="shared" si="92"/>
        <v>0</v>
      </c>
      <c r="V762" s="55" t="str">
        <f t="shared" si="93"/>
        <v/>
      </c>
      <c r="W762" s="35" t="str">
        <f t="shared" si="94"/>
        <v/>
      </c>
      <c r="X762" s="37"/>
      <c r="Y762" s="56"/>
      <c r="Z762" s="57" t="str">
        <f t="shared" si="95"/>
        <v/>
      </c>
      <c r="AA762" s="41"/>
    </row>
    <row r="763" spans="1:27" ht="24" customHeight="1" x14ac:dyDescent="0.25">
      <c r="A763" s="27"/>
      <c r="B763" s="51" t="str">
        <f>IF(A763="","",IFERROR(INDEX(PERSONAL!$G$6:$G$80,MATCH(A763,PERSONAL!$A$6:$A$80,0)),""))</f>
        <v/>
      </c>
      <c r="C763" s="52" t="str">
        <f>IF(A763="","",IFERROR(INDEX(PERSONAL!$B$6:$B$80,MATCH(A763,PERSONAL!$A$6:$A$80,0)),""))</f>
        <v/>
      </c>
      <c r="D763" s="31" t="str">
        <f>IF(A763="","",IFERROR(INDEX(PERSONAL!$V$6:$V$80,MATCH(A763,PERSONAL!$A$6:$A$80,0)),""))</f>
        <v/>
      </c>
      <c r="E763" s="2"/>
      <c r="F763" s="2"/>
      <c r="G763" s="2"/>
      <c r="H763" s="2"/>
      <c r="I763" s="30"/>
      <c r="J763" s="30"/>
      <c r="K763" s="27"/>
      <c r="L763" s="30"/>
      <c r="M763" s="27"/>
      <c r="N763" s="2"/>
      <c r="O763" s="53">
        <f t="shared" si="88"/>
        <v>0</v>
      </c>
      <c r="P763" s="53">
        <f t="shared" si="89"/>
        <v>0</v>
      </c>
      <c r="Q763" s="53">
        <f t="shared" si="90"/>
        <v>0</v>
      </c>
      <c r="R763" s="53">
        <f>IF(P763=0,0,IF(INSTRUCCIONES!$C$8="",P763,MIN(P763,INSTRUCCIONES!$C$8)))</f>
        <v>0</v>
      </c>
      <c r="S763" s="52" t="str">
        <f>IF(OR(A763="",H763=""),"",IF(COUNTIFS(LISTAS!$C$2:$C$24,C763,LISTAS!$D$2:$D$24,H763)&gt;0,"SI","NO"))</f>
        <v/>
      </c>
      <c r="T763" s="53">
        <f t="shared" si="91"/>
        <v>0</v>
      </c>
      <c r="U763" s="54">
        <f t="shared" si="92"/>
        <v>0</v>
      </c>
      <c r="V763" s="55" t="str">
        <f t="shared" si="93"/>
        <v/>
      </c>
      <c r="W763" s="35" t="str">
        <f t="shared" si="94"/>
        <v/>
      </c>
      <c r="X763" s="37"/>
      <c r="Y763" s="56"/>
      <c r="Z763" s="57" t="str">
        <f t="shared" si="95"/>
        <v/>
      </c>
      <c r="AA763" s="41"/>
    </row>
    <row r="764" spans="1:27" ht="24" customHeight="1" x14ac:dyDescent="0.25">
      <c r="A764" s="27"/>
      <c r="B764" s="51" t="str">
        <f>IF(A764="","",IFERROR(INDEX(PERSONAL!$G$6:$G$80,MATCH(A764,PERSONAL!$A$6:$A$80,0)),""))</f>
        <v/>
      </c>
      <c r="C764" s="52" t="str">
        <f>IF(A764="","",IFERROR(INDEX(PERSONAL!$B$6:$B$80,MATCH(A764,PERSONAL!$A$6:$A$80,0)),""))</f>
        <v/>
      </c>
      <c r="D764" s="31" t="str">
        <f>IF(A764="","",IFERROR(INDEX(PERSONAL!$V$6:$V$80,MATCH(A764,PERSONAL!$A$6:$A$80,0)),""))</f>
        <v/>
      </c>
      <c r="E764" s="2"/>
      <c r="F764" s="2"/>
      <c r="G764" s="2"/>
      <c r="H764" s="2"/>
      <c r="I764" s="30"/>
      <c r="J764" s="30"/>
      <c r="K764" s="27"/>
      <c r="L764" s="30"/>
      <c r="M764" s="27"/>
      <c r="N764" s="2"/>
      <c r="O764" s="53">
        <f t="shared" si="88"/>
        <v>0</v>
      </c>
      <c r="P764" s="53">
        <f t="shared" si="89"/>
        <v>0</v>
      </c>
      <c r="Q764" s="53">
        <f t="shared" si="90"/>
        <v>0</v>
      </c>
      <c r="R764" s="53">
        <f>IF(P764=0,0,IF(INSTRUCCIONES!$C$8="",P764,MIN(P764,INSTRUCCIONES!$C$8)))</f>
        <v>0</v>
      </c>
      <c r="S764" s="52" t="str">
        <f>IF(OR(A764="",H764=""),"",IF(COUNTIFS(LISTAS!$C$2:$C$24,C764,LISTAS!$D$2:$D$24,H764)&gt;0,"SI","NO"))</f>
        <v/>
      </c>
      <c r="T764" s="53">
        <f t="shared" si="91"/>
        <v>0</v>
      </c>
      <c r="U764" s="54">
        <f t="shared" si="92"/>
        <v>0</v>
      </c>
      <c r="V764" s="55" t="str">
        <f t="shared" si="93"/>
        <v/>
      </c>
      <c r="W764" s="35" t="str">
        <f t="shared" si="94"/>
        <v/>
      </c>
      <c r="X764" s="37"/>
      <c r="Y764" s="56"/>
      <c r="Z764" s="57" t="str">
        <f t="shared" si="95"/>
        <v/>
      </c>
      <c r="AA764" s="41"/>
    </row>
    <row r="765" spans="1:27" ht="24" customHeight="1" x14ac:dyDescent="0.25">
      <c r="A765" s="27"/>
      <c r="B765" s="51" t="str">
        <f>IF(A765="","",IFERROR(INDEX(PERSONAL!$G$6:$G$80,MATCH(A765,PERSONAL!$A$6:$A$80,0)),""))</f>
        <v/>
      </c>
      <c r="C765" s="52" t="str">
        <f>IF(A765="","",IFERROR(INDEX(PERSONAL!$B$6:$B$80,MATCH(A765,PERSONAL!$A$6:$A$80,0)),""))</f>
        <v/>
      </c>
      <c r="D765" s="31" t="str">
        <f>IF(A765="","",IFERROR(INDEX(PERSONAL!$V$6:$V$80,MATCH(A765,PERSONAL!$A$6:$A$80,0)),""))</f>
        <v/>
      </c>
      <c r="E765" s="2"/>
      <c r="F765" s="2"/>
      <c r="G765" s="2"/>
      <c r="H765" s="2"/>
      <c r="I765" s="30"/>
      <c r="J765" s="30"/>
      <c r="K765" s="27"/>
      <c r="L765" s="30"/>
      <c r="M765" s="27"/>
      <c r="N765" s="2"/>
      <c r="O765" s="53">
        <f t="shared" si="88"/>
        <v>0</v>
      </c>
      <c r="P765" s="53">
        <f t="shared" si="89"/>
        <v>0</v>
      </c>
      <c r="Q765" s="53">
        <f t="shared" si="90"/>
        <v>0</v>
      </c>
      <c r="R765" s="53">
        <f>IF(P765=0,0,IF(INSTRUCCIONES!$C$8="",P765,MIN(P765,INSTRUCCIONES!$C$8)))</f>
        <v>0</v>
      </c>
      <c r="S765" s="52" t="str">
        <f>IF(OR(A765="",H765=""),"",IF(COUNTIFS(LISTAS!$C$2:$C$24,C765,LISTAS!$D$2:$D$24,H765)&gt;0,"SI","NO"))</f>
        <v/>
      </c>
      <c r="T765" s="53">
        <f t="shared" si="91"/>
        <v>0</v>
      </c>
      <c r="U765" s="54">
        <f t="shared" si="92"/>
        <v>0</v>
      </c>
      <c r="V765" s="55" t="str">
        <f t="shared" si="93"/>
        <v/>
      </c>
      <c r="W765" s="35" t="str">
        <f t="shared" si="94"/>
        <v/>
      </c>
      <c r="X765" s="37"/>
      <c r="Y765" s="56"/>
      <c r="Z765" s="57" t="str">
        <f t="shared" si="95"/>
        <v/>
      </c>
      <c r="AA765" s="41"/>
    </row>
    <row r="766" spans="1:27" ht="24" customHeight="1" x14ac:dyDescent="0.25">
      <c r="A766" s="27"/>
      <c r="B766" s="51" t="str">
        <f>IF(A766="","",IFERROR(INDEX(PERSONAL!$G$6:$G$80,MATCH(A766,PERSONAL!$A$6:$A$80,0)),""))</f>
        <v/>
      </c>
      <c r="C766" s="52" t="str">
        <f>IF(A766="","",IFERROR(INDEX(PERSONAL!$B$6:$B$80,MATCH(A766,PERSONAL!$A$6:$A$80,0)),""))</f>
        <v/>
      </c>
      <c r="D766" s="31" t="str">
        <f>IF(A766="","",IFERROR(INDEX(PERSONAL!$V$6:$V$80,MATCH(A766,PERSONAL!$A$6:$A$80,0)),""))</f>
        <v/>
      </c>
      <c r="E766" s="2"/>
      <c r="F766" s="2"/>
      <c r="G766" s="2"/>
      <c r="H766" s="2"/>
      <c r="I766" s="30"/>
      <c r="J766" s="30"/>
      <c r="K766" s="27"/>
      <c r="L766" s="30"/>
      <c r="M766" s="27"/>
      <c r="N766" s="2"/>
      <c r="O766" s="53">
        <f t="shared" si="88"/>
        <v>0</v>
      </c>
      <c r="P766" s="53">
        <f t="shared" si="89"/>
        <v>0</v>
      </c>
      <c r="Q766" s="53">
        <f t="shared" si="90"/>
        <v>0</v>
      </c>
      <c r="R766" s="53">
        <f>IF(P766=0,0,IF(INSTRUCCIONES!$C$8="",P766,MIN(P766,INSTRUCCIONES!$C$8)))</f>
        <v>0</v>
      </c>
      <c r="S766" s="52" t="str">
        <f>IF(OR(A766="",H766=""),"",IF(COUNTIFS(LISTAS!$C$2:$C$24,C766,LISTAS!$D$2:$D$24,H766)&gt;0,"SI","NO"))</f>
        <v/>
      </c>
      <c r="T766" s="53">
        <f t="shared" si="91"/>
        <v>0</v>
      </c>
      <c r="U766" s="54">
        <f t="shared" si="92"/>
        <v>0</v>
      </c>
      <c r="V766" s="55" t="str">
        <f t="shared" si="93"/>
        <v/>
      </c>
      <c r="W766" s="35" t="str">
        <f t="shared" si="94"/>
        <v/>
      </c>
      <c r="X766" s="37"/>
      <c r="Y766" s="56"/>
      <c r="Z766" s="57" t="str">
        <f t="shared" si="95"/>
        <v/>
      </c>
      <c r="AA766" s="41"/>
    </row>
    <row r="767" spans="1:27" ht="24" customHeight="1" x14ac:dyDescent="0.25">
      <c r="A767" s="27"/>
      <c r="B767" s="51" t="str">
        <f>IF(A767="","",IFERROR(INDEX(PERSONAL!$G$6:$G$80,MATCH(A767,PERSONAL!$A$6:$A$80,0)),""))</f>
        <v/>
      </c>
      <c r="C767" s="52" t="str">
        <f>IF(A767="","",IFERROR(INDEX(PERSONAL!$B$6:$B$80,MATCH(A767,PERSONAL!$A$6:$A$80,0)),""))</f>
        <v/>
      </c>
      <c r="D767" s="31" t="str">
        <f>IF(A767="","",IFERROR(INDEX(PERSONAL!$V$6:$V$80,MATCH(A767,PERSONAL!$A$6:$A$80,0)),""))</f>
        <v/>
      </c>
      <c r="E767" s="2"/>
      <c r="F767" s="2"/>
      <c r="G767" s="2"/>
      <c r="H767" s="2"/>
      <c r="I767" s="30"/>
      <c r="J767" s="30"/>
      <c r="K767" s="27"/>
      <c r="L767" s="30"/>
      <c r="M767" s="27"/>
      <c r="N767" s="2"/>
      <c r="O767" s="53">
        <f t="shared" si="88"/>
        <v>0</v>
      </c>
      <c r="P767" s="53">
        <f t="shared" si="89"/>
        <v>0</v>
      </c>
      <c r="Q767" s="53">
        <f t="shared" si="90"/>
        <v>0</v>
      </c>
      <c r="R767" s="53">
        <f>IF(P767=0,0,IF(INSTRUCCIONES!$C$8="",P767,MIN(P767,INSTRUCCIONES!$C$8)))</f>
        <v>0</v>
      </c>
      <c r="S767" s="52" t="str">
        <f>IF(OR(A767="",H767=""),"",IF(COUNTIFS(LISTAS!$C$2:$C$24,C767,LISTAS!$D$2:$D$24,H767)&gt;0,"SI","NO"))</f>
        <v/>
      </c>
      <c r="T767" s="53">
        <f t="shared" si="91"/>
        <v>0</v>
      </c>
      <c r="U767" s="54">
        <f t="shared" si="92"/>
        <v>0</v>
      </c>
      <c r="V767" s="55" t="str">
        <f t="shared" si="93"/>
        <v/>
      </c>
      <c r="W767" s="35" t="str">
        <f t="shared" si="94"/>
        <v/>
      </c>
      <c r="X767" s="37"/>
      <c r="Y767" s="56"/>
      <c r="Z767" s="57" t="str">
        <f t="shared" si="95"/>
        <v/>
      </c>
      <c r="AA767" s="41"/>
    </row>
    <row r="768" spans="1:27" ht="24" customHeight="1" x14ac:dyDescent="0.25">
      <c r="A768" s="27"/>
      <c r="B768" s="51" t="str">
        <f>IF(A768="","",IFERROR(INDEX(PERSONAL!$G$6:$G$80,MATCH(A768,PERSONAL!$A$6:$A$80,0)),""))</f>
        <v/>
      </c>
      <c r="C768" s="52" t="str">
        <f>IF(A768="","",IFERROR(INDEX(PERSONAL!$B$6:$B$80,MATCH(A768,PERSONAL!$A$6:$A$80,0)),""))</f>
        <v/>
      </c>
      <c r="D768" s="31" t="str">
        <f>IF(A768="","",IFERROR(INDEX(PERSONAL!$V$6:$V$80,MATCH(A768,PERSONAL!$A$6:$A$80,0)),""))</f>
        <v/>
      </c>
      <c r="E768" s="2"/>
      <c r="F768" s="2"/>
      <c r="G768" s="2"/>
      <c r="H768" s="2"/>
      <c r="I768" s="30"/>
      <c r="J768" s="30"/>
      <c r="K768" s="27"/>
      <c r="L768" s="30"/>
      <c r="M768" s="27"/>
      <c r="N768" s="2"/>
      <c r="O768" s="53">
        <f t="shared" si="88"/>
        <v>0</v>
      </c>
      <c r="P768" s="53">
        <f t="shared" si="89"/>
        <v>0</v>
      </c>
      <c r="Q768" s="53">
        <f t="shared" si="90"/>
        <v>0</v>
      </c>
      <c r="R768" s="53">
        <f>IF(P768=0,0,IF(INSTRUCCIONES!$C$8="",P768,MIN(P768,INSTRUCCIONES!$C$8)))</f>
        <v>0</v>
      </c>
      <c r="S768" s="52" t="str">
        <f>IF(OR(A768="",H768=""),"",IF(COUNTIFS(LISTAS!$C$2:$C$24,C768,LISTAS!$D$2:$D$24,H768)&gt;0,"SI","NO"))</f>
        <v/>
      </c>
      <c r="T768" s="53">
        <f t="shared" si="91"/>
        <v>0</v>
      </c>
      <c r="U768" s="54">
        <f t="shared" si="92"/>
        <v>0</v>
      </c>
      <c r="V768" s="55" t="str">
        <f t="shared" si="93"/>
        <v/>
      </c>
      <c r="W768" s="35" t="str">
        <f t="shared" si="94"/>
        <v/>
      </c>
      <c r="X768" s="37"/>
      <c r="Y768" s="56"/>
      <c r="Z768" s="57" t="str">
        <f t="shared" si="95"/>
        <v/>
      </c>
      <c r="AA768" s="41"/>
    </row>
    <row r="769" spans="1:27" ht="24" customHeight="1" x14ac:dyDescent="0.25">
      <c r="A769" s="27"/>
      <c r="B769" s="51" t="str">
        <f>IF(A769="","",IFERROR(INDEX(PERSONAL!$G$6:$G$80,MATCH(A769,PERSONAL!$A$6:$A$80,0)),""))</f>
        <v/>
      </c>
      <c r="C769" s="52" t="str">
        <f>IF(A769="","",IFERROR(INDEX(PERSONAL!$B$6:$B$80,MATCH(A769,PERSONAL!$A$6:$A$80,0)),""))</f>
        <v/>
      </c>
      <c r="D769" s="31" t="str">
        <f>IF(A769="","",IFERROR(INDEX(PERSONAL!$V$6:$V$80,MATCH(A769,PERSONAL!$A$6:$A$80,0)),""))</f>
        <v/>
      </c>
      <c r="E769" s="2"/>
      <c r="F769" s="2"/>
      <c r="G769" s="2"/>
      <c r="H769" s="2"/>
      <c r="I769" s="30"/>
      <c r="J769" s="30"/>
      <c r="K769" s="27"/>
      <c r="L769" s="30"/>
      <c r="M769" s="27"/>
      <c r="N769" s="2"/>
      <c r="O769" s="53">
        <f t="shared" si="88"/>
        <v>0</v>
      </c>
      <c r="P769" s="53">
        <f t="shared" si="89"/>
        <v>0</v>
      </c>
      <c r="Q769" s="53">
        <f t="shared" si="90"/>
        <v>0</v>
      </c>
      <c r="R769" s="53">
        <f>IF(P769=0,0,IF(INSTRUCCIONES!$C$8="",P769,MIN(P769,INSTRUCCIONES!$C$8)))</f>
        <v>0</v>
      </c>
      <c r="S769" s="52" t="str">
        <f>IF(OR(A769="",H769=""),"",IF(COUNTIFS(LISTAS!$C$2:$C$24,C769,LISTAS!$D$2:$D$24,H769)&gt;0,"SI","NO"))</f>
        <v/>
      </c>
      <c r="T769" s="53">
        <f t="shared" si="91"/>
        <v>0</v>
      </c>
      <c r="U769" s="54">
        <f t="shared" si="92"/>
        <v>0</v>
      </c>
      <c r="V769" s="55" t="str">
        <f t="shared" si="93"/>
        <v/>
      </c>
      <c r="W769" s="35" t="str">
        <f t="shared" si="94"/>
        <v/>
      </c>
      <c r="X769" s="37"/>
      <c r="Y769" s="56"/>
      <c r="Z769" s="57" t="str">
        <f t="shared" si="95"/>
        <v/>
      </c>
      <c r="AA769" s="41"/>
    </row>
    <row r="770" spans="1:27" ht="24" customHeight="1" x14ac:dyDescent="0.25">
      <c r="A770" s="27"/>
      <c r="B770" s="51" t="str">
        <f>IF(A770="","",IFERROR(INDEX(PERSONAL!$G$6:$G$80,MATCH(A770,PERSONAL!$A$6:$A$80,0)),""))</f>
        <v/>
      </c>
      <c r="C770" s="52" t="str">
        <f>IF(A770="","",IFERROR(INDEX(PERSONAL!$B$6:$B$80,MATCH(A770,PERSONAL!$A$6:$A$80,0)),""))</f>
        <v/>
      </c>
      <c r="D770" s="31" t="str">
        <f>IF(A770="","",IFERROR(INDEX(PERSONAL!$V$6:$V$80,MATCH(A770,PERSONAL!$A$6:$A$80,0)),""))</f>
        <v/>
      </c>
      <c r="E770" s="2"/>
      <c r="F770" s="2"/>
      <c r="G770" s="2"/>
      <c r="H770" s="2"/>
      <c r="I770" s="30"/>
      <c r="J770" s="30"/>
      <c r="K770" s="27"/>
      <c r="L770" s="30"/>
      <c r="M770" s="27"/>
      <c r="N770" s="2"/>
      <c r="O770" s="53">
        <f t="shared" si="88"/>
        <v>0</v>
      </c>
      <c r="P770" s="53">
        <f t="shared" si="89"/>
        <v>0</v>
      </c>
      <c r="Q770" s="53">
        <f t="shared" si="90"/>
        <v>0</v>
      </c>
      <c r="R770" s="53">
        <f>IF(P770=0,0,IF(INSTRUCCIONES!$C$8="",P770,MIN(P770,INSTRUCCIONES!$C$8)))</f>
        <v>0</v>
      </c>
      <c r="S770" s="52" t="str">
        <f>IF(OR(A770="",H770=""),"",IF(COUNTIFS(LISTAS!$C$2:$C$24,C770,LISTAS!$D$2:$D$24,H770)&gt;0,"SI","NO"))</f>
        <v/>
      </c>
      <c r="T770" s="53">
        <f t="shared" si="91"/>
        <v>0</v>
      </c>
      <c r="U770" s="54">
        <f t="shared" si="92"/>
        <v>0</v>
      </c>
      <c r="V770" s="55" t="str">
        <f t="shared" si="93"/>
        <v/>
      </c>
      <c r="W770" s="35" t="str">
        <f t="shared" si="94"/>
        <v/>
      </c>
      <c r="X770" s="37"/>
      <c r="Y770" s="56"/>
      <c r="Z770" s="57" t="str">
        <f t="shared" si="95"/>
        <v/>
      </c>
      <c r="AA770" s="41"/>
    </row>
    <row r="771" spans="1:27" ht="24" customHeight="1" x14ac:dyDescent="0.25">
      <c r="A771" s="27"/>
      <c r="B771" s="51" t="str">
        <f>IF(A771="","",IFERROR(INDEX(PERSONAL!$G$6:$G$80,MATCH(A771,PERSONAL!$A$6:$A$80,0)),""))</f>
        <v/>
      </c>
      <c r="C771" s="52" t="str">
        <f>IF(A771="","",IFERROR(INDEX(PERSONAL!$B$6:$B$80,MATCH(A771,PERSONAL!$A$6:$A$80,0)),""))</f>
        <v/>
      </c>
      <c r="D771" s="31" t="str">
        <f>IF(A771="","",IFERROR(INDEX(PERSONAL!$V$6:$V$80,MATCH(A771,PERSONAL!$A$6:$A$80,0)),""))</f>
        <v/>
      </c>
      <c r="E771" s="2"/>
      <c r="F771" s="2"/>
      <c r="G771" s="2"/>
      <c r="H771" s="2"/>
      <c r="I771" s="30"/>
      <c r="J771" s="30"/>
      <c r="K771" s="27"/>
      <c r="L771" s="30"/>
      <c r="M771" s="27"/>
      <c r="N771" s="2"/>
      <c r="O771" s="53">
        <f t="shared" si="88"/>
        <v>0</v>
      </c>
      <c r="P771" s="53">
        <f t="shared" si="89"/>
        <v>0</v>
      </c>
      <c r="Q771" s="53">
        <f t="shared" si="90"/>
        <v>0</v>
      </c>
      <c r="R771" s="53">
        <f>IF(P771=0,0,IF(INSTRUCCIONES!$C$8="",P771,MIN(P771,INSTRUCCIONES!$C$8)))</f>
        <v>0</v>
      </c>
      <c r="S771" s="52" t="str">
        <f>IF(OR(A771="",H771=""),"",IF(COUNTIFS(LISTAS!$C$2:$C$24,C771,LISTAS!$D$2:$D$24,H771)&gt;0,"SI","NO"))</f>
        <v/>
      </c>
      <c r="T771" s="53">
        <f t="shared" si="91"/>
        <v>0</v>
      </c>
      <c r="U771" s="54">
        <f t="shared" si="92"/>
        <v>0</v>
      </c>
      <c r="V771" s="55" t="str">
        <f t="shared" si="93"/>
        <v/>
      </c>
      <c r="W771" s="35" t="str">
        <f t="shared" si="94"/>
        <v/>
      </c>
      <c r="X771" s="37"/>
      <c r="Y771" s="56"/>
      <c r="Z771" s="57" t="str">
        <f t="shared" si="95"/>
        <v/>
      </c>
      <c r="AA771" s="41"/>
    </row>
    <row r="772" spans="1:27" ht="24" customHeight="1" x14ac:dyDescent="0.25">
      <c r="A772" s="27"/>
      <c r="B772" s="51" t="str">
        <f>IF(A772="","",IFERROR(INDEX(PERSONAL!$G$6:$G$80,MATCH(A772,PERSONAL!$A$6:$A$80,0)),""))</f>
        <v/>
      </c>
      <c r="C772" s="52" t="str">
        <f>IF(A772="","",IFERROR(INDEX(PERSONAL!$B$6:$B$80,MATCH(A772,PERSONAL!$A$6:$A$80,0)),""))</f>
        <v/>
      </c>
      <c r="D772" s="31" t="str">
        <f>IF(A772="","",IFERROR(INDEX(PERSONAL!$V$6:$V$80,MATCH(A772,PERSONAL!$A$6:$A$80,0)),""))</f>
        <v/>
      </c>
      <c r="E772" s="2"/>
      <c r="F772" s="2"/>
      <c r="G772" s="2"/>
      <c r="H772" s="2"/>
      <c r="I772" s="30"/>
      <c r="J772" s="30"/>
      <c r="K772" s="27"/>
      <c r="L772" s="30"/>
      <c r="M772" s="27"/>
      <c r="N772" s="2"/>
      <c r="O772" s="53">
        <f t="shared" si="88"/>
        <v>0</v>
      </c>
      <c r="P772" s="53">
        <f t="shared" si="89"/>
        <v>0</v>
      </c>
      <c r="Q772" s="53">
        <f t="shared" si="90"/>
        <v>0</v>
      </c>
      <c r="R772" s="53">
        <f>IF(P772=0,0,IF(INSTRUCCIONES!$C$8="",P772,MIN(P772,INSTRUCCIONES!$C$8)))</f>
        <v>0</v>
      </c>
      <c r="S772" s="52" t="str">
        <f>IF(OR(A772="",H772=""),"",IF(COUNTIFS(LISTAS!$C$2:$C$24,C772,LISTAS!$D$2:$D$24,H772)&gt;0,"SI","NO"))</f>
        <v/>
      </c>
      <c r="T772" s="53">
        <f t="shared" si="91"/>
        <v>0</v>
      </c>
      <c r="U772" s="54">
        <f t="shared" si="92"/>
        <v>0</v>
      </c>
      <c r="V772" s="55" t="str">
        <f t="shared" si="93"/>
        <v/>
      </c>
      <c r="W772" s="35" t="str">
        <f t="shared" si="94"/>
        <v/>
      </c>
      <c r="X772" s="37"/>
      <c r="Y772" s="56"/>
      <c r="Z772" s="57" t="str">
        <f t="shared" si="95"/>
        <v/>
      </c>
      <c r="AA772" s="41"/>
    </row>
    <row r="773" spans="1:27" ht="24" customHeight="1" x14ac:dyDescent="0.25">
      <c r="A773" s="27"/>
      <c r="B773" s="51" t="str">
        <f>IF(A773="","",IFERROR(INDEX(PERSONAL!$G$6:$G$80,MATCH(A773,PERSONAL!$A$6:$A$80,0)),""))</f>
        <v/>
      </c>
      <c r="C773" s="52" t="str">
        <f>IF(A773="","",IFERROR(INDEX(PERSONAL!$B$6:$B$80,MATCH(A773,PERSONAL!$A$6:$A$80,0)),""))</f>
        <v/>
      </c>
      <c r="D773" s="31" t="str">
        <f>IF(A773="","",IFERROR(INDEX(PERSONAL!$V$6:$V$80,MATCH(A773,PERSONAL!$A$6:$A$80,0)),""))</f>
        <v/>
      </c>
      <c r="E773" s="2"/>
      <c r="F773" s="2"/>
      <c r="G773" s="2"/>
      <c r="H773" s="2"/>
      <c r="I773" s="30"/>
      <c r="J773" s="30"/>
      <c r="K773" s="27"/>
      <c r="L773" s="30"/>
      <c r="M773" s="27"/>
      <c r="N773" s="2"/>
      <c r="O773" s="53">
        <f t="shared" si="88"/>
        <v>0</v>
      </c>
      <c r="P773" s="53">
        <f t="shared" si="89"/>
        <v>0</v>
      </c>
      <c r="Q773" s="53">
        <f t="shared" si="90"/>
        <v>0</v>
      </c>
      <c r="R773" s="53">
        <f>IF(P773=0,0,IF(INSTRUCCIONES!$C$8="",P773,MIN(P773,INSTRUCCIONES!$C$8)))</f>
        <v>0</v>
      </c>
      <c r="S773" s="52" t="str">
        <f>IF(OR(A773="",H773=""),"",IF(COUNTIFS(LISTAS!$C$2:$C$24,C773,LISTAS!$D$2:$D$24,H773)&gt;0,"SI","NO"))</f>
        <v/>
      </c>
      <c r="T773" s="53">
        <f t="shared" si="91"/>
        <v>0</v>
      </c>
      <c r="U773" s="54">
        <f t="shared" si="92"/>
        <v>0</v>
      </c>
      <c r="V773" s="55" t="str">
        <f t="shared" si="93"/>
        <v/>
      </c>
      <c r="W773" s="35" t="str">
        <f t="shared" si="94"/>
        <v/>
      </c>
      <c r="X773" s="37"/>
      <c r="Y773" s="56"/>
      <c r="Z773" s="57" t="str">
        <f t="shared" si="95"/>
        <v/>
      </c>
      <c r="AA773" s="41"/>
    </row>
    <row r="774" spans="1:27" ht="24" customHeight="1" x14ac:dyDescent="0.25">
      <c r="A774" s="27"/>
      <c r="B774" s="51" t="str">
        <f>IF(A774="","",IFERROR(INDEX(PERSONAL!$G$6:$G$80,MATCH(A774,PERSONAL!$A$6:$A$80,0)),""))</f>
        <v/>
      </c>
      <c r="C774" s="52" t="str">
        <f>IF(A774="","",IFERROR(INDEX(PERSONAL!$B$6:$B$80,MATCH(A774,PERSONAL!$A$6:$A$80,0)),""))</f>
        <v/>
      </c>
      <c r="D774" s="31" t="str">
        <f>IF(A774="","",IFERROR(INDEX(PERSONAL!$V$6:$V$80,MATCH(A774,PERSONAL!$A$6:$A$80,0)),""))</f>
        <v/>
      </c>
      <c r="E774" s="2"/>
      <c r="F774" s="2"/>
      <c r="G774" s="2"/>
      <c r="H774" s="2"/>
      <c r="I774" s="30"/>
      <c r="J774" s="30"/>
      <c r="K774" s="27"/>
      <c r="L774" s="30"/>
      <c r="M774" s="27"/>
      <c r="N774" s="2"/>
      <c r="O774" s="53">
        <f t="shared" ref="O774:O837" si="96">IF(A774="",0,IF(I774&lt;&gt;"",I774,IF(AND(K774="NO",M774&lt;&gt;"SI",L774&lt;&gt;""),DATE(YEAR(L774),MONTH(L774),1),0)))</f>
        <v>0</v>
      </c>
      <c r="P774" s="53">
        <f t="shared" ref="P774:P837" si="97">IF(A774="",0,IF(J774&lt;&gt;"",J774,IF(L774="",0,IF(K774="SI",L774,IF(M774&lt;&gt;"SI",EOMONTH(L774,0),0)))))</f>
        <v>0</v>
      </c>
      <c r="Q774" s="53">
        <f t="shared" ref="Q774:Q837" si="98">IF(OR(O774=0,D774=""),0,MAX(O774,D774))</f>
        <v>0</v>
      </c>
      <c r="R774" s="53">
        <f>IF(P774=0,0,IF(INSTRUCCIONES!$C$8="",P774,MIN(P774,INSTRUCCIONES!$C$8)))</f>
        <v>0</v>
      </c>
      <c r="S774" s="52" t="str">
        <f>IF(OR(A774="",H774=""),"",IF(COUNTIFS(LISTAS!$C$2:$C$24,C774,LISTAS!$D$2:$D$24,H774)&gt;0,"SI","NO"))</f>
        <v/>
      </c>
      <c r="T774" s="53">
        <f t="shared" ref="T774:T837" si="99">IF(OR(Q774=0,S774&lt;&gt;"SI"),0,MAX(Q774,SUMPRODUCT(MAX((A$6:A$1005=A774)*(S$6:S$1005="SI")*(((Q$6:Q$1005&lt;Q774)+(Q$6:Q$1005=Q774)*(ROW(Q$6:Q$1005)&lt;ROW(Q774)))&gt;0)*R$6:R$1005))+1))</f>
        <v>0</v>
      </c>
      <c r="U774" s="54">
        <f t="shared" ref="U774:U837" si="100">IF(OR(T774=0,R774=0),0,MAX(0,R774-T774+1))</f>
        <v>0</v>
      </c>
      <c r="V774" s="55" t="str">
        <f t="shared" ref="V774:V837" si="101">IF(A774="","",IF(B774="","ID no existe en PERSONAL o la fila no tiene nombre",IF(D774="","Falta fecha de acta base en PERSONAL",IF(H774="","Seleccione el tipo de experiencia",IF(O774=0,"Sin fecha de inicio computable (Notas 5 y 6)",IF(P774=0,"Sin fecha de terminación computable (Notas 5 y 6)",IF(S774="NO","Tipo de experiencia no exigido para el perfil: no computa",IF(R774&lt;Q774,"Periodo anterior al acta base o posterior al cierre: no computa",IF(T774&gt;R774,"Periodo totalmente traslapado con otra certificación: no computa",IF(T774&gt;Q774,"OK – traslapo descontado: "&amp;TEXT(T774-Q774,"0")&amp;" días",IF(O774&lt;D774,"OK – computa desde la fecha de acta base","OK")))))))))))</f>
        <v/>
      </c>
      <c r="W774" s="35" t="str">
        <f t="shared" ref="W774:W837" si="102">IF(A774="","",IF(LEFT(V774,2)="OK","OK",IF(OR(LEFT(V774,4)="Tipo",LEFT(V774,7)="Periodo"),"NO COMPUTA","REVISAR")))</f>
        <v/>
      </c>
      <c r="X774" s="37"/>
      <c r="Y774" s="56"/>
      <c r="Z774" s="57" t="str">
        <f t="shared" ref="Z774:Z837" si="103">IF(A774="","",IF(OR(X774="NO",S774&lt;&gt;"SI",Q774=0,R774=0),0,IF(Y774&lt;&gt;"",MIN(Y774,MAX(0,R774-MAX(Q774,SUMPRODUCT(MAX((A$6:A$1005=A774)*(S$6:S$1005="SI")*(X$6:X$1005&lt;&gt;"NO")*(((Q$6:Q$1005&lt;Q774)+(Q$6:Q$1005=Q774)*(ROW(Q$6:Q$1005)&lt;ROW(Q774)))&gt;0)*R$6:R$1005))+1)+1)),MAX(0,R774-MAX(Q774,SUMPRODUCT(MAX((A$6:A$1005=A774)*(S$6:S$1005="SI")*(X$6:X$1005&lt;&gt;"NO")*(((Q$6:Q$1005&lt;Q774)+(Q$6:Q$1005=Q774)*(ROW(Q$6:Q$1005)&lt;ROW(Q774)))&gt;0)*R$6:R$1005))+1)+1))))</f>
        <v/>
      </c>
      <c r="AA774" s="41"/>
    </row>
    <row r="775" spans="1:27" ht="24" customHeight="1" x14ac:dyDescent="0.25">
      <c r="A775" s="27"/>
      <c r="B775" s="51" t="str">
        <f>IF(A775="","",IFERROR(INDEX(PERSONAL!$G$6:$G$80,MATCH(A775,PERSONAL!$A$6:$A$80,0)),""))</f>
        <v/>
      </c>
      <c r="C775" s="52" t="str">
        <f>IF(A775="","",IFERROR(INDEX(PERSONAL!$B$6:$B$80,MATCH(A775,PERSONAL!$A$6:$A$80,0)),""))</f>
        <v/>
      </c>
      <c r="D775" s="31" t="str">
        <f>IF(A775="","",IFERROR(INDEX(PERSONAL!$V$6:$V$80,MATCH(A775,PERSONAL!$A$6:$A$80,0)),""))</f>
        <v/>
      </c>
      <c r="E775" s="2"/>
      <c r="F775" s="2"/>
      <c r="G775" s="2"/>
      <c r="H775" s="2"/>
      <c r="I775" s="30"/>
      <c r="J775" s="30"/>
      <c r="K775" s="27"/>
      <c r="L775" s="30"/>
      <c r="M775" s="27"/>
      <c r="N775" s="2"/>
      <c r="O775" s="53">
        <f t="shared" si="96"/>
        <v>0</v>
      </c>
      <c r="P775" s="53">
        <f t="shared" si="97"/>
        <v>0</v>
      </c>
      <c r="Q775" s="53">
        <f t="shared" si="98"/>
        <v>0</v>
      </c>
      <c r="R775" s="53">
        <f>IF(P775=0,0,IF(INSTRUCCIONES!$C$8="",P775,MIN(P775,INSTRUCCIONES!$C$8)))</f>
        <v>0</v>
      </c>
      <c r="S775" s="52" t="str">
        <f>IF(OR(A775="",H775=""),"",IF(COUNTIFS(LISTAS!$C$2:$C$24,C775,LISTAS!$D$2:$D$24,H775)&gt;0,"SI","NO"))</f>
        <v/>
      </c>
      <c r="T775" s="53">
        <f t="shared" si="99"/>
        <v>0</v>
      </c>
      <c r="U775" s="54">
        <f t="shared" si="100"/>
        <v>0</v>
      </c>
      <c r="V775" s="55" t="str">
        <f t="shared" si="101"/>
        <v/>
      </c>
      <c r="W775" s="35" t="str">
        <f t="shared" si="102"/>
        <v/>
      </c>
      <c r="X775" s="37"/>
      <c r="Y775" s="56"/>
      <c r="Z775" s="57" t="str">
        <f t="shared" si="103"/>
        <v/>
      </c>
      <c r="AA775" s="41"/>
    </row>
    <row r="776" spans="1:27" ht="24" customHeight="1" x14ac:dyDescent="0.25">
      <c r="A776" s="27"/>
      <c r="B776" s="51" t="str">
        <f>IF(A776="","",IFERROR(INDEX(PERSONAL!$G$6:$G$80,MATCH(A776,PERSONAL!$A$6:$A$80,0)),""))</f>
        <v/>
      </c>
      <c r="C776" s="52" t="str">
        <f>IF(A776="","",IFERROR(INDEX(PERSONAL!$B$6:$B$80,MATCH(A776,PERSONAL!$A$6:$A$80,0)),""))</f>
        <v/>
      </c>
      <c r="D776" s="31" t="str">
        <f>IF(A776="","",IFERROR(INDEX(PERSONAL!$V$6:$V$80,MATCH(A776,PERSONAL!$A$6:$A$80,0)),""))</f>
        <v/>
      </c>
      <c r="E776" s="2"/>
      <c r="F776" s="2"/>
      <c r="G776" s="2"/>
      <c r="H776" s="2"/>
      <c r="I776" s="30"/>
      <c r="J776" s="30"/>
      <c r="K776" s="27"/>
      <c r="L776" s="30"/>
      <c r="M776" s="27"/>
      <c r="N776" s="2"/>
      <c r="O776" s="53">
        <f t="shared" si="96"/>
        <v>0</v>
      </c>
      <c r="P776" s="53">
        <f t="shared" si="97"/>
        <v>0</v>
      </c>
      <c r="Q776" s="53">
        <f t="shared" si="98"/>
        <v>0</v>
      </c>
      <c r="R776" s="53">
        <f>IF(P776=0,0,IF(INSTRUCCIONES!$C$8="",P776,MIN(P776,INSTRUCCIONES!$C$8)))</f>
        <v>0</v>
      </c>
      <c r="S776" s="52" t="str">
        <f>IF(OR(A776="",H776=""),"",IF(COUNTIFS(LISTAS!$C$2:$C$24,C776,LISTAS!$D$2:$D$24,H776)&gt;0,"SI","NO"))</f>
        <v/>
      </c>
      <c r="T776" s="53">
        <f t="shared" si="99"/>
        <v>0</v>
      </c>
      <c r="U776" s="54">
        <f t="shared" si="100"/>
        <v>0</v>
      </c>
      <c r="V776" s="55" t="str">
        <f t="shared" si="101"/>
        <v/>
      </c>
      <c r="W776" s="35" t="str">
        <f t="shared" si="102"/>
        <v/>
      </c>
      <c r="X776" s="37"/>
      <c r="Y776" s="56"/>
      <c r="Z776" s="57" t="str">
        <f t="shared" si="103"/>
        <v/>
      </c>
      <c r="AA776" s="41"/>
    </row>
    <row r="777" spans="1:27" ht="24" customHeight="1" x14ac:dyDescent="0.25">
      <c r="A777" s="27"/>
      <c r="B777" s="51" t="str">
        <f>IF(A777="","",IFERROR(INDEX(PERSONAL!$G$6:$G$80,MATCH(A777,PERSONAL!$A$6:$A$80,0)),""))</f>
        <v/>
      </c>
      <c r="C777" s="52" t="str">
        <f>IF(A777="","",IFERROR(INDEX(PERSONAL!$B$6:$B$80,MATCH(A777,PERSONAL!$A$6:$A$80,0)),""))</f>
        <v/>
      </c>
      <c r="D777" s="31" t="str">
        <f>IF(A777="","",IFERROR(INDEX(PERSONAL!$V$6:$V$80,MATCH(A777,PERSONAL!$A$6:$A$80,0)),""))</f>
        <v/>
      </c>
      <c r="E777" s="2"/>
      <c r="F777" s="2"/>
      <c r="G777" s="2"/>
      <c r="H777" s="2"/>
      <c r="I777" s="30"/>
      <c r="J777" s="30"/>
      <c r="K777" s="27"/>
      <c r="L777" s="30"/>
      <c r="M777" s="27"/>
      <c r="N777" s="2"/>
      <c r="O777" s="53">
        <f t="shared" si="96"/>
        <v>0</v>
      </c>
      <c r="P777" s="53">
        <f t="shared" si="97"/>
        <v>0</v>
      </c>
      <c r="Q777" s="53">
        <f t="shared" si="98"/>
        <v>0</v>
      </c>
      <c r="R777" s="53">
        <f>IF(P777=0,0,IF(INSTRUCCIONES!$C$8="",P777,MIN(P777,INSTRUCCIONES!$C$8)))</f>
        <v>0</v>
      </c>
      <c r="S777" s="52" t="str">
        <f>IF(OR(A777="",H777=""),"",IF(COUNTIFS(LISTAS!$C$2:$C$24,C777,LISTAS!$D$2:$D$24,H777)&gt;0,"SI","NO"))</f>
        <v/>
      </c>
      <c r="T777" s="53">
        <f t="shared" si="99"/>
        <v>0</v>
      </c>
      <c r="U777" s="54">
        <f t="shared" si="100"/>
        <v>0</v>
      </c>
      <c r="V777" s="55" t="str">
        <f t="shared" si="101"/>
        <v/>
      </c>
      <c r="W777" s="35" t="str">
        <f t="shared" si="102"/>
        <v/>
      </c>
      <c r="X777" s="37"/>
      <c r="Y777" s="56"/>
      <c r="Z777" s="57" t="str">
        <f t="shared" si="103"/>
        <v/>
      </c>
      <c r="AA777" s="41"/>
    </row>
    <row r="778" spans="1:27" ht="24" customHeight="1" x14ac:dyDescent="0.25">
      <c r="A778" s="27"/>
      <c r="B778" s="51" t="str">
        <f>IF(A778="","",IFERROR(INDEX(PERSONAL!$G$6:$G$80,MATCH(A778,PERSONAL!$A$6:$A$80,0)),""))</f>
        <v/>
      </c>
      <c r="C778" s="52" t="str">
        <f>IF(A778="","",IFERROR(INDEX(PERSONAL!$B$6:$B$80,MATCH(A778,PERSONAL!$A$6:$A$80,0)),""))</f>
        <v/>
      </c>
      <c r="D778" s="31" t="str">
        <f>IF(A778="","",IFERROR(INDEX(PERSONAL!$V$6:$V$80,MATCH(A778,PERSONAL!$A$6:$A$80,0)),""))</f>
        <v/>
      </c>
      <c r="E778" s="2"/>
      <c r="F778" s="2"/>
      <c r="G778" s="2"/>
      <c r="H778" s="2"/>
      <c r="I778" s="30"/>
      <c r="J778" s="30"/>
      <c r="K778" s="27"/>
      <c r="L778" s="30"/>
      <c r="M778" s="27"/>
      <c r="N778" s="2"/>
      <c r="O778" s="53">
        <f t="shared" si="96"/>
        <v>0</v>
      </c>
      <c r="P778" s="53">
        <f t="shared" si="97"/>
        <v>0</v>
      </c>
      <c r="Q778" s="53">
        <f t="shared" si="98"/>
        <v>0</v>
      </c>
      <c r="R778" s="53">
        <f>IF(P778=0,0,IF(INSTRUCCIONES!$C$8="",P778,MIN(P778,INSTRUCCIONES!$C$8)))</f>
        <v>0</v>
      </c>
      <c r="S778" s="52" t="str">
        <f>IF(OR(A778="",H778=""),"",IF(COUNTIFS(LISTAS!$C$2:$C$24,C778,LISTAS!$D$2:$D$24,H778)&gt;0,"SI","NO"))</f>
        <v/>
      </c>
      <c r="T778" s="53">
        <f t="shared" si="99"/>
        <v>0</v>
      </c>
      <c r="U778" s="54">
        <f t="shared" si="100"/>
        <v>0</v>
      </c>
      <c r="V778" s="55" t="str">
        <f t="shared" si="101"/>
        <v/>
      </c>
      <c r="W778" s="35" t="str">
        <f t="shared" si="102"/>
        <v/>
      </c>
      <c r="X778" s="37"/>
      <c r="Y778" s="56"/>
      <c r="Z778" s="57" t="str">
        <f t="shared" si="103"/>
        <v/>
      </c>
      <c r="AA778" s="41"/>
    </row>
    <row r="779" spans="1:27" ht="24" customHeight="1" x14ac:dyDescent="0.25">
      <c r="A779" s="27"/>
      <c r="B779" s="51" t="str">
        <f>IF(A779="","",IFERROR(INDEX(PERSONAL!$G$6:$G$80,MATCH(A779,PERSONAL!$A$6:$A$80,0)),""))</f>
        <v/>
      </c>
      <c r="C779" s="52" t="str">
        <f>IF(A779="","",IFERROR(INDEX(PERSONAL!$B$6:$B$80,MATCH(A779,PERSONAL!$A$6:$A$80,0)),""))</f>
        <v/>
      </c>
      <c r="D779" s="31" t="str">
        <f>IF(A779="","",IFERROR(INDEX(PERSONAL!$V$6:$V$80,MATCH(A779,PERSONAL!$A$6:$A$80,0)),""))</f>
        <v/>
      </c>
      <c r="E779" s="2"/>
      <c r="F779" s="2"/>
      <c r="G779" s="2"/>
      <c r="H779" s="2"/>
      <c r="I779" s="30"/>
      <c r="J779" s="30"/>
      <c r="K779" s="27"/>
      <c r="L779" s="30"/>
      <c r="M779" s="27"/>
      <c r="N779" s="2"/>
      <c r="O779" s="53">
        <f t="shared" si="96"/>
        <v>0</v>
      </c>
      <c r="P779" s="53">
        <f t="shared" si="97"/>
        <v>0</v>
      </c>
      <c r="Q779" s="53">
        <f t="shared" si="98"/>
        <v>0</v>
      </c>
      <c r="R779" s="53">
        <f>IF(P779=0,0,IF(INSTRUCCIONES!$C$8="",P779,MIN(P779,INSTRUCCIONES!$C$8)))</f>
        <v>0</v>
      </c>
      <c r="S779" s="52" t="str">
        <f>IF(OR(A779="",H779=""),"",IF(COUNTIFS(LISTAS!$C$2:$C$24,C779,LISTAS!$D$2:$D$24,H779)&gt;0,"SI","NO"))</f>
        <v/>
      </c>
      <c r="T779" s="53">
        <f t="shared" si="99"/>
        <v>0</v>
      </c>
      <c r="U779" s="54">
        <f t="shared" si="100"/>
        <v>0</v>
      </c>
      <c r="V779" s="55" t="str">
        <f t="shared" si="101"/>
        <v/>
      </c>
      <c r="W779" s="35" t="str">
        <f t="shared" si="102"/>
        <v/>
      </c>
      <c r="X779" s="37"/>
      <c r="Y779" s="56"/>
      <c r="Z779" s="57" t="str">
        <f t="shared" si="103"/>
        <v/>
      </c>
      <c r="AA779" s="41"/>
    </row>
    <row r="780" spans="1:27" ht="24" customHeight="1" x14ac:dyDescent="0.25">
      <c r="A780" s="27"/>
      <c r="B780" s="51" t="str">
        <f>IF(A780="","",IFERROR(INDEX(PERSONAL!$G$6:$G$80,MATCH(A780,PERSONAL!$A$6:$A$80,0)),""))</f>
        <v/>
      </c>
      <c r="C780" s="52" t="str">
        <f>IF(A780="","",IFERROR(INDEX(PERSONAL!$B$6:$B$80,MATCH(A780,PERSONAL!$A$6:$A$80,0)),""))</f>
        <v/>
      </c>
      <c r="D780" s="31" t="str">
        <f>IF(A780="","",IFERROR(INDEX(PERSONAL!$V$6:$V$80,MATCH(A780,PERSONAL!$A$6:$A$80,0)),""))</f>
        <v/>
      </c>
      <c r="E780" s="2"/>
      <c r="F780" s="2"/>
      <c r="G780" s="2"/>
      <c r="H780" s="2"/>
      <c r="I780" s="30"/>
      <c r="J780" s="30"/>
      <c r="K780" s="27"/>
      <c r="L780" s="30"/>
      <c r="M780" s="27"/>
      <c r="N780" s="2"/>
      <c r="O780" s="53">
        <f t="shared" si="96"/>
        <v>0</v>
      </c>
      <c r="P780" s="53">
        <f t="shared" si="97"/>
        <v>0</v>
      </c>
      <c r="Q780" s="53">
        <f t="shared" si="98"/>
        <v>0</v>
      </c>
      <c r="R780" s="53">
        <f>IF(P780=0,0,IF(INSTRUCCIONES!$C$8="",P780,MIN(P780,INSTRUCCIONES!$C$8)))</f>
        <v>0</v>
      </c>
      <c r="S780" s="52" t="str">
        <f>IF(OR(A780="",H780=""),"",IF(COUNTIFS(LISTAS!$C$2:$C$24,C780,LISTAS!$D$2:$D$24,H780)&gt;0,"SI","NO"))</f>
        <v/>
      </c>
      <c r="T780" s="53">
        <f t="shared" si="99"/>
        <v>0</v>
      </c>
      <c r="U780" s="54">
        <f t="shared" si="100"/>
        <v>0</v>
      </c>
      <c r="V780" s="55" t="str">
        <f t="shared" si="101"/>
        <v/>
      </c>
      <c r="W780" s="35" t="str">
        <f t="shared" si="102"/>
        <v/>
      </c>
      <c r="X780" s="37"/>
      <c r="Y780" s="56"/>
      <c r="Z780" s="57" t="str">
        <f t="shared" si="103"/>
        <v/>
      </c>
      <c r="AA780" s="41"/>
    </row>
    <row r="781" spans="1:27" ht="24" customHeight="1" x14ac:dyDescent="0.25">
      <c r="A781" s="27"/>
      <c r="B781" s="51" t="str">
        <f>IF(A781="","",IFERROR(INDEX(PERSONAL!$G$6:$G$80,MATCH(A781,PERSONAL!$A$6:$A$80,0)),""))</f>
        <v/>
      </c>
      <c r="C781" s="52" t="str">
        <f>IF(A781="","",IFERROR(INDEX(PERSONAL!$B$6:$B$80,MATCH(A781,PERSONAL!$A$6:$A$80,0)),""))</f>
        <v/>
      </c>
      <c r="D781" s="31" t="str">
        <f>IF(A781="","",IFERROR(INDEX(PERSONAL!$V$6:$V$80,MATCH(A781,PERSONAL!$A$6:$A$80,0)),""))</f>
        <v/>
      </c>
      <c r="E781" s="2"/>
      <c r="F781" s="2"/>
      <c r="G781" s="2"/>
      <c r="H781" s="2"/>
      <c r="I781" s="30"/>
      <c r="J781" s="30"/>
      <c r="K781" s="27"/>
      <c r="L781" s="30"/>
      <c r="M781" s="27"/>
      <c r="N781" s="2"/>
      <c r="O781" s="53">
        <f t="shared" si="96"/>
        <v>0</v>
      </c>
      <c r="P781" s="53">
        <f t="shared" si="97"/>
        <v>0</v>
      </c>
      <c r="Q781" s="53">
        <f t="shared" si="98"/>
        <v>0</v>
      </c>
      <c r="R781" s="53">
        <f>IF(P781=0,0,IF(INSTRUCCIONES!$C$8="",P781,MIN(P781,INSTRUCCIONES!$C$8)))</f>
        <v>0</v>
      </c>
      <c r="S781" s="52" t="str">
        <f>IF(OR(A781="",H781=""),"",IF(COUNTIFS(LISTAS!$C$2:$C$24,C781,LISTAS!$D$2:$D$24,H781)&gt;0,"SI","NO"))</f>
        <v/>
      </c>
      <c r="T781" s="53">
        <f t="shared" si="99"/>
        <v>0</v>
      </c>
      <c r="U781" s="54">
        <f t="shared" si="100"/>
        <v>0</v>
      </c>
      <c r="V781" s="55" t="str">
        <f t="shared" si="101"/>
        <v/>
      </c>
      <c r="W781" s="35" t="str">
        <f t="shared" si="102"/>
        <v/>
      </c>
      <c r="X781" s="37"/>
      <c r="Y781" s="56"/>
      <c r="Z781" s="57" t="str">
        <f t="shared" si="103"/>
        <v/>
      </c>
      <c r="AA781" s="41"/>
    </row>
    <row r="782" spans="1:27" ht="24" customHeight="1" x14ac:dyDescent="0.25">
      <c r="A782" s="27"/>
      <c r="B782" s="51" t="str">
        <f>IF(A782="","",IFERROR(INDEX(PERSONAL!$G$6:$G$80,MATCH(A782,PERSONAL!$A$6:$A$80,0)),""))</f>
        <v/>
      </c>
      <c r="C782" s="52" t="str">
        <f>IF(A782="","",IFERROR(INDEX(PERSONAL!$B$6:$B$80,MATCH(A782,PERSONAL!$A$6:$A$80,0)),""))</f>
        <v/>
      </c>
      <c r="D782" s="31" t="str">
        <f>IF(A782="","",IFERROR(INDEX(PERSONAL!$V$6:$V$80,MATCH(A782,PERSONAL!$A$6:$A$80,0)),""))</f>
        <v/>
      </c>
      <c r="E782" s="2"/>
      <c r="F782" s="2"/>
      <c r="G782" s="2"/>
      <c r="H782" s="2"/>
      <c r="I782" s="30"/>
      <c r="J782" s="30"/>
      <c r="K782" s="27"/>
      <c r="L782" s="30"/>
      <c r="M782" s="27"/>
      <c r="N782" s="2"/>
      <c r="O782" s="53">
        <f t="shared" si="96"/>
        <v>0</v>
      </c>
      <c r="P782" s="53">
        <f t="shared" si="97"/>
        <v>0</v>
      </c>
      <c r="Q782" s="53">
        <f t="shared" si="98"/>
        <v>0</v>
      </c>
      <c r="R782" s="53">
        <f>IF(P782=0,0,IF(INSTRUCCIONES!$C$8="",P782,MIN(P782,INSTRUCCIONES!$C$8)))</f>
        <v>0</v>
      </c>
      <c r="S782" s="52" t="str">
        <f>IF(OR(A782="",H782=""),"",IF(COUNTIFS(LISTAS!$C$2:$C$24,C782,LISTAS!$D$2:$D$24,H782)&gt;0,"SI","NO"))</f>
        <v/>
      </c>
      <c r="T782" s="53">
        <f t="shared" si="99"/>
        <v>0</v>
      </c>
      <c r="U782" s="54">
        <f t="shared" si="100"/>
        <v>0</v>
      </c>
      <c r="V782" s="55" t="str">
        <f t="shared" si="101"/>
        <v/>
      </c>
      <c r="W782" s="35" t="str">
        <f t="shared" si="102"/>
        <v/>
      </c>
      <c r="X782" s="37"/>
      <c r="Y782" s="56"/>
      <c r="Z782" s="57" t="str">
        <f t="shared" si="103"/>
        <v/>
      </c>
      <c r="AA782" s="41"/>
    </row>
    <row r="783" spans="1:27" ht="24" customHeight="1" x14ac:dyDescent="0.25">
      <c r="A783" s="27"/>
      <c r="B783" s="51" t="str">
        <f>IF(A783="","",IFERROR(INDEX(PERSONAL!$G$6:$G$80,MATCH(A783,PERSONAL!$A$6:$A$80,0)),""))</f>
        <v/>
      </c>
      <c r="C783" s="52" t="str">
        <f>IF(A783="","",IFERROR(INDEX(PERSONAL!$B$6:$B$80,MATCH(A783,PERSONAL!$A$6:$A$80,0)),""))</f>
        <v/>
      </c>
      <c r="D783" s="31" t="str">
        <f>IF(A783="","",IFERROR(INDEX(PERSONAL!$V$6:$V$80,MATCH(A783,PERSONAL!$A$6:$A$80,0)),""))</f>
        <v/>
      </c>
      <c r="E783" s="2"/>
      <c r="F783" s="2"/>
      <c r="G783" s="2"/>
      <c r="H783" s="2"/>
      <c r="I783" s="30"/>
      <c r="J783" s="30"/>
      <c r="K783" s="27"/>
      <c r="L783" s="30"/>
      <c r="M783" s="27"/>
      <c r="N783" s="2"/>
      <c r="O783" s="53">
        <f t="shared" si="96"/>
        <v>0</v>
      </c>
      <c r="P783" s="53">
        <f t="shared" si="97"/>
        <v>0</v>
      </c>
      <c r="Q783" s="53">
        <f t="shared" si="98"/>
        <v>0</v>
      </c>
      <c r="R783" s="53">
        <f>IF(P783=0,0,IF(INSTRUCCIONES!$C$8="",P783,MIN(P783,INSTRUCCIONES!$C$8)))</f>
        <v>0</v>
      </c>
      <c r="S783" s="52" t="str">
        <f>IF(OR(A783="",H783=""),"",IF(COUNTIFS(LISTAS!$C$2:$C$24,C783,LISTAS!$D$2:$D$24,H783)&gt;0,"SI","NO"))</f>
        <v/>
      </c>
      <c r="T783" s="53">
        <f t="shared" si="99"/>
        <v>0</v>
      </c>
      <c r="U783" s="54">
        <f t="shared" si="100"/>
        <v>0</v>
      </c>
      <c r="V783" s="55" t="str">
        <f t="shared" si="101"/>
        <v/>
      </c>
      <c r="W783" s="35" t="str">
        <f t="shared" si="102"/>
        <v/>
      </c>
      <c r="X783" s="37"/>
      <c r="Y783" s="56"/>
      <c r="Z783" s="57" t="str">
        <f t="shared" si="103"/>
        <v/>
      </c>
      <c r="AA783" s="41"/>
    </row>
    <row r="784" spans="1:27" ht="24" customHeight="1" x14ac:dyDescent="0.25">
      <c r="A784" s="27"/>
      <c r="B784" s="51" t="str">
        <f>IF(A784="","",IFERROR(INDEX(PERSONAL!$G$6:$G$80,MATCH(A784,PERSONAL!$A$6:$A$80,0)),""))</f>
        <v/>
      </c>
      <c r="C784" s="52" t="str">
        <f>IF(A784="","",IFERROR(INDEX(PERSONAL!$B$6:$B$80,MATCH(A784,PERSONAL!$A$6:$A$80,0)),""))</f>
        <v/>
      </c>
      <c r="D784" s="31" t="str">
        <f>IF(A784="","",IFERROR(INDEX(PERSONAL!$V$6:$V$80,MATCH(A784,PERSONAL!$A$6:$A$80,0)),""))</f>
        <v/>
      </c>
      <c r="E784" s="2"/>
      <c r="F784" s="2"/>
      <c r="G784" s="2"/>
      <c r="H784" s="2"/>
      <c r="I784" s="30"/>
      <c r="J784" s="30"/>
      <c r="K784" s="27"/>
      <c r="L784" s="30"/>
      <c r="M784" s="27"/>
      <c r="N784" s="2"/>
      <c r="O784" s="53">
        <f t="shared" si="96"/>
        <v>0</v>
      </c>
      <c r="P784" s="53">
        <f t="shared" si="97"/>
        <v>0</v>
      </c>
      <c r="Q784" s="53">
        <f t="shared" si="98"/>
        <v>0</v>
      </c>
      <c r="R784" s="53">
        <f>IF(P784=0,0,IF(INSTRUCCIONES!$C$8="",P784,MIN(P784,INSTRUCCIONES!$C$8)))</f>
        <v>0</v>
      </c>
      <c r="S784" s="52" t="str">
        <f>IF(OR(A784="",H784=""),"",IF(COUNTIFS(LISTAS!$C$2:$C$24,C784,LISTAS!$D$2:$D$24,H784)&gt;0,"SI","NO"))</f>
        <v/>
      </c>
      <c r="T784" s="53">
        <f t="shared" si="99"/>
        <v>0</v>
      </c>
      <c r="U784" s="54">
        <f t="shared" si="100"/>
        <v>0</v>
      </c>
      <c r="V784" s="55" t="str">
        <f t="shared" si="101"/>
        <v/>
      </c>
      <c r="W784" s="35" t="str">
        <f t="shared" si="102"/>
        <v/>
      </c>
      <c r="X784" s="37"/>
      <c r="Y784" s="56"/>
      <c r="Z784" s="57" t="str">
        <f t="shared" si="103"/>
        <v/>
      </c>
      <c r="AA784" s="41"/>
    </row>
    <row r="785" spans="1:27" ht="24" customHeight="1" x14ac:dyDescent="0.25">
      <c r="A785" s="27"/>
      <c r="B785" s="51" t="str">
        <f>IF(A785="","",IFERROR(INDEX(PERSONAL!$G$6:$G$80,MATCH(A785,PERSONAL!$A$6:$A$80,0)),""))</f>
        <v/>
      </c>
      <c r="C785" s="52" t="str">
        <f>IF(A785="","",IFERROR(INDEX(PERSONAL!$B$6:$B$80,MATCH(A785,PERSONAL!$A$6:$A$80,0)),""))</f>
        <v/>
      </c>
      <c r="D785" s="31" t="str">
        <f>IF(A785="","",IFERROR(INDEX(PERSONAL!$V$6:$V$80,MATCH(A785,PERSONAL!$A$6:$A$80,0)),""))</f>
        <v/>
      </c>
      <c r="E785" s="2"/>
      <c r="F785" s="2"/>
      <c r="G785" s="2"/>
      <c r="H785" s="2"/>
      <c r="I785" s="30"/>
      <c r="J785" s="30"/>
      <c r="K785" s="27"/>
      <c r="L785" s="30"/>
      <c r="M785" s="27"/>
      <c r="N785" s="2"/>
      <c r="O785" s="53">
        <f t="shared" si="96"/>
        <v>0</v>
      </c>
      <c r="P785" s="53">
        <f t="shared" si="97"/>
        <v>0</v>
      </c>
      <c r="Q785" s="53">
        <f t="shared" si="98"/>
        <v>0</v>
      </c>
      <c r="R785" s="53">
        <f>IF(P785=0,0,IF(INSTRUCCIONES!$C$8="",P785,MIN(P785,INSTRUCCIONES!$C$8)))</f>
        <v>0</v>
      </c>
      <c r="S785" s="52" t="str">
        <f>IF(OR(A785="",H785=""),"",IF(COUNTIFS(LISTAS!$C$2:$C$24,C785,LISTAS!$D$2:$D$24,H785)&gt;0,"SI","NO"))</f>
        <v/>
      </c>
      <c r="T785" s="53">
        <f t="shared" si="99"/>
        <v>0</v>
      </c>
      <c r="U785" s="54">
        <f t="shared" si="100"/>
        <v>0</v>
      </c>
      <c r="V785" s="55" t="str">
        <f t="shared" si="101"/>
        <v/>
      </c>
      <c r="W785" s="35" t="str">
        <f t="shared" si="102"/>
        <v/>
      </c>
      <c r="X785" s="37"/>
      <c r="Y785" s="56"/>
      <c r="Z785" s="57" t="str">
        <f t="shared" si="103"/>
        <v/>
      </c>
      <c r="AA785" s="41"/>
    </row>
    <row r="786" spans="1:27" ht="24" customHeight="1" x14ac:dyDescent="0.25">
      <c r="A786" s="27"/>
      <c r="B786" s="51" t="str">
        <f>IF(A786="","",IFERROR(INDEX(PERSONAL!$G$6:$G$80,MATCH(A786,PERSONAL!$A$6:$A$80,0)),""))</f>
        <v/>
      </c>
      <c r="C786" s="52" t="str">
        <f>IF(A786="","",IFERROR(INDEX(PERSONAL!$B$6:$B$80,MATCH(A786,PERSONAL!$A$6:$A$80,0)),""))</f>
        <v/>
      </c>
      <c r="D786" s="31" t="str">
        <f>IF(A786="","",IFERROR(INDEX(PERSONAL!$V$6:$V$80,MATCH(A786,PERSONAL!$A$6:$A$80,0)),""))</f>
        <v/>
      </c>
      <c r="E786" s="2"/>
      <c r="F786" s="2"/>
      <c r="G786" s="2"/>
      <c r="H786" s="2"/>
      <c r="I786" s="30"/>
      <c r="J786" s="30"/>
      <c r="K786" s="27"/>
      <c r="L786" s="30"/>
      <c r="M786" s="27"/>
      <c r="N786" s="2"/>
      <c r="O786" s="53">
        <f t="shared" si="96"/>
        <v>0</v>
      </c>
      <c r="P786" s="53">
        <f t="shared" si="97"/>
        <v>0</v>
      </c>
      <c r="Q786" s="53">
        <f t="shared" si="98"/>
        <v>0</v>
      </c>
      <c r="R786" s="53">
        <f>IF(P786=0,0,IF(INSTRUCCIONES!$C$8="",P786,MIN(P786,INSTRUCCIONES!$C$8)))</f>
        <v>0</v>
      </c>
      <c r="S786" s="52" t="str">
        <f>IF(OR(A786="",H786=""),"",IF(COUNTIFS(LISTAS!$C$2:$C$24,C786,LISTAS!$D$2:$D$24,H786)&gt;0,"SI","NO"))</f>
        <v/>
      </c>
      <c r="T786" s="53">
        <f t="shared" si="99"/>
        <v>0</v>
      </c>
      <c r="U786" s="54">
        <f t="shared" si="100"/>
        <v>0</v>
      </c>
      <c r="V786" s="55" t="str">
        <f t="shared" si="101"/>
        <v/>
      </c>
      <c r="W786" s="35" t="str">
        <f t="shared" si="102"/>
        <v/>
      </c>
      <c r="X786" s="37"/>
      <c r="Y786" s="56"/>
      <c r="Z786" s="57" t="str">
        <f t="shared" si="103"/>
        <v/>
      </c>
      <c r="AA786" s="41"/>
    </row>
    <row r="787" spans="1:27" ht="24" customHeight="1" x14ac:dyDescent="0.25">
      <c r="A787" s="27"/>
      <c r="B787" s="51" t="str">
        <f>IF(A787="","",IFERROR(INDEX(PERSONAL!$G$6:$G$80,MATCH(A787,PERSONAL!$A$6:$A$80,0)),""))</f>
        <v/>
      </c>
      <c r="C787" s="52" t="str">
        <f>IF(A787="","",IFERROR(INDEX(PERSONAL!$B$6:$B$80,MATCH(A787,PERSONAL!$A$6:$A$80,0)),""))</f>
        <v/>
      </c>
      <c r="D787" s="31" t="str">
        <f>IF(A787="","",IFERROR(INDEX(PERSONAL!$V$6:$V$80,MATCH(A787,PERSONAL!$A$6:$A$80,0)),""))</f>
        <v/>
      </c>
      <c r="E787" s="2"/>
      <c r="F787" s="2"/>
      <c r="G787" s="2"/>
      <c r="H787" s="2"/>
      <c r="I787" s="30"/>
      <c r="J787" s="30"/>
      <c r="K787" s="27"/>
      <c r="L787" s="30"/>
      <c r="M787" s="27"/>
      <c r="N787" s="2"/>
      <c r="O787" s="53">
        <f t="shared" si="96"/>
        <v>0</v>
      </c>
      <c r="P787" s="53">
        <f t="shared" si="97"/>
        <v>0</v>
      </c>
      <c r="Q787" s="53">
        <f t="shared" si="98"/>
        <v>0</v>
      </c>
      <c r="R787" s="53">
        <f>IF(P787=0,0,IF(INSTRUCCIONES!$C$8="",P787,MIN(P787,INSTRUCCIONES!$C$8)))</f>
        <v>0</v>
      </c>
      <c r="S787" s="52" t="str">
        <f>IF(OR(A787="",H787=""),"",IF(COUNTIFS(LISTAS!$C$2:$C$24,C787,LISTAS!$D$2:$D$24,H787)&gt;0,"SI","NO"))</f>
        <v/>
      </c>
      <c r="T787" s="53">
        <f t="shared" si="99"/>
        <v>0</v>
      </c>
      <c r="U787" s="54">
        <f t="shared" si="100"/>
        <v>0</v>
      </c>
      <c r="V787" s="55" t="str">
        <f t="shared" si="101"/>
        <v/>
      </c>
      <c r="W787" s="35" t="str">
        <f t="shared" si="102"/>
        <v/>
      </c>
      <c r="X787" s="37"/>
      <c r="Y787" s="56"/>
      <c r="Z787" s="57" t="str">
        <f t="shared" si="103"/>
        <v/>
      </c>
      <c r="AA787" s="41"/>
    </row>
    <row r="788" spans="1:27" ht="24" customHeight="1" x14ac:dyDescent="0.25">
      <c r="A788" s="27"/>
      <c r="B788" s="51" t="str">
        <f>IF(A788="","",IFERROR(INDEX(PERSONAL!$G$6:$G$80,MATCH(A788,PERSONAL!$A$6:$A$80,0)),""))</f>
        <v/>
      </c>
      <c r="C788" s="52" t="str">
        <f>IF(A788="","",IFERROR(INDEX(PERSONAL!$B$6:$B$80,MATCH(A788,PERSONAL!$A$6:$A$80,0)),""))</f>
        <v/>
      </c>
      <c r="D788" s="31" t="str">
        <f>IF(A788="","",IFERROR(INDEX(PERSONAL!$V$6:$V$80,MATCH(A788,PERSONAL!$A$6:$A$80,0)),""))</f>
        <v/>
      </c>
      <c r="E788" s="2"/>
      <c r="F788" s="2"/>
      <c r="G788" s="2"/>
      <c r="H788" s="2"/>
      <c r="I788" s="30"/>
      <c r="J788" s="30"/>
      <c r="K788" s="27"/>
      <c r="L788" s="30"/>
      <c r="M788" s="27"/>
      <c r="N788" s="2"/>
      <c r="O788" s="53">
        <f t="shared" si="96"/>
        <v>0</v>
      </c>
      <c r="P788" s="53">
        <f t="shared" si="97"/>
        <v>0</v>
      </c>
      <c r="Q788" s="53">
        <f t="shared" si="98"/>
        <v>0</v>
      </c>
      <c r="R788" s="53">
        <f>IF(P788=0,0,IF(INSTRUCCIONES!$C$8="",P788,MIN(P788,INSTRUCCIONES!$C$8)))</f>
        <v>0</v>
      </c>
      <c r="S788" s="52" t="str">
        <f>IF(OR(A788="",H788=""),"",IF(COUNTIFS(LISTAS!$C$2:$C$24,C788,LISTAS!$D$2:$D$24,H788)&gt;0,"SI","NO"))</f>
        <v/>
      </c>
      <c r="T788" s="53">
        <f t="shared" si="99"/>
        <v>0</v>
      </c>
      <c r="U788" s="54">
        <f t="shared" si="100"/>
        <v>0</v>
      </c>
      <c r="V788" s="55" t="str">
        <f t="shared" si="101"/>
        <v/>
      </c>
      <c r="W788" s="35" t="str">
        <f t="shared" si="102"/>
        <v/>
      </c>
      <c r="X788" s="37"/>
      <c r="Y788" s="56"/>
      <c r="Z788" s="57" t="str">
        <f t="shared" si="103"/>
        <v/>
      </c>
      <c r="AA788" s="41"/>
    </row>
    <row r="789" spans="1:27" ht="24" customHeight="1" x14ac:dyDescent="0.25">
      <c r="A789" s="27"/>
      <c r="B789" s="51" t="str">
        <f>IF(A789="","",IFERROR(INDEX(PERSONAL!$G$6:$G$80,MATCH(A789,PERSONAL!$A$6:$A$80,0)),""))</f>
        <v/>
      </c>
      <c r="C789" s="52" t="str">
        <f>IF(A789="","",IFERROR(INDEX(PERSONAL!$B$6:$B$80,MATCH(A789,PERSONAL!$A$6:$A$80,0)),""))</f>
        <v/>
      </c>
      <c r="D789" s="31" t="str">
        <f>IF(A789="","",IFERROR(INDEX(PERSONAL!$V$6:$V$80,MATCH(A789,PERSONAL!$A$6:$A$80,0)),""))</f>
        <v/>
      </c>
      <c r="E789" s="2"/>
      <c r="F789" s="2"/>
      <c r="G789" s="2"/>
      <c r="H789" s="2"/>
      <c r="I789" s="30"/>
      <c r="J789" s="30"/>
      <c r="K789" s="27"/>
      <c r="L789" s="30"/>
      <c r="M789" s="27"/>
      <c r="N789" s="2"/>
      <c r="O789" s="53">
        <f t="shared" si="96"/>
        <v>0</v>
      </c>
      <c r="P789" s="53">
        <f t="shared" si="97"/>
        <v>0</v>
      </c>
      <c r="Q789" s="53">
        <f t="shared" si="98"/>
        <v>0</v>
      </c>
      <c r="R789" s="53">
        <f>IF(P789=0,0,IF(INSTRUCCIONES!$C$8="",P789,MIN(P789,INSTRUCCIONES!$C$8)))</f>
        <v>0</v>
      </c>
      <c r="S789" s="52" t="str">
        <f>IF(OR(A789="",H789=""),"",IF(COUNTIFS(LISTAS!$C$2:$C$24,C789,LISTAS!$D$2:$D$24,H789)&gt;0,"SI","NO"))</f>
        <v/>
      </c>
      <c r="T789" s="53">
        <f t="shared" si="99"/>
        <v>0</v>
      </c>
      <c r="U789" s="54">
        <f t="shared" si="100"/>
        <v>0</v>
      </c>
      <c r="V789" s="55" t="str">
        <f t="shared" si="101"/>
        <v/>
      </c>
      <c r="W789" s="35" t="str">
        <f t="shared" si="102"/>
        <v/>
      </c>
      <c r="X789" s="37"/>
      <c r="Y789" s="56"/>
      <c r="Z789" s="57" t="str">
        <f t="shared" si="103"/>
        <v/>
      </c>
      <c r="AA789" s="41"/>
    </row>
    <row r="790" spans="1:27" ht="24" customHeight="1" x14ac:dyDescent="0.25">
      <c r="A790" s="27"/>
      <c r="B790" s="51" t="str">
        <f>IF(A790="","",IFERROR(INDEX(PERSONAL!$G$6:$G$80,MATCH(A790,PERSONAL!$A$6:$A$80,0)),""))</f>
        <v/>
      </c>
      <c r="C790" s="52" t="str">
        <f>IF(A790="","",IFERROR(INDEX(PERSONAL!$B$6:$B$80,MATCH(A790,PERSONAL!$A$6:$A$80,0)),""))</f>
        <v/>
      </c>
      <c r="D790" s="31" t="str">
        <f>IF(A790="","",IFERROR(INDEX(PERSONAL!$V$6:$V$80,MATCH(A790,PERSONAL!$A$6:$A$80,0)),""))</f>
        <v/>
      </c>
      <c r="E790" s="2"/>
      <c r="F790" s="2"/>
      <c r="G790" s="2"/>
      <c r="H790" s="2"/>
      <c r="I790" s="30"/>
      <c r="J790" s="30"/>
      <c r="K790" s="27"/>
      <c r="L790" s="30"/>
      <c r="M790" s="27"/>
      <c r="N790" s="2"/>
      <c r="O790" s="53">
        <f t="shared" si="96"/>
        <v>0</v>
      </c>
      <c r="P790" s="53">
        <f t="shared" si="97"/>
        <v>0</v>
      </c>
      <c r="Q790" s="53">
        <f t="shared" si="98"/>
        <v>0</v>
      </c>
      <c r="R790" s="53">
        <f>IF(P790=0,0,IF(INSTRUCCIONES!$C$8="",P790,MIN(P790,INSTRUCCIONES!$C$8)))</f>
        <v>0</v>
      </c>
      <c r="S790" s="52" t="str">
        <f>IF(OR(A790="",H790=""),"",IF(COUNTIFS(LISTAS!$C$2:$C$24,C790,LISTAS!$D$2:$D$24,H790)&gt;0,"SI","NO"))</f>
        <v/>
      </c>
      <c r="T790" s="53">
        <f t="shared" si="99"/>
        <v>0</v>
      </c>
      <c r="U790" s="54">
        <f t="shared" si="100"/>
        <v>0</v>
      </c>
      <c r="V790" s="55" t="str">
        <f t="shared" si="101"/>
        <v/>
      </c>
      <c r="W790" s="35" t="str">
        <f t="shared" si="102"/>
        <v/>
      </c>
      <c r="X790" s="37"/>
      <c r="Y790" s="56"/>
      <c r="Z790" s="57" t="str">
        <f t="shared" si="103"/>
        <v/>
      </c>
      <c r="AA790" s="41"/>
    </row>
    <row r="791" spans="1:27" ht="24" customHeight="1" x14ac:dyDescent="0.25">
      <c r="A791" s="27"/>
      <c r="B791" s="51" t="str">
        <f>IF(A791="","",IFERROR(INDEX(PERSONAL!$G$6:$G$80,MATCH(A791,PERSONAL!$A$6:$A$80,0)),""))</f>
        <v/>
      </c>
      <c r="C791" s="52" t="str">
        <f>IF(A791="","",IFERROR(INDEX(PERSONAL!$B$6:$B$80,MATCH(A791,PERSONAL!$A$6:$A$80,0)),""))</f>
        <v/>
      </c>
      <c r="D791" s="31" t="str">
        <f>IF(A791="","",IFERROR(INDEX(PERSONAL!$V$6:$V$80,MATCH(A791,PERSONAL!$A$6:$A$80,0)),""))</f>
        <v/>
      </c>
      <c r="E791" s="2"/>
      <c r="F791" s="2"/>
      <c r="G791" s="2"/>
      <c r="H791" s="2"/>
      <c r="I791" s="30"/>
      <c r="J791" s="30"/>
      <c r="K791" s="27"/>
      <c r="L791" s="30"/>
      <c r="M791" s="27"/>
      <c r="N791" s="2"/>
      <c r="O791" s="53">
        <f t="shared" si="96"/>
        <v>0</v>
      </c>
      <c r="P791" s="53">
        <f t="shared" si="97"/>
        <v>0</v>
      </c>
      <c r="Q791" s="53">
        <f t="shared" si="98"/>
        <v>0</v>
      </c>
      <c r="R791" s="53">
        <f>IF(P791=0,0,IF(INSTRUCCIONES!$C$8="",P791,MIN(P791,INSTRUCCIONES!$C$8)))</f>
        <v>0</v>
      </c>
      <c r="S791" s="52" t="str">
        <f>IF(OR(A791="",H791=""),"",IF(COUNTIFS(LISTAS!$C$2:$C$24,C791,LISTAS!$D$2:$D$24,H791)&gt;0,"SI","NO"))</f>
        <v/>
      </c>
      <c r="T791" s="53">
        <f t="shared" si="99"/>
        <v>0</v>
      </c>
      <c r="U791" s="54">
        <f t="shared" si="100"/>
        <v>0</v>
      </c>
      <c r="V791" s="55" t="str">
        <f t="shared" si="101"/>
        <v/>
      </c>
      <c r="W791" s="35" t="str">
        <f t="shared" si="102"/>
        <v/>
      </c>
      <c r="X791" s="37"/>
      <c r="Y791" s="56"/>
      <c r="Z791" s="57" t="str">
        <f t="shared" si="103"/>
        <v/>
      </c>
      <c r="AA791" s="41"/>
    </row>
    <row r="792" spans="1:27" ht="24" customHeight="1" x14ac:dyDescent="0.25">
      <c r="A792" s="27"/>
      <c r="B792" s="51" t="str">
        <f>IF(A792="","",IFERROR(INDEX(PERSONAL!$G$6:$G$80,MATCH(A792,PERSONAL!$A$6:$A$80,0)),""))</f>
        <v/>
      </c>
      <c r="C792" s="52" t="str">
        <f>IF(A792="","",IFERROR(INDEX(PERSONAL!$B$6:$B$80,MATCH(A792,PERSONAL!$A$6:$A$80,0)),""))</f>
        <v/>
      </c>
      <c r="D792" s="31" t="str">
        <f>IF(A792="","",IFERROR(INDEX(PERSONAL!$V$6:$V$80,MATCH(A792,PERSONAL!$A$6:$A$80,0)),""))</f>
        <v/>
      </c>
      <c r="E792" s="2"/>
      <c r="F792" s="2"/>
      <c r="G792" s="2"/>
      <c r="H792" s="2"/>
      <c r="I792" s="30"/>
      <c r="J792" s="30"/>
      <c r="K792" s="27"/>
      <c r="L792" s="30"/>
      <c r="M792" s="27"/>
      <c r="N792" s="2"/>
      <c r="O792" s="53">
        <f t="shared" si="96"/>
        <v>0</v>
      </c>
      <c r="P792" s="53">
        <f t="shared" si="97"/>
        <v>0</v>
      </c>
      <c r="Q792" s="53">
        <f t="shared" si="98"/>
        <v>0</v>
      </c>
      <c r="R792" s="53">
        <f>IF(P792=0,0,IF(INSTRUCCIONES!$C$8="",P792,MIN(P792,INSTRUCCIONES!$C$8)))</f>
        <v>0</v>
      </c>
      <c r="S792" s="52" t="str">
        <f>IF(OR(A792="",H792=""),"",IF(COUNTIFS(LISTAS!$C$2:$C$24,C792,LISTAS!$D$2:$D$24,H792)&gt;0,"SI","NO"))</f>
        <v/>
      </c>
      <c r="T792" s="53">
        <f t="shared" si="99"/>
        <v>0</v>
      </c>
      <c r="U792" s="54">
        <f t="shared" si="100"/>
        <v>0</v>
      </c>
      <c r="V792" s="55" t="str">
        <f t="shared" si="101"/>
        <v/>
      </c>
      <c r="W792" s="35" t="str">
        <f t="shared" si="102"/>
        <v/>
      </c>
      <c r="X792" s="37"/>
      <c r="Y792" s="56"/>
      <c r="Z792" s="57" t="str">
        <f t="shared" si="103"/>
        <v/>
      </c>
      <c r="AA792" s="41"/>
    </row>
    <row r="793" spans="1:27" ht="24" customHeight="1" x14ac:dyDescent="0.25">
      <c r="A793" s="27"/>
      <c r="B793" s="51" t="str">
        <f>IF(A793="","",IFERROR(INDEX(PERSONAL!$G$6:$G$80,MATCH(A793,PERSONAL!$A$6:$A$80,0)),""))</f>
        <v/>
      </c>
      <c r="C793" s="52" t="str">
        <f>IF(A793="","",IFERROR(INDEX(PERSONAL!$B$6:$B$80,MATCH(A793,PERSONAL!$A$6:$A$80,0)),""))</f>
        <v/>
      </c>
      <c r="D793" s="31" t="str">
        <f>IF(A793="","",IFERROR(INDEX(PERSONAL!$V$6:$V$80,MATCH(A793,PERSONAL!$A$6:$A$80,0)),""))</f>
        <v/>
      </c>
      <c r="E793" s="2"/>
      <c r="F793" s="2"/>
      <c r="G793" s="2"/>
      <c r="H793" s="2"/>
      <c r="I793" s="30"/>
      <c r="J793" s="30"/>
      <c r="K793" s="27"/>
      <c r="L793" s="30"/>
      <c r="M793" s="27"/>
      <c r="N793" s="2"/>
      <c r="O793" s="53">
        <f t="shared" si="96"/>
        <v>0</v>
      </c>
      <c r="P793" s="53">
        <f t="shared" si="97"/>
        <v>0</v>
      </c>
      <c r="Q793" s="53">
        <f t="shared" si="98"/>
        <v>0</v>
      </c>
      <c r="R793" s="53">
        <f>IF(P793=0,0,IF(INSTRUCCIONES!$C$8="",P793,MIN(P793,INSTRUCCIONES!$C$8)))</f>
        <v>0</v>
      </c>
      <c r="S793" s="52" t="str">
        <f>IF(OR(A793="",H793=""),"",IF(COUNTIFS(LISTAS!$C$2:$C$24,C793,LISTAS!$D$2:$D$24,H793)&gt;0,"SI","NO"))</f>
        <v/>
      </c>
      <c r="T793" s="53">
        <f t="shared" si="99"/>
        <v>0</v>
      </c>
      <c r="U793" s="54">
        <f t="shared" si="100"/>
        <v>0</v>
      </c>
      <c r="V793" s="55" t="str">
        <f t="shared" si="101"/>
        <v/>
      </c>
      <c r="W793" s="35" t="str">
        <f t="shared" si="102"/>
        <v/>
      </c>
      <c r="X793" s="37"/>
      <c r="Y793" s="56"/>
      <c r="Z793" s="57" t="str">
        <f t="shared" si="103"/>
        <v/>
      </c>
      <c r="AA793" s="41"/>
    </row>
    <row r="794" spans="1:27" ht="24" customHeight="1" x14ac:dyDescent="0.25">
      <c r="A794" s="27"/>
      <c r="B794" s="51" t="str">
        <f>IF(A794="","",IFERROR(INDEX(PERSONAL!$G$6:$G$80,MATCH(A794,PERSONAL!$A$6:$A$80,0)),""))</f>
        <v/>
      </c>
      <c r="C794" s="52" t="str">
        <f>IF(A794="","",IFERROR(INDEX(PERSONAL!$B$6:$B$80,MATCH(A794,PERSONAL!$A$6:$A$80,0)),""))</f>
        <v/>
      </c>
      <c r="D794" s="31" t="str">
        <f>IF(A794="","",IFERROR(INDEX(PERSONAL!$V$6:$V$80,MATCH(A794,PERSONAL!$A$6:$A$80,0)),""))</f>
        <v/>
      </c>
      <c r="E794" s="2"/>
      <c r="F794" s="2"/>
      <c r="G794" s="2"/>
      <c r="H794" s="2"/>
      <c r="I794" s="30"/>
      <c r="J794" s="30"/>
      <c r="K794" s="27"/>
      <c r="L794" s="30"/>
      <c r="M794" s="27"/>
      <c r="N794" s="2"/>
      <c r="O794" s="53">
        <f t="shared" si="96"/>
        <v>0</v>
      </c>
      <c r="P794" s="53">
        <f t="shared" si="97"/>
        <v>0</v>
      </c>
      <c r="Q794" s="53">
        <f t="shared" si="98"/>
        <v>0</v>
      </c>
      <c r="R794" s="53">
        <f>IF(P794=0,0,IF(INSTRUCCIONES!$C$8="",P794,MIN(P794,INSTRUCCIONES!$C$8)))</f>
        <v>0</v>
      </c>
      <c r="S794" s="52" t="str">
        <f>IF(OR(A794="",H794=""),"",IF(COUNTIFS(LISTAS!$C$2:$C$24,C794,LISTAS!$D$2:$D$24,H794)&gt;0,"SI","NO"))</f>
        <v/>
      </c>
      <c r="T794" s="53">
        <f t="shared" si="99"/>
        <v>0</v>
      </c>
      <c r="U794" s="54">
        <f t="shared" si="100"/>
        <v>0</v>
      </c>
      <c r="V794" s="55" t="str">
        <f t="shared" si="101"/>
        <v/>
      </c>
      <c r="W794" s="35" t="str">
        <f t="shared" si="102"/>
        <v/>
      </c>
      <c r="X794" s="37"/>
      <c r="Y794" s="56"/>
      <c r="Z794" s="57" t="str">
        <f t="shared" si="103"/>
        <v/>
      </c>
      <c r="AA794" s="41"/>
    </row>
    <row r="795" spans="1:27" ht="24" customHeight="1" x14ac:dyDescent="0.25">
      <c r="A795" s="27"/>
      <c r="B795" s="51" t="str">
        <f>IF(A795="","",IFERROR(INDEX(PERSONAL!$G$6:$G$80,MATCH(A795,PERSONAL!$A$6:$A$80,0)),""))</f>
        <v/>
      </c>
      <c r="C795" s="52" t="str">
        <f>IF(A795="","",IFERROR(INDEX(PERSONAL!$B$6:$B$80,MATCH(A795,PERSONAL!$A$6:$A$80,0)),""))</f>
        <v/>
      </c>
      <c r="D795" s="31" t="str">
        <f>IF(A795="","",IFERROR(INDEX(PERSONAL!$V$6:$V$80,MATCH(A795,PERSONAL!$A$6:$A$80,0)),""))</f>
        <v/>
      </c>
      <c r="E795" s="2"/>
      <c r="F795" s="2"/>
      <c r="G795" s="2"/>
      <c r="H795" s="2"/>
      <c r="I795" s="30"/>
      <c r="J795" s="30"/>
      <c r="K795" s="27"/>
      <c r="L795" s="30"/>
      <c r="M795" s="27"/>
      <c r="N795" s="2"/>
      <c r="O795" s="53">
        <f t="shared" si="96"/>
        <v>0</v>
      </c>
      <c r="P795" s="53">
        <f t="shared" si="97"/>
        <v>0</v>
      </c>
      <c r="Q795" s="53">
        <f t="shared" si="98"/>
        <v>0</v>
      </c>
      <c r="R795" s="53">
        <f>IF(P795=0,0,IF(INSTRUCCIONES!$C$8="",P795,MIN(P795,INSTRUCCIONES!$C$8)))</f>
        <v>0</v>
      </c>
      <c r="S795" s="52" t="str">
        <f>IF(OR(A795="",H795=""),"",IF(COUNTIFS(LISTAS!$C$2:$C$24,C795,LISTAS!$D$2:$D$24,H795)&gt;0,"SI","NO"))</f>
        <v/>
      </c>
      <c r="T795" s="53">
        <f t="shared" si="99"/>
        <v>0</v>
      </c>
      <c r="U795" s="54">
        <f t="shared" si="100"/>
        <v>0</v>
      </c>
      <c r="V795" s="55" t="str">
        <f t="shared" si="101"/>
        <v/>
      </c>
      <c r="W795" s="35" t="str">
        <f t="shared" si="102"/>
        <v/>
      </c>
      <c r="X795" s="37"/>
      <c r="Y795" s="56"/>
      <c r="Z795" s="57" t="str">
        <f t="shared" si="103"/>
        <v/>
      </c>
      <c r="AA795" s="41"/>
    </row>
    <row r="796" spans="1:27" ht="24" customHeight="1" x14ac:dyDescent="0.25">
      <c r="A796" s="27"/>
      <c r="B796" s="51" t="str">
        <f>IF(A796="","",IFERROR(INDEX(PERSONAL!$G$6:$G$80,MATCH(A796,PERSONAL!$A$6:$A$80,0)),""))</f>
        <v/>
      </c>
      <c r="C796" s="52" t="str">
        <f>IF(A796="","",IFERROR(INDEX(PERSONAL!$B$6:$B$80,MATCH(A796,PERSONAL!$A$6:$A$80,0)),""))</f>
        <v/>
      </c>
      <c r="D796" s="31" t="str">
        <f>IF(A796="","",IFERROR(INDEX(PERSONAL!$V$6:$V$80,MATCH(A796,PERSONAL!$A$6:$A$80,0)),""))</f>
        <v/>
      </c>
      <c r="E796" s="2"/>
      <c r="F796" s="2"/>
      <c r="G796" s="2"/>
      <c r="H796" s="2"/>
      <c r="I796" s="30"/>
      <c r="J796" s="30"/>
      <c r="K796" s="27"/>
      <c r="L796" s="30"/>
      <c r="M796" s="27"/>
      <c r="N796" s="2"/>
      <c r="O796" s="53">
        <f t="shared" si="96"/>
        <v>0</v>
      </c>
      <c r="P796" s="53">
        <f t="shared" si="97"/>
        <v>0</v>
      </c>
      <c r="Q796" s="53">
        <f t="shared" si="98"/>
        <v>0</v>
      </c>
      <c r="R796" s="53">
        <f>IF(P796=0,0,IF(INSTRUCCIONES!$C$8="",P796,MIN(P796,INSTRUCCIONES!$C$8)))</f>
        <v>0</v>
      </c>
      <c r="S796" s="52" t="str">
        <f>IF(OR(A796="",H796=""),"",IF(COUNTIFS(LISTAS!$C$2:$C$24,C796,LISTAS!$D$2:$D$24,H796)&gt;0,"SI","NO"))</f>
        <v/>
      </c>
      <c r="T796" s="53">
        <f t="shared" si="99"/>
        <v>0</v>
      </c>
      <c r="U796" s="54">
        <f t="shared" si="100"/>
        <v>0</v>
      </c>
      <c r="V796" s="55" t="str">
        <f t="shared" si="101"/>
        <v/>
      </c>
      <c r="W796" s="35" t="str">
        <f t="shared" si="102"/>
        <v/>
      </c>
      <c r="X796" s="37"/>
      <c r="Y796" s="56"/>
      <c r="Z796" s="57" t="str">
        <f t="shared" si="103"/>
        <v/>
      </c>
      <c r="AA796" s="41"/>
    </row>
    <row r="797" spans="1:27" ht="24" customHeight="1" x14ac:dyDescent="0.25">
      <c r="A797" s="27"/>
      <c r="B797" s="51" t="str">
        <f>IF(A797="","",IFERROR(INDEX(PERSONAL!$G$6:$G$80,MATCH(A797,PERSONAL!$A$6:$A$80,0)),""))</f>
        <v/>
      </c>
      <c r="C797" s="52" t="str">
        <f>IF(A797="","",IFERROR(INDEX(PERSONAL!$B$6:$B$80,MATCH(A797,PERSONAL!$A$6:$A$80,0)),""))</f>
        <v/>
      </c>
      <c r="D797" s="31" t="str">
        <f>IF(A797="","",IFERROR(INDEX(PERSONAL!$V$6:$V$80,MATCH(A797,PERSONAL!$A$6:$A$80,0)),""))</f>
        <v/>
      </c>
      <c r="E797" s="2"/>
      <c r="F797" s="2"/>
      <c r="G797" s="2"/>
      <c r="H797" s="2"/>
      <c r="I797" s="30"/>
      <c r="J797" s="30"/>
      <c r="K797" s="27"/>
      <c r="L797" s="30"/>
      <c r="M797" s="27"/>
      <c r="N797" s="2"/>
      <c r="O797" s="53">
        <f t="shared" si="96"/>
        <v>0</v>
      </c>
      <c r="P797" s="53">
        <f t="shared" si="97"/>
        <v>0</v>
      </c>
      <c r="Q797" s="53">
        <f t="shared" si="98"/>
        <v>0</v>
      </c>
      <c r="R797" s="53">
        <f>IF(P797=0,0,IF(INSTRUCCIONES!$C$8="",P797,MIN(P797,INSTRUCCIONES!$C$8)))</f>
        <v>0</v>
      </c>
      <c r="S797" s="52" t="str">
        <f>IF(OR(A797="",H797=""),"",IF(COUNTIFS(LISTAS!$C$2:$C$24,C797,LISTAS!$D$2:$D$24,H797)&gt;0,"SI","NO"))</f>
        <v/>
      </c>
      <c r="T797" s="53">
        <f t="shared" si="99"/>
        <v>0</v>
      </c>
      <c r="U797" s="54">
        <f t="shared" si="100"/>
        <v>0</v>
      </c>
      <c r="V797" s="55" t="str">
        <f t="shared" si="101"/>
        <v/>
      </c>
      <c r="W797" s="35" t="str">
        <f t="shared" si="102"/>
        <v/>
      </c>
      <c r="X797" s="37"/>
      <c r="Y797" s="56"/>
      <c r="Z797" s="57" t="str">
        <f t="shared" si="103"/>
        <v/>
      </c>
      <c r="AA797" s="41"/>
    </row>
    <row r="798" spans="1:27" ht="24" customHeight="1" x14ac:dyDescent="0.25">
      <c r="A798" s="27"/>
      <c r="B798" s="51" t="str">
        <f>IF(A798="","",IFERROR(INDEX(PERSONAL!$G$6:$G$80,MATCH(A798,PERSONAL!$A$6:$A$80,0)),""))</f>
        <v/>
      </c>
      <c r="C798" s="52" t="str">
        <f>IF(A798="","",IFERROR(INDEX(PERSONAL!$B$6:$B$80,MATCH(A798,PERSONAL!$A$6:$A$80,0)),""))</f>
        <v/>
      </c>
      <c r="D798" s="31" t="str">
        <f>IF(A798="","",IFERROR(INDEX(PERSONAL!$V$6:$V$80,MATCH(A798,PERSONAL!$A$6:$A$80,0)),""))</f>
        <v/>
      </c>
      <c r="E798" s="2"/>
      <c r="F798" s="2"/>
      <c r="G798" s="2"/>
      <c r="H798" s="2"/>
      <c r="I798" s="30"/>
      <c r="J798" s="30"/>
      <c r="K798" s="27"/>
      <c r="L798" s="30"/>
      <c r="M798" s="27"/>
      <c r="N798" s="2"/>
      <c r="O798" s="53">
        <f t="shared" si="96"/>
        <v>0</v>
      </c>
      <c r="P798" s="53">
        <f t="shared" si="97"/>
        <v>0</v>
      </c>
      <c r="Q798" s="53">
        <f t="shared" si="98"/>
        <v>0</v>
      </c>
      <c r="R798" s="53">
        <f>IF(P798=0,0,IF(INSTRUCCIONES!$C$8="",P798,MIN(P798,INSTRUCCIONES!$C$8)))</f>
        <v>0</v>
      </c>
      <c r="S798" s="52" t="str">
        <f>IF(OR(A798="",H798=""),"",IF(COUNTIFS(LISTAS!$C$2:$C$24,C798,LISTAS!$D$2:$D$24,H798)&gt;0,"SI","NO"))</f>
        <v/>
      </c>
      <c r="T798" s="53">
        <f t="shared" si="99"/>
        <v>0</v>
      </c>
      <c r="U798" s="54">
        <f t="shared" si="100"/>
        <v>0</v>
      </c>
      <c r="V798" s="55" t="str">
        <f t="shared" si="101"/>
        <v/>
      </c>
      <c r="W798" s="35" t="str">
        <f t="shared" si="102"/>
        <v/>
      </c>
      <c r="X798" s="37"/>
      <c r="Y798" s="56"/>
      <c r="Z798" s="57" t="str">
        <f t="shared" si="103"/>
        <v/>
      </c>
      <c r="AA798" s="41"/>
    </row>
    <row r="799" spans="1:27" ht="24" customHeight="1" x14ac:dyDescent="0.25">
      <c r="A799" s="27"/>
      <c r="B799" s="51" t="str">
        <f>IF(A799="","",IFERROR(INDEX(PERSONAL!$G$6:$G$80,MATCH(A799,PERSONAL!$A$6:$A$80,0)),""))</f>
        <v/>
      </c>
      <c r="C799" s="52" t="str">
        <f>IF(A799="","",IFERROR(INDEX(PERSONAL!$B$6:$B$80,MATCH(A799,PERSONAL!$A$6:$A$80,0)),""))</f>
        <v/>
      </c>
      <c r="D799" s="31" t="str">
        <f>IF(A799="","",IFERROR(INDEX(PERSONAL!$V$6:$V$80,MATCH(A799,PERSONAL!$A$6:$A$80,0)),""))</f>
        <v/>
      </c>
      <c r="E799" s="2"/>
      <c r="F799" s="2"/>
      <c r="G799" s="2"/>
      <c r="H799" s="2"/>
      <c r="I799" s="30"/>
      <c r="J799" s="30"/>
      <c r="K799" s="27"/>
      <c r="L799" s="30"/>
      <c r="M799" s="27"/>
      <c r="N799" s="2"/>
      <c r="O799" s="53">
        <f t="shared" si="96"/>
        <v>0</v>
      </c>
      <c r="P799" s="53">
        <f t="shared" si="97"/>
        <v>0</v>
      </c>
      <c r="Q799" s="53">
        <f t="shared" si="98"/>
        <v>0</v>
      </c>
      <c r="R799" s="53">
        <f>IF(P799=0,0,IF(INSTRUCCIONES!$C$8="",P799,MIN(P799,INSTRUCCIONES!$C$8)))</f>
        <v>0</v>
      </c>
      <c r="S799" s="52" t="str">
        <f>IF(OR(A799="",H799=""),"",IF(COUNTIFS(LISTAS!$C$2:$C$24,C799,LISTAS!$D$2:$D$24,H799)&gt;0,"SI","NO"))</f>
        <v/>
      </c>
      <c r="T799" s="53">
        <f t="shared" si="99"/>
        <v>0</v>
      </c>
      <c r="U799" s="54">
        <f t="shared" si="100"/>
        <v>0</v>
      </c>
      <c r="V799" s="55" t="str">
        <f t="shared" si="101"/>
        <v/>
      </c>
      <c r="W799" s="35" t="str">
        <f t="shared" si="102"/>
        <v/>
      </c>
      <c r="X799" s="37"/>
      <c r="Y799" s="56"/>
      <c r="Z799" s="57" t="str">
        <f t="shared" si="103"/>
        <v/>
      </c>
      <c r="AA799" s="41"/>
    </row>
    <row r="800" spans="1:27" ht="24" customHeight="1" x14ac:dyDescent="0.25">
      <c r="A800" s="27"/>
      <c r="B800" s="51" t="str">
        <f>IF(A800="","",IFERROR(INDEX(PERSONAL!$G$6:$G$80,MATCH(A800,PERSONAL!$A$6:$A$80,0)),""))</f>
        <v/>
      </c>
      <c r="C800" s="52" t="str">
        <f>IF(A800="","",IFERROR(INDEX(PERSONAL!$B$6:$B$80,MATCH(A800,PERSONAL!$A$6:$A$80,0)),""))</f>
        <v/>
      </c>
      <c r="D800" s="31" t="str">
        <f>IF(A800="","",IFERROR(INDEX(PERSONAL!$V$6:$V$80,MATCH(A800,PERSONAL!$A$6:$A$80,0)),""))</f>
        <v/>
      </c>
      <c r="E800" s="2"/>
      <c r="F800" s="2"/>
      <c r="G800" s="2"/>
      <c r="H800" s="2"/>
      <c r="I800" s="30"/>
      <c r="J800" s="30"/>
      <c r="K800" s="27"/>
      <c r="L800" s="30"/>
      <c r="M800" s="27"/>
      <c r="N800" s="2"/>
      <c r="O800" s="53">
        <f t="shared" si="96"/>
        <v>0</v>
      </c>
      <c r="P800" s="53">
        <f t="shared" si="97"/>
        <v>0</v>
      </c>
      <c r="Q800" s="53">
        <f t="shared" si="98"/>
        <v>0</v>
      </c>
      <c r="R800" s="53">
        <f>IF(P800=0,0,IF(INSTRUCCIONES!$C$8="",P800,MIN(P800,INSTRUCCIONES!$C$8)))</f>
        <v>0</v>
      </c>
      <c r="S800" s="52" t="str">
        <f>IF(OR(A800="",H800=""),"",IF(COUNTIFS(LISTAS!$C$2:$C$24,C800,LISTAS!$D$2:$D$24,H800)&gt;0,"SI","NO"))</f>
        <v/>
      </c>
      <c r="T800" s="53">
        <f t="shared" si="99"/>
        <v>0</v>
      </c>
      <c r="U800" s="54">
        <f t="shared" si="100"/>
        <v>0</v>
      </c>
      <c r="V800" s="55" t="str">
        <f t="shared" si="101"/>
        <v/>
      </c>
      <c r="W800" s="35" t="str">
        <f t="shared" si="102"/>
        <v/>
      </c>
      <c r="X800" s="37"/>
      <c r="Y800" s="56"/>
      <c r="Z800" s="57" t="str">
        <f t="shared" si="103"/>
        <v/>
      </c>
      <c r="AA800" s="41"/>
    </row>
    <row r="801" spans="1:27" ht="24" customHeight="1" x14ac:dyDescent="0.25">
      <c r="A801" s="27"/>
      <c r="B801" s="51" t="str">
        <f>IF(A801="","",IFERROR(INDEX(PERSONAL!$G$6:$G$80,MATCH(A801,PERSONAL!$A$6:$A$80,0)),""))</f>
        <v/>
      </c>
      <c r="C801" s="52" t="str">
        <f>IF(A801="","",IFERROR(INDEX(PERSONAL!$B$6:$B$80,MATCH(A801,PERSONAL!$A$6:$A$80,0)),""))</f>
        <v/>
      </c>
      <c r="D801" s="31" t="str">
        <f>IF(A801="","",IFERROR(INDEX(PERSONAL!$V$6:$V$80,MATCH(A801,PERSONAL!$A$6:$A$80,0)),""))</f>
        <v/>
      </c>
      <c r="E801" s="2"/>
      <c r="F801" s="2"/>
      <c r="G801" s="2"/>
      <c r="H801" s="2"/>
      <c r="I801" s="30"/>
      <c r="J801" s="30"/>
      <c r="K801" s="27"/>
      <c r="L801" s="30"/>
      <c r="M801" s="27"/>
      <c r="N801" s="2"/>
      <c r="O801" s="53">
        <f t="shared" si="96"/>
        <v>0</v>
      </c>
      <c r="P801" s="53">
        <f t="shared" si="97"/>
        <v>0</v>
      </c>
      <c r="Q801" s="53">
        <f t="shared" si="98"/>
        <v>0</v>
      </c>
      <c r="R801" s="53">
        <f>IF(P801=0,0,IF(INSTRUCCIONES!$C$8="",P801,MIN(P801,INSTRUCCIONES!$C$8)))</f>
        <v>0</v>
      </c>
      <c r="S801" s="52" t="str">
        <f>IF(OR(A801="",H801=""),"",IF(COUNTIFS(LISTAS!$C$2:$C$24,C801,LISTAS!$D$2:$D$24,H801)&gt;0,"SI","NO"))</f>
        <v/>
      </c>
      <c r="T801" s="53">
        <f t="shared" si="99"/>
        <v>0</v>
      </c>
      <c r="U801" s="54">
        <f t="shared" si="100"/>
        <v>0</v>
      </c>
      <c r="V801" s="55" t="str">
        <f t="shared" si="101"/>
        <v/>
      </c>
      <c r="W801" s="35" t="str">
        <f t="shared" si="102"/>
        <v/>
      </c>
      <c r="X801" s="37"/>
      <c r="Y801" s="56"/>
      <c r="Z801" s="57" t="str">
        <f t="shared" si="103"/>
        <v/>
      </c>
      <c r="AA801" s="41"/>
    </row>
    <row r="802" spans="1:27" ht="24" customHeight="1" x14ac:dyDescent="0.25">
      <c r="A802" s="27"/>
      <c r="B802" s="51" t="str">
        <f>IF(A802="","",IFERROR(INDEX(PERSONAL!$G$6:$G$80,MATCH(A802,PERSONAL!$A$6:$A$80,0)),""))</f>
        <v/>
      </c>
      <c r="C802" s="52" t="str">
        <f>IF(A802="","",IFERROR(INDEX(PERSONAL!$B$6:$B$80,MATCH(A802,PERSONAL!$A$6:$A$80,0)),""))</f>
        <v/>
      </c>
      <c r="D802" s="31" t="str">
        <f>IF(A802="","",IFERROR(INDEX(PERSONAL!$V$6:$V$80,MATCH(A802,PERSONAL!$A$6:$A$80,0)),""))</f>
        <v/>
      </c>
      <c r="E802" s="2"/>
      <c r="F802" s="2"/>
      <c r="G802" s="2"/>
      <c r="H802" s="2"/>
      <c r="I802" s="30"/>
      <c r="J802" s="30"/>
      <c r="K802" s="27"/>
      <c r="L802" s="30"/>
      <c r="M802" s="27"/>
      <c r="N802" s="2"/>
      <c r="O802" s="53">
        <f t="shared" si="96"/>
        <v>0</v>
      </c>
      <c r="P802" s="53">
        <f t="shared" si="97"/>
        <v>0</v>
      </c>
      <c r="Q802" s="53">
        <f t="shared" si="98"/>
        <v>0</v>
      </c>
      <c r="R802" s="53">
        <f>IF(P802=0,0,IF(INSTRUCCIONES!$C$8="",P802,MIN(P802,INSTRUCCIONES!$C$8)))</f>
        <v>0</v>
      </c>
      <c r="S802" s="52" t="str">
        <f>IF(OR(A802="",H802=""),"",IF(COUNTIFS(LISTAS!$C$2:$C$24,C802,LISTAS!$D$2:$D$24,H802)&gt;0,"SI","NO"))</f>
        <v/>
      </c>
      <c r="T802" s="53">
        <f t="shared" si="99"/>
        <v>0</v>
      </c>
      <c r="U802" s="54">
        <f t="shared" si="100"/>
        <v>0</v>
      </c>
      <c r="V802" s="55" t="str">
        <f t="shared" si="101"/>
        <v/>
      </c>
      <c r="W802" s="35" t="str">
        <f t="shared" si="102"/>
        <v/>
      </c>
      <c r="X802" s="37"/>
      <c r="Y802" s="56"/>
      <c r="Z802" s="57" t="str">
        <f t="shared" si="103"/>
        <v/>
      </c>
      <c r="AA802" s="41"/>
    </row>
    <row r="803" spans="1:27" ht="24" customHeight="1" x14ac:dyDescent="0.25">
      <c r="A803" s="27"/>
      <c r="B803" s="51" t="str">
        <f>IF(A803="","",IFERROR(INDEX(PERSONAL!$G$6:$G$80,MATCH(A803,PERSONAL!$A$6:$A$80,0)),""))</f>
        <v/>
      </c>
      <c r="C803" s="52" t="str">
        <f>IF(A803="","",IFERROR(INDEX(PERSONAL!$B$6:$B$80,MATCH(A803,PERSONAL!$A$6:$A$80,0)),""))</f>
        <v/>
      </c>
      <c r="D803" s="31" t="str">
        <f>IF(A803="","",IFERROR(INDEX(PERSONAL!$V$6:$V$80,MATCH(A803,PERSONAL!$A$6:$A$80,0)),""))</f>
        <v/>
      </c>
      <c r="E803" s="2"/>
      <c r="F803" s="2"/>
      <c r="G803" s="2"/>
      <c r="H803" s="2"/>
      <c r="I803" s="30"/>
      <c r="J803" s="30"/>
      <c r="K803" s="27"/>
      <c r="L803" s="30"/>
      <c r="M803" s="27"/>
      <c r="N803" s="2"/>
      <c r="O803" s="53">
        <f t="shared" si="96"/>
        <v>0</v>
      </c>
      <c r="P803" s="53">
        <f t="shared" si="97"/>
        <v>0</v>
      </c>
      <c r="Q803" s="53">
        <f t="shared" si="98"/>
        <v>0</v>
      </c>
      <c r="R803" s="53">
        <f>IF(P803=0,0,IF(INSTRUCCIONES!$C$8="",P803,MIN(P803,INSTRUCCIONES!$C$8)))</f>
        <v>0</v>
      </c>
      <c r="S803" s="52" t="str">
        <f>IF(OR(A803="",H803=""),"",IF(COUNTIFS(LISTAS!$C$2:$C$24,C803,LISTAS!$D$2:$D$24,H803)&gt;0,"SI","NO"))</f>
        <v/>
      </c>
      <c r="T803" s="53">
        <f t="shared" si="99"/>
        <v>0</v>
      </c>
      <c r="U803" s="54">
        <f t="shared" si="100"/>
        <v>0</v>
      </c>
      <c r="V803" s="55" t="str">
        <f t="shared" si="101"/>
        <v/>
      </c>
      <c r="W803" s="35" t="str">
        <f t="shared" si="102"/>
        <v/>
      </c>
      <c r="X803" s="37"/>
      <c r="Y803" s="56"/>
      <c r="Z803" s="57" t="str">
        <f t="shared" si="103"/>
        <v/>
      </c>
      <c r="AA803" s="41"/>
    </row>
    <row r="804" spans="1:27" ht="24" customHeight="1" x14ac:dyDescent="0.25">
      <c r="A804" s="27"/>
      <c r="B804" s="51" t="str">
        <f>IF(A804="","",IFERROR(INDEX(PERSONAL!$G$6:$G$80,MATCH(A804,PERSONAL!$A$6:$A$80,0)),""))</f>
        <v/>
      </c>
      <c r="C804" s="52" t="str">
        <f>IF(A804="","",IFERROR(INDEX(PERSONAL!$B$6:$B$80,MATCH(A804,PERSONAL!$A$6:$A$80,0)),""))</f>
        <v/>
      </c>
      <c r="D804" s="31" t="str">
        <f>IF(A804="","",IFERROR(INDEX(PERSONAL!$V$6:$V$80,MATCH(A804,PERSONAL!$A$6:$A$80,0)),""))</f>
        <v/>
      </c>
      <c r="E804" s="2"/>
      <c r="F804" s="2"/>
      <c r="G804" s="2"/>
      <c r="H804" s="2"/>
      <c r="I804" s="30"/>
      <c r="J804" s="30"/>
      <c r="K804" s="27"/>
      <c r="L804" s="30"/>
      <c r="M804" s="27"/>
      <c r="N804" s="2"/>
      <c r="O804" s="53">
        <f t="shared" si="96"/>
        <v>0</v>
      </c>
      <c r="P804" s="53">
        <f t="shared" si="97"/>
        <v>0</v>
      </c>
      <c r="Q804" s="53">
        <f t="shared" si="98"/>
        <v>0</v>
      </c>
      <c r="R804" s="53">
        <f>IF(P804=0,0,IF(INSTRUCCIONES!$C$8="",P804,MIN(P804,INSTRUCCIONES!$C$8)))</f>
        <v>0</v>
      </c>
      <c r="S804" s="52" t="str">
        <f>IF(OR(A804="",H804=""),"",IF(COUNTIFS(LISTAS!$C$2:$C$24,C804,LISTAS!$D$2:$D$24,H804)&gt;0,"SI","NO"))</f>
        <v/>
      </c>
      <c r="T804" s="53">
        <f t="shared" si="99"/>
        <v>0</v>
      </c>
      <c r="U804" s="54">
        <f t="shared" si="100"/>
        <v>0</v>
      </c>
      <c r="V804" s="55" t="str">
        <f t="shared" si="101"/>
        <v/>
      </c>
      <c r="W804" s="35" t="str">
        <f t="shared" si="102"/>
        <v/>
      </c>
      <c r="X804" s="37"/>
      <c r="Y804" s="56"/>
      <c r="Z804" s="57" t="str">
        <f t="shared" si="103"/>
        <v/>
      </c>
      <c r="AA804" s="41"/>
    </row>
    <row r="805" spans="1:27" ht="24" customHeight="1" x14ac:dyDescent="0.25">
      <c r="A805" s="27"/>
      <c r="B805" s="51" t="str">
        <f>IF(A805="","",IFERROR(INDEX(PERSONAL!$G$6:$G$80,MATCH(A805,PERSONAL!$A$6:$A$80,0)),""))</f>
        <v/>
      </c>
      <c r="C805" s="52" t="str">
        <f>IF(A805="","",IFERROR(INDEX(PERSONAL!$B$6:$B$80,MATCH(A805,PERSONAL!$A$6:$A$80,0)),""))</f>
        <v/>
      </c>
      <c r="D805" s="31" t="str">
        <f>IF(A805="","",IFERROR(INDEX(PERSONAL!$V$6:$V$80,MATCH(A805,PERSONAL!$A$6:$A$80,0)),""))</f>
        <v/>
      </c>
      <c r="E805" s="2"/>
      <c r="F805" s="2"/>
      <c r="G805" s="2"/>
      <c r="H805" s="2"/>
      <c r="I805" s="30"/>
      <c r="J805" s="30"/>
      <c r="K805" s="27"/>
      <c r="L805" s="30"/>
      <c r="M805" s="27"/>
      <c r="N805" s="2"/>
      <c r="O805" s="53">
        <f t="shared" si="96"/>
        <v>0</v>
      </c>
      <c r="P805" s="53">
        <f t="shared" si="97"/>
        <v>0</v>
      </c>
      <c r="Q805" s="53">
        <f t="shared" si="98"/>
        <v>0</v>
      </c>
      <c r="R805" s="53">
        <f>IF(P805=0,0,IF(INSTRUCCIONES!$C$8="",P805,MIN(P805,INSTRUCCIONES!$C$8)))</f>
        <v>0</v>
      </c>
      <c r="S805" s="52" t="str">
        <f>IF(OR(A805="",H805=""),"",IF(COUNTIFS(LISTAS!$C$2:$C$24,C805,LISTAS!$D$2:$D$24,H805)&gt;0,"SI","NO"))</f>
        <v/>
      </c>
      <c r="T805" s="53">
        <f t="shared" si="99"/>
        <v>0</v>
      </c>
      <c r="U805" s="54">
        <f t="shared" si="100"/>
        <v>0</v>
      </c>
      <c r="V805" s="55" t="str">
        <f t="shared" si="101"/>
        <v/>
      </c>
      <c r="W805" s="35" t="str">
        <f t="shared" si="102"/>
        <v/>
      </c>
      <c r="X805" s="37"/>
      <c r="Y805" s="56"/>
      <c r="Z805" s="57" t="str">
        <f t="shared" si="103"/>
        <v/>
      </c>
      <c r="AA805" s="41"/>
    </row>
    <row r="806" spans="1:27" ht="24" customHeight="1" x14ac:dyDescent="0.25">
      <c r="A806" s="27"/>
      <c r="B806" s="51" t="str">
        <f>IF(A806="","",IFERROR(INDEX(PERSONAL!$G$6:$G$80,MATCH(A806,PERSONAL!$A$6:$A$80,0)),""))</f>
        <v/>
      </c>
      <c r="C806" s="52" t="str">
        <f>IF(A806="","",IFERROR(INDEX(PERSONAL!$B$6:$B$80,MATCH(A806,PERSONAL!$A$6:$A$80,0)),""))</f>
        <v/>
      </c>
      <c r="D806" s="31" t="str">
        <f>IF(A806="","",IFERROR(INDEX(PERSONAL!$V$6:$V$80,MATCH(A806,PERSONAL!$A$6:$A$80,0)),""))</f>
        <v/>
      </c>
      <c r="E806" s="2"/>
      <c r="F806" s="2"/>
      <c r="G806" s="2"/>
      <c r="H806" s="2"/>
      <c r="I806" s="30"/>
      <c r="J806" s="30"/>
      <c r="K806" s="27"/>
      <c r="L806" s="30"/>
      <c r="M806" s="27"/>
      <c r="N806" s="2"/>
      <c r="O806" s="53">
        <f t="shared" si="96"/>
        <v>0</v>
      </c>
      <c r="P806" s="53">
        <f t="shared" si="97"/>
        <v>0</v>
      </c>
      <c r="Q806" s="53">
        <f t="shared" si="98"/>
        <v>0</v>
      </c>
      <c r="R806" s="53">
        <f>IF(P806=0,0,IF(INSTRUCCIONES!$C$8="",P806,MIN(P806,INSTRUCCIONES!$C$8)))</f>
        <v>0</v>
      </c>
      <c r="S806" s="52" t="str">
        <f>IF(OR(A806="",H806=""),"",IF(COUNTIFS(LISTAS!$C$2:$C$24,C806,LISTAS!$D$2:$D$24,H806)&gt;0,"SI","NO"))</f>
        <v/>
      </c>
      <c r="T806" s="53">
        <f t="shared" si="99"/>
        <v>0</v>
      </c>
      <c r="U806" s="54">
        <f t="shared" si="100"/>
        <v>0</v>
      </c>
      <c r="V806" s="55" t="str">
        <f t="shared" si="101"/>
        <v/>
      </c>
      <c r="W806" s="35" t="str">
        <f t="shared" si="102"/>
        <v/>
      </c>
      <c r="X806" s="37"/>
      <c r="Y806" s="56"/>
      <c r="Z806" s="57" t="str">
        <f t="shared" si="103"/>
        <v/>
      </c>
      <c r="AA806" s="41"/>
    </row>
    <row r="807" spans="1:27" ht="24" customHeight="1" x14ac:dyDescent="0.25">
      <c r="A807" s="27"/>
      <c r="B807" s="51" t="str">
        <f>IF(A807="","",IFERROR(INDEX(PERSONAL!$G$6:$G$80,MATCH(A807,PERSONAL!$A$6:$A$80,0)),""))</f>
        <v/>
      </c>
      <c r="C807" s="52" t="str">
        <f>IF(A807="","",IFERROR(INDEX(PERSONAL!$B$6:$B$80,MATCH(A807,PERSONAL!$A$6:$A$80,0)),""))</f>
        <v/>
      </c>
      <c r="D807" s="31" t="str">
        <f>IF(A807="","",IFERROR(INDEX(PERSONAL!$V$6:$V$80,MATCH(A807,PERSONAL!$A$6:$A$80,0)),""))</f>
        <v/>
      </c>
      <c r="E807" s="2"/>
      <c r="F807" s="2"/>
      <c r="G807" s="2"/>
      <c r="H807" s="2"/>
      <c r="I807" s="30"/>
      <c r="J807" s="30"/>
      <c r="K807" s="27"/>
      <c r="L807" s="30"/>
      <c r="M807" s="27"/>
      <c r="N807" s="2"/>
      <c r="O807" s="53">
        <f t="shared" si="96"/>
        <v>0</v>
      </c>
      <c r="P807" s="53">
        <f t="shared" si="97"/>
        <v>0</v>
      </c>
      <c r="Q807" s="53">
        <f t="shared" si="98"/>
        <v>0</v>
      </c>
      <c r="R807" s="53">
        <f>IF(P807=0,0,IF(INSTRUCCIONES!$C$8="",P807,MIN(P807,INSTRUCCIONES!$C$8)))</f>
        <v>0</v>
      </c>
      <c r="S807" s="52" t="str">
        <f>IF(OR(A807="",H807=""),"",IF(COUNTIFS(LISTAS!$C$2:$C$24,C807,LISTAS!$D$2:$D$24,H807)&gt;0,"SI","NO"))</f>
        <v/>
      </c>
      <c r="T807" s="53">
        <f t="shared" si="99"/>
        <v>0</v>
      </c>
      <c r="U807" s="54">
        <f t="shared" si="100"/>
        <v>0</v>
      </c>
      <c r="V807" s="55" t="str">
        <f t="shared" si="101"/>
        <v/>
      </c>
      <c r="W807" s="35" t="str">
        <f t="shared" si="102"/>
        <v/>
      </c>
      <c r="X807" s="37"/>
      <c r="Y807" s="56"/>
      <c r="Z807" s="57" t="str">
        <f t="shared" si="103"/>
        <v/>
      </c>
      <c r="AA807" s="41"/>
    </row>
    <row r="808" spans="1:27" ht="24" customHeight="1" x14ac:dyDescent="0.25">
      <c r="A808" s="27"/>
      <c r="B808" s="51" t="str">
        <f>IF(A808="","",IFERROR(INDEX(PERSONAL!$G$6:$G$80,MATCH(A808,PERSONAL!$A$6:$A$80,0)),""))</f>
        <v/>
      </c>
      <c r="C808" s="52" t="str">
        <f>IF(A808="","",IFERROR(INDEX(PERSONAL!$B$6:$B$80,MATCH(A808,PERSONAL!$A$6:$A$80,0)),""))</f>
        <v/>
      </c>
      <c r="D808" s="31" t="str">
        <f>IF(A808="","",IFERROR(INDEX(PERSONAL!$V$6:$V$80,MATCH(A808,PERSONAL!$A$6:$A$80,0)),""))</f>
        <v/>
      </c>
      <c r="E808" s="2"/>
      <c r="F808" s="2"/>
      <c r="G808" s="2"/>
      <c r="H808" s="2"/>
      <c r="I808" s="30"/>
      <c r="J808" s="30"/>
      <c r="K808" s="27"/>
      <c r="L808" s="30"/>
      <c r="M808" s="27"/>
      <c r="N808" s="2"/>
      <c r="O808" s="53">
        <f t="shared" si="96"/>
        <v>0</v>
      </c>
      <c r="P808" s="53">
        <f t="shared" si="97"/>
        <v>0</v>
      </c>
      <c r="Q808" s="53">
        <f t="shared" si="98"/>
        <v>0</v>
      </c>
      <c r="R808" s="53">
        <f>IF(P808=0,0,IF(INSTRUCCIONES!$C$8="",P808,MIN(P808,INSTRUCCIONES!$C$8)))</f>
        <v>0</v>
      </c>
      <c r="S808" s="52" t="str">
        <f>IF(OR(A808="",H808=""),"",IF(COUNTIFS(LISTAS!$C$2:$C$24,C808,LISTAS!$D$2:$D$24,H808)&gt;0,"SI","NO"))</f>
        <v/>
      </c>
      <c r="T808" s="53">
        <f t="shared" si="99"/>
        <v>0</v>
      </c>
      <c r="U808" s="54">
        <f t="shared" si="100"/>
        <v>0</v>
      </c>
      <c r="V808" s="55" t="str">
        <f t="shared" si="101"/>
        <v/>
      </c>
      <c r="W808" s="35" t="str">
        <f t="shared" si="102"/>
        <v/>
      </c>
      <c r="X808" s="37"/>
      <c r="Y808" s="56"/>
      <c r="Z808" s="57" t="str">
        <f t="shared" si="103"/>
        <v/>
      </c>
      <c r="AA808" s="41"/>
    </row>
    <row r="809" spans="1:27" ht="24" customHeight="1" x14ac:dyDescent="0.25">
      <c r="A809" s="27"/>
      <c r="B809" s="51" t="str">
        <f>IF(A809="","",IFERROR(INDEX(PERSONAL!$G$6:$G$80,MATCH(A809,PERSONAL!$A$6:$A$80,0)),""))</f>
        <v/>
      </c>
      <c r="C809" s="52" t="str">
        <f>IF(A809="","",IFERROR(INDEX(PERSONAL!$B$6:$B$80,MATCH(A809,PERSONAL!$A$6:$A$80,0)),""))</f>
        <v/>
      </c>
      <c r="D809" s="31" t="str">
        <f>IF(A809="","",IFERROR(INDEX(PERSONAL!$V$6:$V$80,MATCH(A809,PERSONAL!$A$6:$A$80,0)),""))</f>
        <v/>
      </c>
      <c r="E809" s="2"/>
      <c r="F809" s="2"/>
      <c r="G809" s="2"/>
      <c r="H809" s="2"/>
      <c r="I809" s="30"/>
      <c r="J809" s="30"/>
      <c r="K809" s="27"/>
      <c r="L809" s="30"/>
      <c r="M809" s="27"/>
      <c r="N809" s="2"/>
      <c r="O809" s="53">
        <f t="shared" si="96"/>
        <v>0</v>
      </c>
      <c r="P809" s="53">
        <f t="shared" si="97"/>
        <v>0</v>
      </c>
      <c r="Q809" s="53">
        <f t="shared" si="98"/>
        <v>0</v>
      </c>
      <c r="R809" s="53">
        <f>IF(P809=0,0,IF(INSTRUCCIONES!$C$8="",P809,MIN(P809,INSTRUCCIONES!$C$8)))</f>
        <v>0</v>
      </c>
      <c r="S809" s="52" t="str">
        <f>IF(OR(A809="",H809=""),"",IF(COUNTIFS(LISTAS!$C$2:$C$24,C809,LISTAS!$D$2:$D$24,H809)&gt;0,"SI","NO"))</f>
        <v/>
      </c>
      <c r="T809" s="53">
        <f t="shared" si="99"/>
        <v>0</v>
      </c>
      <c r="U809" s="54">
        <f t="shared" si="100"/>
        <v>0</v>
      </c>
      <c r="V809" s="55" t="str">
        <f t="shared" si="101"/>
        <v/>
      </c>
      <c r="W809" s="35" t="str">
        <f t="shared" si="102"/>
        <v/>
      </c>
      <c r="X809" s="37"/>
      <c r="Y809" s="56"/>
      <c r="Z809" s="57" t="str">
        <f t="shared" si="103"/>
        <v/>
      </c>
      <c r="AA809" s="41"/>
    </row>
    <row r="810" spans="1:27" ht="24" customHeight="1" x14ac:dyDescent="0.25">
      <c r="A810" s="27"/>
      <c r="B810" s="51" t="str">
        <f>IF(A810="","",IFERROR(INDEX(PERSONAL!$G$6:$G$80,MATCH(A810,PERSONAL!$A$6:$A$80,0)),""))</f>
        <v/>
      </c>
      <c r="C810" s="52" t="str">
        <f>IF(A810="","",IFERROR(INDEX(PERSONAL!$B$6:$B$80,MATCH(A810,PERSONAL!$A$6:$A$80,0)),""))</f>
        <v/>
      </c>
      <c r="D810" s="31" t="str">
        <f>IF(A810="","",IFERROR(INDEX(PERSONAL!$V$6:$V$80,MATCH(A810,PERSONAL!$A$6:$A$80,0)),""))</f>
        <v/>
      </c>
      <c r="E810" s="2"/>
      <c r="F810" s="2"/>
      <c r="G810" s="2"/>
      <c r="H810" s="2"/>
      <c r="I810" s="30"/>
      <c r="J810" s="30"/>
      <c r="K810" s="27"/>
      <c r="L810" s="30"/>
      <c r="M810" s="27"/>
      <c r="N810" s="2"/>
      <c r="O810" s="53">
        <f t="shared" si="96"/>
        <v>0</v>
      </c>
      <c r="P810" s="53">
        <f t="shared" si="97"/>
        <v>0</v>
      </c>
      <c r="Q810" s="53">
        <f t="shared" si="98"/>
        <v>0</v>
      </c>
      <c r="R810" s="53">
        <f>IF(P810=0,0,IF(INSTRUCCIONES!$C$8="",P810,MIN(P810,INSTRUCCIONES!$C$8)))</f>
        <v>0</v>
      </c>
      <c r="S810" s="52" t="str">
        <f>IF(OR(A810="",H810=""),"",IF(COUNTIFS(LISTAS!$C$2:$C$24,C810,LISTAS!$D$2:$D$24,H810)&gt;0,"SI","NO"))</f>
        <v/>
      </c>
      <c r="T810" s="53">
        <f t="shared" si="99"/>
        <v>0</v>
      </c>
      <c r="U810" s="54">
        <f t="shared" si="100"/>
        <v>0</v>
      </c>
      <c r="V810" s="55" t="str">
        <f t="shared" si="101"/>
        <v/>
      </c>
      <c r="W810" s="35" t="str">
        <f t="shared" si="102"/>
        <v/>
      </c>
      <c r="X810" s="37"/>
      <c r="Y810" s="56"/>
      <c r="Z810" s="57" t="str">
        <f t="shared" si="103"/>
        <v/>
      </c>
      <c r="AA810" s="41"/>
    </row>
    <row r="811" spans="1:27" ht="24" customHeight="1" x14ac:dyDescent="0.25">
      <c r="A811" s="27"/>
      <c r="B811" s="51" t="str">
        <f>IF(A811="","",IFERROR(INDEX(PERSONAL!$G$6:$G$80,MATCH(A811,PERSONAL!$A$6:$A$80,0)),""))</f>
        <v/>
      </c>
      <c r="C811" s="52" t="str">
        <f>IF(A811="","",IFERROR(INDEX(PERSONAL!$B$6:$B$80,MATCH(A811,PERSONAL!$A$6:$A$80,0)),""))</f>
        <v/>
      </c>
      <c r="D811" s="31" t="str">
        <f>IF(A811="","",IFERROR(INDEX(PERSONAL!$V$6:$V$80,MATCH(A811,PERSONAL!$A$6:$A$80,0)),""))</f>
        <v/>
      </c>
      <c r="E811" s="2"/>
      <c r="F811" s="2"/>
      <c r="G811" s="2"/>
      <c r="H811" s="2"/>
      <c r="I811" s="30"/>
      <c r="J811" s="30"/>
      <c r="K811" s="27"/>
      <c r="L811" s="30"/>
      <c r="M811" s="27"/>
      <c r="N811" s="2"/>
      <c r="O811" s="53">
        <f t="shared" si="96"/>
        <v>0</v>
      </c>
      <c r="P811" s="53">
        <f t="shared" si="97"/>
        <v>0</v>
      </c>
      <c r="Q811" s="53">
        <f t="shared" si="98"/>
        <v>0</v>
      </c>
      <c r="R811" s="53">
        <f>IF(P811=0,0,IF(INSTRUCCIONES!$C$8="",P811,MIN(P811,INSTRUCCIONES!$C$8)))</f>
        <v>0</v>
      </c>
      <c r="S811" s="52" t="str">
        <f>IF(OR(A811="",H811=""),"",IF(COUNTIFS(LISTAS!$C$2:$C$24,C811,LISTAS!$D$2:$D$24,H811)&gt;0,"SI","NO"))</f>
        <v/>
      </c>
      <c r="T811" s="53">
        <f t="shared" si="99"/>
        <v>0</v>
      </c>
      <c r="U811" s="54">
        <f t="shared" si="100"/>
        <v>0</v>
      </c>
      <c r="V811" s="55" t="str">
        <f t="shared" si="101"/>
        <v/>
      </c>
      <c r="W811" s="35" t="str">
        <f t="shared" si="102"/>
        <v/>
      </c>
      <c r="X811" s="37"/>
      <c r="Y811" s="56"/>
      <c r="Z811" s="57" t="str">
        <f t="shared" si="103"/>
        <v/>
      </c>
      <c r="AA811" s="41"/>
    </row>
    <row r="812" spans="1:27" ht="24" customHeight="1" x14ac:dyDescent="0.25">
      <c r="A812" s="27"/>
      <c r="B812" s="51" t="str">
        <f>IF(A812="","",IFERROR(INDEX(PERSONAL!$G$6:$G$80,MATCH(A812,PERSONAL!$A$6:$A$80,0)),""))</f>
        <v/>
      </c>
      <c r="C812" s="52" t="str">
        <f>IF(A812="","",IFERROR(INDEX(PERSONAL!$B$6:$B$80,MATCH(A812,PERSONAL!$A$6:$A$80,0)),""))</f>
        <v/>
      </c>
      <c r="D812" s="31" t="str">
        <f>IF(A812="","",IFERROR(INDEX(PERSONAL!$V$6:$V$80,MATCH(A812,PERSONAL!$A$6:$A$80,0)),""))</f>
        <v/>
      </c>
      <c r="E812" s="2"/>
      <c r="F812" s="2"/>
      <c r="G812" s="2"/>
      <c r="H812" s="2"/>
      <c r="I812" s="30"/>
      <c r="J812" s="30"/>
      <c r="K812" s="27"/>
      <c r="L812" s="30"/>
      <c r="M812" s="27"/>
      <c r="N812" s="2"/>
      <c r="O812" s="53">
        <f t="shared" si="96"/>
        <v>0</v>
      </c>
      <c r="P812" s="53">
        <f t="shared" si="97"/>
        <v>0</v>
      </c>
      <c r="Q812" s="53">
        <f t="shared" si="98"/>
        <v>0</v>
      </c>
      <c r="R812" s="53">
        <f>IF(P812=0,0,IF(INSTRUCCIONES!$C$8="",P812,MIN(P812,INSTRUCCIONES!$C$8)))</f>
        <v>0</v>
      </c>
      <c r="S812" s="52" t="str">
        <f>IF(OR(A812="",H812=""),"",IF(COUNTIFS(LISTAS!$C$2:$C$24,C812,LISTAS!$D$2:$D$24,H812)&gt;0,"SI","NO"))</f>
        <v/>
      </c>
      <c r="T812" s="53">
        <f t="shared" si="99"/>
        <v>0</v>
      </c>
      <c r="U812" s="54">
        <f t="shared" si="100"/>
        <v>0</v>
      </c>
      <c r="V812" s="55" t="str">
        <f t="shared" si="101"/>
        <v/>
      </c>
      <c r="W812" s="35" t="str">
        <f t="shared" si="102"/>
        <v/>
      </c>
      <c r="X812" s="37"/>
      <c r="Y812" s="56"/>
      <c r="Z812" s="57" t="str">
        <f t="shared" si="103"/>
        <v/>
      </c>
      <c r="AA812" s="41"/>
    </row>
    <row r="813" spans="1:27" ht="24" customHeight="1" x14ac:dyDescent="0.25">
      <c r="A813" s="27"/>
      <c r="B813" s="51" t="str">
        <f>IF(A813="","",IFERROR(INDEX(PERSONAL!$G$6:$G$80,MATCH(A813,PERSONAL!$A$6:$A$80,0)),""))</f>
        <v/>
      </c>
      <c r="C813" s="52" t="str">
        <f>IF(A813="","",IFERROR(INDEX(PERSONAL!$B$6:$B$80,MATCH(A813,PERSONAL!$A$6:$A$80,0)),""))</f>
        <v/>
      </c>
      <c r="D813" s="31" t="str">
        <f>IF(A813="","",IFERROR(INDEX(PERSONAL!$V$6:$V$80,MATCH(A813,PERSONAL!$A$6:$A$80,0)),""))</f>
        <v/>
      </c>
      <c r="E813" s="2"/>
      <c r="F813" s="2"/>
      <c r="G813" s="2"/>
      <c r="H813" s="2"/>
      <c r="I813" s="30"/>
      <c r="J813" s="30"/>
      <c r="K813" s="27"/>
      <c r="L813" s="30"/>
      <c r="M813" s="27"/>
      <c r="N813" s="2"/>
      <c r="O813" s="53">
        <f t="shared" si="96"/>
        <v>0</v>
      </c>
      <c r="P813" s="53">
        <f t="shared" si="97"/>
        <v>0</v>
      </c>
      <c r="Q813" s="53">
        <f t="shared" si="98"/>
        <v>0</v>
      </c>
      <c r="R813" s="53">
        <f>IF(P813=0,0,IF(INSTRUCCIONES!$C$8="",P813,MIN(P813,INSTRUCCIONES!$C$8)))</f>
        <v>0</v>
      </c>
      <c r="S813" s="52" t="str">
        <f>IF(OR(A813="",H813=""),"",IF(COUNTIFS(LISTAS!$C$2:$C$24,C813,LISTAS!$D$2:$D$24,H813)&gt;0,"SI","NO"))</f>
        <v/>
      </c>
      <c r="T813" s="53">
        <f t="shared" si="99"/>
        <v>0</v>
      </c>
      <c r="U813" s="54">
        <f t="shared" si="100"/>
        <v>0</v>
      </c>
      <c r="V813" s="55" t="str">
        <f t="shared" si="101"/>
        <v/>
      </c>
      <c r="W813" s="35" t="str">
        <f t="shared" si="102"/>
        <v/>
      </c>
      <c r="X813" s="37"/>
      <c r="Y813" s="56"/>
      <c r="Z813" s="57" t="str">
        <f t="shared" si="103"/>
        <v/>
      </c>
      <c r="AA813" s="41"/>
    </row>
    <row r="814" spans="1:27" ht="24" customHeight="1" x14ac:dyDescent="0.25">
      <c r="A814" s="27"/>
      <c r="B814" s="51" t="str">
        <f>IF(A814="","",IFERROR(INDEX(PERSONAL!$G$6:$G$80,MATCH(A814,PERSONAL!$A$6:$A$80,0)),""))</f>
        <v/>
      </c>
      <c r="C814" s="52" t="str">
        <f>IF(A814="","",IFERROR(INDEX(PERSONAL!$B$6:$B$80,MATCH(A814,PERSONAL!$A$6:$A$80,0)),""))</f>
        <v/>
      </c>
      <c r="D814" s="31" t="str">
        <f>IF(A814="","",IFERROR(INDEX(PERSONAL!$V$6:$V$80,MATCH(A814,PERSONAL!$A$6:$A$80,0)),""))</f>
        <v/>
      </c>
      <c r="E814" s="2"/>
      <c r="F814" s="2"/>
      <c r="G814" s="2"/>
      <c r="H814" s="2"/>
      <c r="I814" s="30"/>
      <c r="J814" s="30"/>
      <c r="K814" s="27"/>
      <c r="L814" s="30"/>
      <c r="M814" s="27"/>
      <c r="N814" s="2"/>
      <c r="O814" s="53">
        <f t="shared" si="96"/>
        <v>0</v>
      </c>
      <c r="P814" s="53">
        <f t="shared" si="97"/>
        <v>0</v>
      </c>
      <c r="Q814" s="53">
        <f t="shared" si="98"/>
        <v>0</v>
      </c>
      <c r="R814" s="53">
        <f>IF(P814=0,0,IF(INSTRUCCIONES!$C$8="",P814,MIN(P814,INSTRUCCIONES!$C$8)))</f>
        <v>0</v>
      </c>
      <c r="S814" s="52" t="str">
        <f>IF(OR(A814="",H814=""),"",IF(COUNTIFS(LISTAS!$C$2:$C$24,C814,LISTAS!$D$2:$D$24,H814)&gt;0,"SI","NO"))</f>
        <v/>
      </c>
      <c r="T814" s="53">
        <f t="shared" si="99"/>
        <v>0</v>
      </c>
      <c r="U814" s="54">
        <f t="shared" si="100"/>
        <v>0</v>
      </c>
      <c r="V814" s="55" t="str">
        <f t="shared" si="101"/>
        <v/>
      </c>
      <c r="W814" s="35" t="str">
        <f t="shared" si="102"/>
        <v/>
      </c>
      <c r="X814" s="37"/>
      <c r="Y814" s="56"/>
      <c r="Z814" s="57" t="str">
        <f t="shared" si="103"/>
        <v/>
      </c>
      <c r="AA814" s="41"/>
    </row>
    <row r="815" spans="1:27" ht="24" customHeight="1" x14ac:dyDescent="0.25">
      <c r="A815" s="27"/>
      <c r="B815" s="51" t="str">
        <f>IF(A815="","",IFERROR(INDEX(PERSONAL!$G$6:$G$80,MATCH(A815,PERSONAL!$A$6:$A$80,0)),""))</f>
        <v/>
      </c>
      <c r="C815" s="52" t="str">
        <f>IF(A815="","",IFERROR(INDEX(PERSONAL!$B$6:$B$80,MATCH(A815,PERSONAL!$A$6:$A$80,0)),""))</f>
        <v/>
      </c>
      <c r="D815" s="31" t="str">
        <f>IF(A815="","",IFERROR(INDEX(PERSONAL!$V$6:$V$80,MATCH(A815,PERSONAL!$A$6:$A$80,0)),""))</f>
        <v/>
      </c>
      <c r="E815" s="2"/>
      <c r="F815" s="2"/>
      <c r="G815" s="2"/>
      <c r="H815" s="2"/>
      <c r="I815" s="30"/>
      <c r="J815" s="30"/>
      <c r="K815" s="27"/>
      <c r="L815" s="30"/>
      <c r="M815" s="27"/>
      <c r="N815" s="2"/>
      <c r="O815" s="53">
        <f t="shared" si="96"/>
        <v>0</v>
      </c>
      <c r="P815" s="53">
        <f t="shared" si="97"/>
        <v>0</v>
      </c>
      <c r="Q815" s="53">
        <f t="shared" si="98"/>
        <v>0</v>
      </c>
      <c r="R815" s="53">
        <f>IF(P815=0,0,IF(INSTRUCCIONES!$C$8="",P815,MIN(P815,INSTRUCCIONES!$C$8)))</f>
        <v>0</v>
      </c>
      <c r="S815" s="52" t="str">
        <f>IF(OR(A815="",H815=""),"",IF(COUNTIFS(LISTAS!$C$2:$C$24,C815,LISTAS!$D$2:$D$24,H815)&gt;0,"SI","NO"))</f>
        <v/>
      </c>
      <c r="T815" s="53">
        <f t="shared" si="99"/>
        <v>0</v>
      </c>
      <c r="U815" s="54">
        <f t="shared" si="100"/>
        <v>0</v>
      </c>
      <c r="V815" s="55" t="str">
        <f t="shared" si="101"/>
        <v/>
      </c>
      <c r="W815" s="35" t="str">
        <f t="shared" si="102"/>
        <v/>
      </c>
      <c r="X815" s="37"/>
      <c r="Y815" s="56"/>
      <c r="Z815" s="57" t="str">
        <f t="shared" si="103"/>
        <v/>
      </c>
      <c r="AA815" s="41"/>
    </row>
    <row r="816" spans="1:27" ht="24" customHeight="1" x14ac:dyDescent="0.25">
      <c r="A816" s="27"/>
      <c r="B816" s="51" t="str">
        <f>IF(A816="","",IFERROR(INDEX(PERSONAL!$G$6:$G$80,MATCH(A816,PERSONAL!$A$6:$A$80,0)),""))</f>
        <v/>
      </c>
      <c r="C816" s="52" t="str">
        <f>IF(A816="","",IFERROR(INDEX(PERSONAL!$B$6:$B$80,MATCH(A816,PERSONAL!$A$6:$A$80,0)),""))</f>
        <v/>
      </c>
      <c r="D816" s="31" t="str">
        <f>IF(A816="","",IFERROR(INDEX(PERSONAL!$V$6:$V$80,MATCH(A816,PERSONAL!$A$6:$A$80,0)),""))</f>
        <v/>
      </c>
      <c r="E816" s="2"/>
      <c r="F816" s="2"/>
      <c r="G816" s="2"/>
      <c r="H816" s="2"/>
      <c r="I816" s="30"/>
      <c r="J816" s="30"/>
      <c r="K816" s="27"/>
      <c r="L816" s="30"/>
      <c r="M816" s="27"/>
      <c r="N816" s="2"/>
      <c r="O816" s="53">
        <f t="shared" si="96"/>
        <v>0</v>
      </c>
      <c r="P816" s="53">
        <f t="shared" si="97"/>
        <v>0</v>
      </c>
      <c r="Q816" s="53">
        <f t="shared" si="98"/>
        <v>0</v>
      </c>
      <c r="R816" s="53">
        <f>IF(P816=0,0,IF(INSTRUCCIONES!$C$8="",P816,MIN(P816,INSTRUCCIONES!$C$8)))</f>
        <v>0</v>
      </c>
      <c r="S816" s="52" t="str">
        <f>IF(OR(A816="",H816=""),"",IF(COUNTIFS(LISTAS!$C$2:$C$24,C816,LISTAS!$D$2:$D$24,H816)&gt;0,"SI","NO"))</f>
        <v/>
      </c>
      <c r="T816" s="53">
        <f t="shared" si="99"/>
        <v>0</v>
      </c>
      <c r="U816" s="54">
        <f t="shared" si="100"/>
        <v>0</v>
      </c>
      <c r="V816" s="55" t="str">
        <f t="shared" si="101"/>
        <v/>
      </c>
      <c r="W816" s="35" t="str">
        <f t="shared" si="102"/>
        <v/>
      </c>
      <c r="X816" s="37"/>
      <c r="Y816" s="56"/>
      <c r="Z816" s="57" t="str">
        <f t="shared" si="103"/>
        <v/>
      </c>
      <c r="AA816" s="41"/>
    </row>
    <row r="817" spans="1:27" ht="24" customHeight="1" x14ac:dyDescent="0.25">
      <c r="A817" s="27"/>
      <c r="B817" s="51" t="str">
        <f>IF(A817="","",IFERROR(INDEX(PERSONAL!$G$6:$G$80,MATCH(A817,PERSONAL!$A$6:$A$80,0)),""))</f>
        <v/>
      </c>
      <c r="C817" s="52" t="str">
        <f>IF(A817="","",IFERROR(INDEX(PERSONAL!$B$6:$B$80,MATCH(A817,PERSONAL!$A$6:$A$80,0)),""))</f>
        <v/>
      </c>
      <c r="D817" s="31" t="str">
        <f>IF(A817="","",IFERROR(INDEX(PERSONAL!$V$6:$V$80,MATCH(A817,PERSONAL!$A$6:$A$80,0)),""))</f>
        <v/>
      </c>
      <c r="E817" s="2"/>
      <c r="F817" s="2"/>
      <c r="G817" s="2"/>
      <c r="H817" s="2"/>
      <c r="I817" s="30"/>
      <c r="J817" s="30"/>
      <c r="K817" s="27"/>
      <c r="L817" s="30"/>
      <c r="M817" s="27"/>
      <c r="N817" s="2"/>
      <c r="O817" s="53">
        <f t="shared" si="96"/>
        <v>0</v>
      </c>
      <c r="P817" s="53">
        <f t="shared" si="97"/>
        <v>0</v>
      </c>
      <c r="Q817" s="53">
        <f t="shared" si="98"/>
        <v>0</v>
      </c>
      <c r="R817" s="53">
        <f>IF(P817=0,0,IF(INSTRUCCIONES!$C$8="",P817,MIN(P817,INSTRUCCIONES!$C$8)))</f>
        <v>0</v>
      </c>
      <c r="S817" s="52" t="str">
        <f>IF(OR(A817="",H817=""),"",IF(COUNTIFS(LISTAS!$C$2:$C$24,C817,LISTAS!$D$2:$D$24,H817)&gt;0,"SI","NO"))</f>
        <v/>
      </c>
      <c r="T817" s="53">
        <f t="shared" si="99"/>
        <v>0</v>
      </c>
      <c r="U817" s="54">
        <f t="shared" si="100"/>
        <v>0</v>
      </c>
      <c r="V817" s="55" t="str">
        <f t="shared" si="101"/>
        <v/>
      </c>
      <c r="W817" s="35" t="str">
        <f t="shared" si="102"/>
        <v/>
      </c>
      <c r="X817" s="37"/>
      <c r="Y817" s="56"/>
      <c r="Z817" s="57" t="str">
        <f t="shared" si="103"/>
        <v/>
      </c>
      <c r="AA817" s="41"/>
    </row>
    <row r="818" spans="1:27" ht="24" customHeight="1" x14ac:dyDescent="0.25">
      <c r="A818" s="27"/>
      <c r="B818" s="51" t="str">
        <f>IF(A818="","",IFERROR(INDEX(PERSONAL!$G$6:$G$80,MATCH(A818,PERSONAL!$A$6:$A$80,0)),""))</f>
        <v/>
      </c>
      <c r="C818" s="52" t="str">
        <f>IF(A818="","",IFERROR(INDEX(PERSONAL!$B$6:$B$80,MATCH(A818,PERSONAL!$A$6:$A$80,0)),""))</f>
        <v/>
      </c>
      <c r="D818" s="31" t="str">
        <f>IF(A818="","",IFERROR(INDEX(PERSONAL!$V$6:$V$80,MATCH(A818,PERSONAL!$A$6:$A$80,0)),""))</f>
        <v/>
      </c>
      <c r="E818" s="2"/>
      <c r="F818" s="2"/>
      <c r="G818" s="2"/>
      <c r="H818" s="2"/>
      <c r="I818" s="30"/>
      <c r="J818" s="30"/>
      <c r="K818" s="27"/>
      <c r="L818" s="30"/>
      <c r="M818" s="27"/>
      <c r="N818" s="2"/>
      <c r="O818" s="53">
        <f t="shared" si="96"/>
        <v>0</v>
      </c>
      <c r="P818" s="53">
        <f t="shared" si="97"/>
        <v>0</v>
      </c>
      <c r="Q818" s="53">
        <f t="shared" si="98"/>
        <v>0</v>
      </c>
      <c r="R818" s="53">
        <f>IF(P818=0,0,IF(INSTRUCCIONES!$C$8="",P818,MIN(P818,INSTRUCCIONES!$C$8)))</f>
        <v>0</v>
      </c>
      <c r="S818" s="52" t="str">
        <f>IF(OR(A818="",H818=""),"",IF(COUNTIFS(LISTAS!$C$2:$C$24,C818,LISTAS!$D$2:$D$24,H818)&gt;0,"SI","NO"))</f>
        <v/>
      </c>
      <c r="T818" s="53">
        <f t="shared" si="99"/>
        <v>0</v>
      </c>
      <c r="U818" s="54">
        <f t="shared" si="100"/>
        <v>0</v>
      </c>
      <c r="V818" s="55" t="str">
        <f t="shared" si="101"/>
        <v/>
      </c>
      <c r="W818" s="35" t="str">
        <f t="shared" si="102"/>
        <v/>
      </c>
      <c r="X818" s="37"/>
      <c r="Y818" s="56"/>
      <c r="Z818" s="57" t="str">
        <f t="shared" si="103"/>
        <v/>
      </c>
      <c r="AA818" s="41"/>
    </row>
    <row r="819" spans="1:27" ht="24" customHeight="1" x14ac:dyDescent="0.25">
      <c r="A819" s="27"/>
      <c r="B819" s="51" t="str">
        <f>IF(A819="","",IFERROR(INDEX(PERSONAL!$G$6:$G$80,MATCH(A819,PERSONAL!$A$6:$A$80,0)),""))</f>
        <v/>
      </c>
      <c r="C819" s="52" t="str">
        <f>IF(A819="","",IFERROR(INDEX(PERSONAL!$B$6:$B$80,MATCH(A819,PERSONAL!$A$6:$A$80,0)),""))</f>
        <v/>
      </c>
      <c r="D819" s="31" t="str">
        <f>IF(A819="","",IFERROR(INDEX(PERSONAL!$V$6:$V$80,MATCH(A819,PERSONAL!$A$6:$A$80,0)),""))</f>
        <v/>
      </c>
      <c r="E819" s="2"/>
      <c r="F819" s="2"/>
      <c r="G819" s="2"/>
      <c r="H819" s="2"/>
      <c r="I819" s="30"/>
      <c r="J819" s="30"/>
      <c r="K819" s="27"/>
      <c r="L819" s="30"/>
      <c r="M819" s="27"/>
      <c r="N819" s="2"/>
      <c r="O819" s="53">
        <f t="shared" si="96"/>
        <v>0</v>
      </c>
      <c r="P819" s="53">
        <f t="shared" si="97"/>
        <v>0</v>
      </c>
      <c r="Q819" s="53">
        <f t="shared" si="98"/>
        <v>0</v>
      </c>
      <c r="R819" s="53">
        <f>IF(P819=0,0,IF(INSTRUCCIONES!$C$8="",P819,MIN(P819,INSTRUCCIONES!$C$8)))</f>
        <v>0</v>
      </c>
      <c r="S819" s="52" t="str">
        <f>IF(OR(A819="",H819=""),"",IF(COUNTIFS(LISTAS!$C$2:$C$24,C819,LISTAS!$D$2:$D$24,H819)&gt;0,"SI","NO"))</f>
        <v/>
      </c>
      <c r="T819" s="53">
        <f t="shared" si="99"/>
        <v>0</v>
      </c>
      <c r="U819" s="54">
        <f t="shared" si="100"/>
        <v>0</v>
      </c>
      <c r="V819" s="55" t="str">
        <f t="shared" si="101"/>
        <v/>
      </c>
      <c r="W819" s="35" t="str">
        <f t="shared" si="102"/>
        <v/>
      </c>
      <c r="X819" s="37"/>
      <c r="Y819" s="56"/>
      <c r="Z819" s="57" t="str">
        <f t="shared" si="103"/>
        <v/>
      </c>
      <c r="AA819" s="41"/>
    </row>
    <row r="820" spans="1:27" ht="24" customHeight="1" x14ac:dyDescent="0.25">
      <c r="A820" s="27"/>
      <c r="B820" s="51" t="str">
        <f>IF(A820="","",IFERROR(INDEX(PERSONAL!$G$6:$G$80,MATCH(A820,PERSONAL!$A$6:$A$80,0)),""))</f>
        <v/>
      </c>
      <c r="C820" s="52" t="str">
        <f>IF(A820="","",IFERROR(INDEX(PERSONAL!$B$6:$B$80,MATCH(A820,PERSONAL!$A$6:$A$80,0)),""))</f>
        <v/>
      </c>
      <c r="D820" s="31" t="str">
        <f>IF(A820="","",IFERROR(INDEX(PERSONAL!$V$6:$V$80,MATCH(A820,PERSONAL!$A$6:$A$80,0)),""))</f>
        <v/>
      </c>
      <c r="E820" s="2"/>
      <c r="F820" s="2"/>
      <c r="G820" s="2"/>
      <c r="H820" s="2"/>
      <c r="I820" s="30"/>
      <c r="J820" s="30"/>
      <c r="K820" s="27"/>
      <c r="L820" s="30"/>
      <c r="M820" s="27"/>
      <c r="N820" s="2"/>
      <c r="O820" s="53">
        <f t="shared" si="96"/>
        <v>0</v>
      </c>
      <c r="P820" s="53">
        <f t="shared" si="97"/>
        <v>0</v>
      </c>
      <c r="Q820" s="53">
        <f t="shared" si="98"/>
        <v>0</v>
      </c>
      <c r="R820" s="53">
        <f>IF(P820=0,0,IF(INSTRUCCIONES!$C$8="",P820,MIN(P820,INSTRUCCIONES!$C$8)))</f>
        <v>0</v>
      </c>
      <c r="S820" s="52" t="str">
        <f>IF(OR(A820="",H820=""),"",IF(COUNTIFS(LISTAS!$C$2:$C$24,C820,LISTAS!$D$2:$D$24,H820)&gt;0,"SI","NO"))</f>
        <v/>
      </c>
      <c r="T820" s="53">
        <f t="shared" si="99"/>
        <v>0</v>
      </c>
      <c r="U820" s="54">
        <f t="shared" si="100"/>
        <v>0</v>
      </c>
      <c r="V820" s="55" t="str">
        <f t="shared" si="101"/>
        <v/>
      </c>
      <c r="W820" s="35" t="str">
        <f t="shared" si="102"/>
        <v/>
      </c>
      <c r="X820" s="37"/>
      <c r="Y820" s="56"/>
      <c r="Z820" s="57" t="str">
        <f t="shared" si="103"/>
        <v/>
      </c>
      <c r="AA820" s="41"/>
    </row>
    <row r="821" spans="1:27" ht="24" customHeight="1" x14ac:dyDescent="0.25">
      <c r="A821" s="27"/>
      <c r="B821" s="51" t="str">
        <f>IF(A821="","",IFERROR(INDEX(PERSONAL!$G$6:$G$80,MATCH(A821,PERSONAL!$A$6:$A$80,0)),""))</f>
        <v/>
      </c>
      <c r="C821" s="52" t="str">
        <f>IF(A821="","",IFERROR(INDEX(PERSONAL!$B$6:$B$80,MATCH(A821,PERSONAL!$A$6:$A$80,0)),""))</f>
        <v/>
      </c>
      <c r="D821" s="31" t="str">
        <f>IF(A821="","",IFERROR(INDEX(PERSONAL!$V$6:$V$80,MATCH(A821,PERSONAL!$A$6:$A$80,0)),""))</f>
        <v/>
      </c>
      <c r="E821" s="2"/>
      <c r="F821" s="2"/>
      <c r="G821" s="2"/>
      <c r="H821" s="2"/>
      <c r="I821" s="30"/>
      <c r="J821" s="30"/>
      <c r="K821" s="27"/>
      <c r="L821" s="30"/>
      <c r="M821" s="27"/>
      <c r="N821" s="2"/>
      <c r="O821" s="53">
        <f t="shared" si="96"/>
        <v>0</v>
      </c>
      <c r="P821" s="53">
        <f t="shared" si="97"/>
        <v>0</v>
      </c>
      <c r="Q821" s="53">
        <f t="shared" si="98"/>
        <v>0</v>
      </c>
      <c r="R821" s="53">
        <f>IF(P821=0,0,IF(INSTRUCCIONES!$C$8="",P821,MIN(P821,INSTRUCCIONES!$C$8)))</f>
        <v>0</v>
      </c>
      <c r="S821" s="52" t="str">
        <f>IF(OR(A821="",H821=""),"",IF(COUNTIFS(LISTAS!$C$2:$C$24,C821,LISTAS!$D$2:$D$24,H821)&gt;0,"SI","NO"))</f>
        <v/>
      </c>
      <c r="T821" s="53">
        <f t="shared" si="99"/>
        <v>0</v>
      </c>
      <c r="U821" s="54">
        <f t="shared" si="100"/>
        <v>0</v>
      </c>
      <c r="V821" s="55" t="str">
        <f t="shared" si="101"/>
        <v/>
      </c>
      <c r="W821" s="35" t="str">
        <f t="shared" si="102"/>
        <v/>
      </c>
      <c r="X821" s="37"/>
      <c r="Y821" s="56"/>
      <c r="Z821" s="57" t="str">
        <f t="shared" si="103"/>
        <v/>
      </c>
      <c r="AA821" s="41"/>
    </row>
    <row r="822" spans="1:27" ht="24" customHeight="1" x14ac:dyDescent="0.25">
      <c r="A822" s="27"/>
      <c r="B822" s="51" t="str">
        <f>IF(A822="","",IFERROR(INDEX(PERSONAL!$G$6:$G$80,MATCH(A822,PERSONAL!$A$6:$A$80,0)),""))</f>
        <v/>
      </c>
      <c r="C822" s="52" t="str">
        <f>IF(A822="","",IFERROR(INDEX(PERSONAL!$B$6:$B$80,MATCH(A822,PERSONAL!$A$6:$A$80,0)),""))</f>
        <v/>
      </c>
      <c r="D822" s="31" t="str">
        <f>IF(A822="","",IFERROR(INDEX(PERSONAL!$V$6:$V$80,MATCH(A822,PERSONAL!$A$6:$A$80,0)),""))</f>
        <v/>
      </c>
      <c r="E822" s="2"/>
      <c r="F822" s="2"/>
      <c r="G822" s="2"/>
      <c r="H822" s="2"/>
      <c r="I822" s="30"/>
      <c r="J822" s="30"/>
      <c r="K822" s="27"/>
      <c r="L822" s="30"/>
      <c r="M822" s="27"/>
      <c r="N822" s="2"/>
      <c r="O822" s="53">
        <f t="shared" si="96"/>
        <v>0</v>
      </c>
      <c r="P822" s="53">
        <f t="shared" si="97"/>
        <v>0</v>
      </c>
      <c r="Q822" s="53">
        <f t="shared" si="98"/>
        <v>0</v>
      </c>
      <c r="R822" s="53">
        <f>IF(P822=0,0,IF(INSTRUCCIONES!$C$8="",P822,MIN(P822,INSTRUCCIONES!$C$8)))</f>
        <v>0</v>
      </c>
      <c r="S822" s="52" t="str">
        <f>IF(OR(A822="",H822=""),"",IF(COUNTIFS(LISTAS!$C$2:$C$24,C822,LISTAS!$D$2:$D$24,H822)&gt;0,"SI","NO"))</f>
        <v/>
      </c>
      <c r="T822" s="53">
        <f t="shared" si="99"/>
        <v>0</v>
      </c>
      <c r="U822" s="54">
        <f t="shared" si="100"/>
        <v>0</v>
      </c>
      <c r="V822" s="55" t="str">
        <f t="shared" si="101"/>
        <v/>
      </c>
      <c r="W822" s="35" t="str">
        <f t="shared" si="102"/>
        <v/>
      </c>
      <c r="X822" s="37"/>
      <c r="Y822" s="56"/>
      <c r="Z822" s="57" t="str">
        <f t="shared" si="103"/>
        <v/>
      </c>
      <c r="AA822" s="41"/>
    </row>
    <row r="823" spans="1:27" ht="24" customHeight="1" x14ac:dyDescent="0.25">
      <c r="A823" s="27"/>
      <c r="B823" s="51" t="str">
        <f>IF(A823="","",IFERROR(INDEX(PERSONAL!$G$6:$G$80,MATCH(A823,PERSONAL!$A$6:$A$80,0)),""))</f>
        <v/>
      </c>
      <c r="C823" s="52" t="str">
        <f>IF(A823="","",IFERROR(INDEX(PERSONAL!$B$6:$B$80,MATCH(A823,PERSONAL!$A$6:$A$80,0)),""))</f>
        <v/>
      </c>
      <c r="D823" s="31" t="str">
        <f>IF(A823="","",IFERROR(INDEX(PERSONAL!$V$6:$V$80,MATCH(A823,PERSONAL!$A$6:$A$80,0)),""))</f>
        <v/>
      </c>
      <c r="E823" s="2"/>
      <c r="F823" s="2"/>
      <c r="G823" s="2"/>
      <c r="H823" s="2"/>
      <c r="I823" s="30"/>
      <c r="J823" s="30"/>
      <c r="K823" s="27"/>
      <c r="L823" s="30"/>
      <c r="M823" s="27"/>
      <c r="N823" s="2"/>
      <c r="O823" s="53">
        <f t="shared" si="96"/>
        <v>0</v>
      </c>
      <c r="P823" s="53">
        <f t="shared" si="97"/>
        <v>0</v>
      </c>
      <c r="Q823" s="53">
        <f t="shared" si="98"/>
        <v>0</v>
      </c>
      <c r="R823" s="53">
        <f>IF(P823=0,0,IF(INSTRUCCIONES!$C$8="",P823,MIN(P823,INSTRUCCIONES!$C$8)))</f>
        <v>0</v>
      </c>
      <c r="S823" s="52" t="str">
        <f>IF(OR(A823="",H823=""),"",IF(COUNTIFS(LISTAS!$C$2:$C$24,C823,LISTAS!$D$2:$D$24,H823)&gt;0,"SI","NO"))</f>
        <v/>
      </c>
      <c r="T823" s="53">
        <f t="shared" si="99"/>
        <v>0</v>
      </c>
      <c r="U823" s="54">
        <f t="shared" si="100"/>
        <v>0</v>
      </c>
      <c r="V823" s="55" t="str">
        <f t="shared" si="101"/>
        <v/>
      </c>
      <c r="W823" s="35" t="str">
        <f t="shared" si="102"/>
        <v/>
      </c>
      <c r="X823" s="37"/>
      <c r="Y823" s="56"/>
      <c r="Z823" s="57" t="str">
        <f t="shared" si="103"/>
        <v/>
      </c>
      <c r="AA823" s="41"/>
    </row>
    <row r="824" spans="1:27" ht="24" customHeight="1" x14ac:dyDescent="0.25">
      <c r="A824" s="27"/>
      <c r="B824" s="51" t="str">
        <f>IF(A824="","",IFERROR(INDEX(PERSONAL!$G$6:$G$80,MATCH(A824,PERSONAL!$A$6:$A$80,0)),""))</f>
        <v/>
      </c>
      <c r="C824" s="52" t="str">
        <f>IF(A824="","",IFERROR(INDEX(PERSONAL!$B$6:$B$80,MATCH(A824,PERSONAL!$A$6:$A$80,0)),""))</f>
        <v/>
      </c>
      <c r="D824" s="31" t="str">
        <f>IF(A824="","",IFERROR(INDEX(PERSONAL!$V$6:$V$80,MATCH(A824,PERSONAL!$A$6:$A$80,0)),""))</f>
        <v/>
      </c>
      <c r="E824" s="2"/>
      <c r="F824" s="2"/>
      <c r="G824" s="2"/>
      <c r="H824" s="2"/>
      <c r="I824" s="30"/>
      <c r="J824" s="30"/>
      <c r="K824" s="27"/>
      <c r="L824" s="30"/>
      <c r="M824" s="27"/>
      <c r="N824" s="2"/>
      <c r="O824" s="53">
        <f t="shared" si="96"/>
        <v>0</v>
      </c>
      <c r="P824" s="53">
        <f t="shared" si="97"/>
        <v>0</v>
      </c>
      <c r="Q824" s="53">
        <f t="shared" si="98"/>
        <v>0</v>
      </c>
      <c r="R824" s="53">
        <f>IF(P824=0,0,IF(INSTRUCCIONES!$C$8="",P824,MIN(P824,INSTRUCCIONES!$C$8)))</f>
        <v>0</v>
      </c>
      <c r="S824" s="52" t="str">
        <f>IF(OR(A824="",H824=""),"",IF(COUNTIFS(LISTAS!$C$2:$C$24,C824,LISTAS!$D$2:$D$24,H824)&gt;0,"SI","NO"))</f>
        <v/>
      </c>
      <c r="T824" s="53">
        <f t="shared" si="99"/>
        <v>0</v>
      </c>
      <c r="U824" s="54">
        <f t="shared" si="100"/>
        <v>0</v>
      </c>
      <c r="V824" s="55" t="str">
        <f t="shared" si="101"/>
        <v/>
      </c>
      <c r="W824" s="35" t="str">
        <f t="shared" si="102"/>
        <v/>
      </c>
      <c r="X824" s="37"/>
      <c r="Y824" s="56"/>
      <c r="Z824" s="57" t="str">
        <f t="shared" si="103"/>
        <v/>
      </c>
      <c r="AA824" s="41"/>
    </row>
    <row r="825" spans="1:27" ht="24" customHeight="1" x14ac:dyDescent="0.25">
      <c r="A825" s="27"/>
      <c r="B825" s="51" t="str">
        <f>IF(A825="","",IFERROR(INDEX(PERSONAL!$G$6:$G$80,MATCH(A825,PERSONAL!$A$6:$A$80,0)),""))</f>
        <v/>
      </c>
      <c r="C825" s="52" t="str">
        <f>IF(A825="","",IFERROR(INDEX(PERSONAL!$B$6:$B$80,MATCH(A825,PERSONAL!$A$6:$A$80,0)),""))</f>
        <v/>
      </c>
      <c r="D825" s="31" t="str">
        <f>IF(A825="","",IFERROR(INDEX(PERSONAL!$V$6:$V$80,MATCH(A825,PERSONAL!$A$6:$A$80,0)),""))</f>
        <v/>
      </c>
      <c r="E825" s="2"/>
      <c r="F825" s="2"/>
      <c r="G825" s="2"/>
      <c r="H825" s="2"/>
      <c r="I825" s="30"/>
      <c r="J825" s="30"/>
      <c r="K825" s="27"/>
      <c r="L825" s="30"/>
      <c r="M825" s="27"/>
      <c r="N825" s="2"/>
      <c r="O825" s="53">
        <f t="shared" si="96"/>
        <v>0</v>
      </c>
      <c r="P825" s="53">
        <f t="shared" si="97"/>
        <v>0</v>
      </c>
      <c r="Q825" s="53">
        <f t="shared" si="98"/>
        <v>0</v>
      </c>
      <c r="R825" s="53">
        <f>IF(P825=0,0,IF(INSTRUCCIONES!$C$8="",P825,MIN(P825,INSTRUCCIONES!$C$8)))</f>
        <v>0</v>
      </c>
      <c r="S825" s="52" t="str">
        <f>IF(OR(A825="",H825=""),"",IF(COUNTIFS(LISTAS!$C$2:$C$24,C825,LISTAS!$D$2:$D$24,H825)&gt;0,"SI","NO"))</f>
        <v/>
      </c>
      <c r="T825" s="53">
        <f t="shared" si="99"/>
        <v>0</v>
      </c>
      <c r="U825" s="54">
        <f t="shared" si="100"/>
        <v>0</v>
      </c>
      <c r="V825" s="55" t="str">
        <f t="shared" si="101"/>
        <v/>
      </c>
      <c r="W825" s="35" t="str">
        <f t="shared" si="102"/>
        <v/>
      </c>
      <c r="X825" s="37"/>
      <c r="Y825" s="56"/>
      <c r="Z825" s="57" t="str">
        <f t="shared" si="103"/>
        <v/>
      </c>
      <c r="AA825" s="41"/>
    </row>
    <row r="826" spans="1:27" ht="24" customHeight="1" x14ac:dyDescent="0.25">
      <c r="A826" s="27"/>
      <c r="B826" s="51" t="str">
        <f>IF(A826="","",IFERROR(INDEX(PERSONAL!$G$6:$G$80,MATCH(A826,PERSONAL!$A$6:$A$80,0)),""))</f>
        <v/>
      </c>
      <c r="C826" s="52" t="str">
        <f>IF(A826="","",IFERROR(INDEX(PERSONAL!$B$6:$B$80,MATCH(A826,PERSONAL!$A$6:$A$80,0)),""))</f>
        <v/>
      </c>
      <c r="D826" s="31" t="str">
        <f>IF(A826="","",IFERROR(INDEX(PERSONAL!$V$6:$V$80,MATCH(A826,PERSONAL!$A$6:$A$80,0)),""))</f>
        <v/>
      </c>
      <c r="E826" s="2"/>
      <c r="F826" s="2"/>
      <c r="G826" s="2"/>
      <c r="H826" s="2"/>
      <c r="I826" s="30"/>
      <c r="J826" s="30"/>
      <c r="K826" s="27"/>
      <c r="L826" s="30"/>
      <c r="M826" s="27"/>
      <c r="N826" s="2"/>
      <c r="O826" s="53">
        <f t="shared" si="96"/>
        <v>0</v>
      </c>
      <c r="P826" s="53">
        <f t="shared" si="97"/>
        <v>0</v>
      </c>
      <c r="Q826" s="53">
        <f t="shared" si="98"/>
        <v>0</v>
      </c>
      <c r="R826" s="53">
        <f>IF(P826=0,0,IF(INSTRUCCIONES!$C$8="",P826,MIN(P826,INSTRUCCIONES!$C$8)))</f>
        <v>0</v>
      </c>
      <c r="S826" s="52" t="str">
        <f>IF(OR(A826="",H826=""),"",IF(COUNTIFS(LISTAS!$C$2:$C$24,C826,LISTAS!$D$2:$D$24,H826)&gt;0,"SI","NO"))</f>
        <v/>
      </c>
      <c r="T826" s="53">
        <f t="shared" si="99"/>
        <v>0</v>
      </c>
      <c r="U826" s="54">
        <f t="shared" si="100"/>
        <v>0</v>
      </c>
      <c r="V826" s="55" t="str">
        <f t="shared" si="101"/>
        <v/>
      </c>
      <c r="W826" s="35" t="str">
        <f t="shared" si="102"/>
        <v/>
      </c>
      <c r="X826" s="37"/>
      <c r="Y826" s="56"/>
      <c r="Z826" s="57" t="str">
        <f t="shared" si="103"/>
        <v/>
      </c>
      <c r="AA826" s="41"/>
    </row>
    <row r="827" spans="1:27" ht="24" customHeight="1" x14ac:dyDescent="0.25">
      <c r="A827" s="27"/>
      <c r="B827" s="51" t="str">
        <f>IF(A827="","",IFERROR(INDEX(PERSONAL!$G$6:$G$80,MATCH(A827,PERSONAL!$A$6:$A$80,0)),""))</f>
        <v/>
      </c>
      <c r="C827" s="52" t="str">
        <f>IF(A827="","",IFERROR(INDEX(PERSONAL!$B$6:$B$80,MATCH(A827,PERSONAL!$A$6:$A$80,0)),""))</f>
        <v/>
      </c>
      <c r="D827" s="31" t="str">
        <f>IF(A827="","",IFERROR(INDEX(PERSONAL!$V$6:$V$80,MATCH(A827,PERSONAL!$A$6:$A$80,0)),""))</f>
        <v/>
      </c>
      <c r="E827" s="2"/>
      <c r="F827" s="2"/>
      <c r="G827" s="2"/>
      <c r="H827" s="2"/>
      <c r="I827" s="30"/>
      <c r="J827" s="30"/>
      <c r="K827" s="27"/>
      <c r="L827" s="30"/>
      <c r="M827" s="27"/>
      <c r="N827" s="2"/>
      <c r="O827" s="53">
        <f t="shared" si="96"/>
        <v>0</v>
      </c>
      <c r="P827" s="53">
        <f t="shared" si="97"/>
        <v>0</v>
      </c>
      <c r="Q827" s="53">
        <f t="shared" si="98"/>
        <v>0</v>
      </c>
      <c r="R827" s="53">
        <f>IF(P827=0,0,IF(INSTRUCCIONES!$C$8="",P827,MIN(P827,INSTRUCCIONES!$C$8)))</f>
        <v>0</v>
      </c>
      <c r="S827" s="52" t="str">
        <f>IF(OR(A827="",H827=""),"",IF(COUNTIFS(LISTAS!$C$2:$C$24,C827,LISTAS!$D$2:$D$24,H827)&gt;0,"SI","NO"))</f>
        <v/>
      </c>
      <c r="T827" s="53">
        <f t="shared" si="99"/>
        <v>0</v>
      </c>
      <c r="U827" s="54">
        <f t="shared" si="100"/>
        <v>0</v>
      </c>
      <c r="V827" s="55" t="str">
        <f t="shared" si="101"/>
        <v/>
      </c>
      <c r="W827" s="35" t="str">
        <f t="shared" si="102"/>
        <v/>
      </c>
      <c r="X827" s="37"/>
      <c r="Y827" s="56"/>
      <c r="Z827" s="57" t="str">
        <f t="shared" si="103"/>
        <v/>
      </c>
      <c r="AA827" s="41"/>
    </row>
    <row r="828" spans="1:27" ht="24" customHeight="1" x14ac:dyDescent="0.25">
      <c r="A828" s="27"/>
      <c r="B828" s="51" t="str">
        <f>IF(A828="","",IFERROR(INDEX(PERSONAL!$G$6:$G$80,MATCH(A828,PERSONAL!$A$6:$A$80,0)),""))</f>
        <v/>
      </c>
      <c r="C828" s="52" t="str">
        <f>IF(A828="","",IFERROR(INDEX(PERSONAL!$B$6:$B$80,MATCH(A828,PERSONAL!$A$6:$A$80,0)),""))</f>
        <v/>
      </c>
      <c r="D828" s="31" t="str">
        <f>IF(A828="","",IFERROR(INDEX(PERSONAL!$V$6:$V$80,MATCH(A828,PERSONAL!$A$6:$A$80,0)),""))</f>
        <v/>
      </c>
      <c r="E828" s="2"/>
      <c r="F828" s="2"/>
      <c r="G828" s="2"/>
      <c r="H828" s="2"/>
      <c r="I828" s="30"/>
      <c r="J828" s="30"/>
      <c r="K828" s="27"/>
      <c r="L828" s="30"/>
      <c r="M828" s="27"/>
      <c r="N828" s="2"/>
      <c r="O828" s="53">
        <f t="shared" si="96"/>
        <v>0</v>
      </c>
      <c r="P828" s="53">
        <f t="shared" si="97"/>
        <v>0</v>
      </c>
      <c r="Q828" s="53">
        <f t="shared" si="98"/>
        <v>0</v>
      </c>
      <c r="R828" s="53">
        <f>IF(P828=0,0,IF(INSTRUCCIONES!$C$8="",P828,MIN(P828,INSTRUCCIONES!$C$8)))</f>
        <v>0</v>
      </c>
      <c r="S828" s="52" t="str">
        <f>IF(OR(A828="",H828=""),"",IF(COUNTIFS(LISTAS!$C$2:$C$24,C828,LISTAS!$D$2:$D$24,H828)&gt;0,"SI","NO"))</f>
        <v/>
      </c>
      <c r="T828" s="53">
        <f t="shared" si="99"/>
        <v>0</v>
      </c>
      <c r="U828" s="54">
        <f t="shared" si="100"/>
        <v>0</v>
      </c>
      <c r="V828" s="55" t="str">
        <f t="shared" si="101"/>
        <v/>
      </c>
      <c r="W828" s="35" t="str">
        <f t="shared" si="102"/>
        <v/>
      </c>
      <c r="X828" s="37"/>
      <c r="Y828" s="56"/>
      <c r="Z828" s="57" t="str">
        <f t="shared" si="103"/>
        <v/>
      </c>
      <c r="AA828" s="41"/>
    </row>
    <row r="829" spans="1:27" ht="24" customHeight="1" x14ac:dyDescent="0.25">
      <c r="A829" s="27"/>
      <c r="B829" s="51" t="str">
        <f>IF(A829="","",IFERROR(INDEX(PERSONAL!$G$6:$G$80,MATCH(A829,PERSONAL!$A$6:$A$80,0)),""))</f>
        <v/>
      </c>
      <c r="C829" s="52" t="str">
        <f>IF(A829="","",IFERROR(INDEX(PERSONAL!$B$6:$B$80,MATCH(A829,PERSONAL!$A$6:$A$80,0)),""))</f>
        <v/>
      </c>
      <c r="D829" s="31" t="str">
        <f>IF(A829="","",IFERROR(INDEX(PERSONAL!$V$6:$V$80,MATCH(A829,PERSONAL!$A$6:$A$80,0)),""))</f>
        <v/>
      </c>
      <c r="E829" s="2"/>
      <c r="F829" s="2"/>
      <c r="G829" s="2"/>
      <c r="H829" s="2"/>
      <c r="I829" s="30"/>
      <c r="J829" s="30"/>
      <c r="K829" s="27"/>
      <c r="L829" s="30"/>
      <c r="M829" s="27"/>
      <c r="N829" s="2"/>
      <c r="O829" s="53">
        <f t="shared" si="96"/>
        <v>0</v>
      </c>
      <c r="P829" s="53">
        <f t="shared" si="97"/>
        <v>0</v>
      </c>
      <c r="Q829" s="53">
        <f t="shared" si="98"/>
        <v>0</v>
      </c>
      <c r="R829" s="53">
        <f>IF(P829=0,0,IF(INSTRUCCIONES!$C$8="",P829,MIN(P829,INSTRUCCIONES!$C$8)))</f>
        <v>0</v>
      </c>
      <c r="S829" s="52" t="str">
        <f>IF(OR(A829="",H829=""),"",IF(COUNTIFS(LISTAS!$C$2:$C$24,C829,LISTAS!$D$2:$D$24,H829)&gt;0,"SI","NO"))</f>
        <v/>
      </c>
      <c r="T829" s="53">
        <f t="shared" si="99"/>
        <v>0</v>
      </c>
      <c r="U829" s="54">
        <f t="shared" si="100"/>
        <v>0</v>
      </c>
      <c r="V829" s="55" t="str">
        <f t="shared" si="101"/>
        <v/>
      </c>
      <c r="W829" s="35" t="str">
        <f t="shared" si="102"/>
        <v/>
      </c>
      <c r="X829" s="37"/>
      <c r="Y829" s="56"/>
      <c r="Z829" s="57" t="str">
        <f t="shared" si="103"/>
        <v/>
      </c>
      <c r="AA829" s="41"/>
    </row>
    <row r="830" spans="1:27" ht="24" customHeight="1" x14ac:dyDescent="0.25">
      <c r="A830" s="27"/>
      <c r="B830" s="51" t="str">
        <f>IF(A830="","",IFERROR(INDEX(PERSONAL!$G$6:$G$80,MATCH(A830,PERSONAL!$A$6:$A$80,0)),""))</f>
        <v/>
      </c>
      <c r="C830" s="52" t="str">
        <f>IF(A830="","",IFERROR(INDEX(PERSONAL!$B$6:$B$80,MATCH(A830,PERSONAL!$A$6:$A$80,0)),""))</f>
        <v/>
      </c>
      <c r="D830" s="31" t="str">
        <f>IF(A830="","",IFERROR(INDEX(PERSONAL!$V$6:$V$80,MATCH(A830,PERSONAL!$A$6:$A$80,0)),""))</f>
        <v/>
      </c>
      <c r="E830" s="2"/>
      <c r="F830" s="2"/>
      <c r="G830" s="2"/>
      <c r="H830" s="2"/>
      <c r="I830" s="30"/>
      <c r="J830" s="30"/>
      <c r="K830" s="27"/>
      <c r="L830" s="30"/>
      <c r="M830" s="27"/>
      <c r="N830" s="2"/>
      <c r="O830" s="53">
        <f t="shared" si="96"/>
        <v>0</v>
      </c>
      <c r="P830" s="53">
        <f t="shared" si="97"/>
        <v>0</v>
      </c>
      <c r="Q830" s="53">
        <f t="shared" si="98"/>
        <v>0</v>
      </c>
      <c r="R830" s="53">
        <f>IF(P830=0,0,IF(INSTRUCCIONES!$C$8="",P830,MIN(P830,INSTRUCCIONES!$C$8)))</f>
        <v>0</v>
      </c>
      <c r="S830" s="52" t="str">
        <f>IF(OR(A830="",H830=""),"",IF(COUNTIFS(LISTAS!$C$2:$C$24,C830,LISTAS!$D$2:$D$24,H830)&gt;0,"SI","NO"))</f>
        <v/>
      </c>
      <c r="T830" s="53">
        <f t="shared" si="99"/>
        <v>0</v>
      </c>
      <c r="U830" s="54">
        <f t="shared" si="100"/>
        <v>0</v>
      </c>
      <c r="V830" s="55" t="str">
        <f t="shared" si="101"/>
        <v/>
      </c>
      <c r="W830" s="35" t="str">
        <f t="shared" si="102"/>
        <v/>
      </c>
      <c r="X830" s="37"/>
      <c r="Y830" s="56"/>
      <c r="Z830" s="57" t="str">
        <f t="shared" si="103"/>
        <v/>
      </c>
      <c r="AA830" s="41"/>
    </row>
    <row r="831" spans="1:27" ht="24" customHeight="1" x14ac:dyDescent="0.25">
      <c r="A831" s="27"/>
      <c r="B831" s="51" t="str">
        <f>IF(A831="","",IFERROR(INDEX(PERSONAL!$G$6:$G$80,MATCH(A831,PERSONAL!$A$6:$A$80,0)),""))</f>
        <v/>
      </c>
      <c r="C831" s="52" t="str">
        <f>IF(A831="","",IFERROR(INDEX(PERSONAL!$B$6:$B$80,MATCH(A831,PERSONAL!$A$6:$A$80,0)),""))</f>
        <v/>
      </c>
      <c r="D831" s="31" t="str">
        <f>IF(A831="","",IFERROR(INDEX(PERSONAL!$V$6:$V$80,MATCH(A831,PERSONAL!$A$6:$A$80,0)),""))</f>
        <v/>
      </c>
      <c r="E831" s="2"/>
      <c r="F831" s="2"/>
      <c r="G831" s="2"/>
      <c r="H831" s="2"/>
      <c r="I831" s="30"/>
      <c r="J831" s="30"/>
      <c r="K831" s="27"/>
      <c r="L831" s="30"/>
      <c r="M831" s="27"/>
      <c r="N831" s="2"/>
      <c r="O831" s="53">
        <f t="shared" si="96"/>
        <v>0</v>
      </c>
      <c r="P831" s="53">
        <f t="shared" si="97"/>
        <v>0</v>
      </c>
      <c r="Q831" s="53">
        <f t="shared" si="98"/>
        <v>0</v>
      </c>
      <c r="R831" s="53">
        <f>IF(P831=0,0,IF(INSTRUCCIONES!$C$8="",P831,MIN(P831,INSTRUCCIONES!$C$8)))</f>
        <v>0</v>
      </c>
      <c r="S831" s="52" t="str">
        <f>IF(OR(A831="",H831=""),"",IF(COUNTIFS(LISTAS!$C$2:$C$24,C831,LISTAS!$D$2:$D$24,H831)&gt;0,"SI","NO"))</f>
        <v/>
      </c>
      <c r="T831" s="53">
        <f t="shared" si="99"/>
        <v>0</v>
      </c>
      <c r="U831" s="54">
        <f t="shared" si="100"/>
        <v>0</v>
      </c>
      <c r="V831" s="55" t="str">
        <f t="shared" si="101"/>
        <v/>
      </c>
      <c r="W831" s="35" t="str">
        <f t="shared" si="102"/>
        <v/>
      </c>
      <c r="X831" s="37"/>
      <c r="Y831" s="56"/>
      <c r="Z831" s="57" t="str">
        <f t="shared" si="103"/>
        <v/>
      </c>
      <c r="AA831" s="41"/>
    </row>
    <row r="832" spans="1:27" ht="24" customHeight="1" x14ac:dyDescent="0.25">
      <c r="A832" s="27"/>
      <c r="B832" s="51" t="str">
        <f>IF(A832="","",IFERROR(INDEX(PERSONAL!$G$6:$G$80,MATCH(A832,PERSONAL!$A$6:$A$80,0)),""))</f>
        <v/>
      </c>
      <c r="C832" s="52" t="str">
        <f>IF(A832="","",IFERROR(INDEX(PERSONAL!$B$6:$B$80,MATCH(A832,PERSONAL!$A$6:$A$80,0)),""))</f>
        <v/>
      </c>
      <c r="D832" s="31" t="str">
        <f>IF(A832="","",IFERROR(INDEX(PERSONAL!$V$6:$V$80,MATCH(A832,PERSONAL!$A$6:$A$80,0)),""))</f>
        <v/>
      </c>
      <c r="E832" s="2"/>
      <c r="F832" s="2"/>
      <c r="G832" s="2"/>
      <c r="H832" s="2"/>
      <c r="I832" s="30"/>
      <c r="J832" s="30"/>
      <c r="K832" s="27"/>
      <c r="L832" s="30"/>
      <c r="M832" s="27"/>
      <c r="N832" s="2"/>
      <c r="O832" s="53">
        <f t="shared" si="96"/>
        <v>0</v>
      </c>
      <c r="P832" s="53">
        <f t="shared" si="97"/>
        <v>0</v>
      </c>
      <c r="Q832" s="53">
        <f t="shared" si="98"/>
        <v>0</v>
      </c>
      <c r="R832" s="53">
        <f>IF(P832=0,0,IF(INSTRUCCIONES!$C$8="",P832,MIN(P832,INSTRUCCIONES!$C$8)))</f>
        <v>0</v>
      </c>
      <c r="S832" s="52" t="str">
        <f>IF(OR(A832="",H832=""),"",IF(COUNTIFS(LISTAS!$C$2:$C$24,C832,LISTAS!$D$2:$D$24,H832)&gt;0,"SI","NO"))</f>
        <v/>
      </c>
      <c r="T832" s="53">
        <f t="shared" si="99"/>
        <v>0</v>
      </c>
      <c r="U832" s="54">
        <f t="shared" si="100"/>
        <v>0</v>
      </c>
      <c r="V832" s="55" t="str">
        <f t="shared" si="101"/>
        <v/>
      </c>
      <c r="W832" s="35" t="str">
        <f t="shared" si="102"/>
        <v/>
      </c>
      <c r="X832" s="37"/>
      <c r="Y832" s="56"/>
      <c r="Z832" s="57" t="str">
        <f t="shared" si="103"/>
        <v/>
      </c>
      <c r="AA832" s="41"/>
    </row>
    <row r="833" spans="1:27" ht="24" customHeight="1" x14ac:dyDescent="0.25">
      <c r="A833" s="27"/>
      <c r="B833" s="51" t="str">
        <f>IF(A833="","",IFERROR(INDEX(PERSONAL!$G$6:$G$80,MATCH(A833,PERSONAL!$A$6:$A$80,0)),""))</f>
        <v/>
      </c>
      <c r="C833" s="52" t="str">
        <f>IF(A833="","",IFERROR(INDEX(PERSONAL!$B$6:$B$80,MATCH(A833,PERSONAL!$A$6:$A$80,0)),""))</f>
        <v/>
      </c>
      <c r="D833" s="31" t="str">
        <f>IF(A833="","",IFERROR(INDEX(PERSONAL!$V$6:$V$80,MATCH(A833,PERSONAL!$A$6:$A$80,0)),""))</f>
        <v/>
      </c>
      <c r="E833" s="2"/>
      <c r="F833" s="2"/>
      <c r="G833" s="2"/>
      <c r="H833" s="2"/>
      <c r="I833" s="30"/>
      <c r="J833" s="30"/>
      <c r="K833" s="27"/>
      <c r="L833" s="30"/>
      <c r="M833" s="27"/>
      <c r="N833" s="2"/>
      <c r="O833" s="53">
        <f t="shared" si="96"/>
        <v>0</v>
      </c>
      <c r="P833" s="53">
        <f t="shared" si="97"/>
        <v>0</v>
      </c>
      <c r="Q833" s="53">
        <f t="shared" si="98"/>
        <v>0</v>
      </c>
      <c r="R833" s="53">
        <f>IF(P833=0,0,IF(INSTRUCCIONES!$C$8="",P833,MIN(P833,INSTRUCCIONES!$C$8)))</f>
        <v>0</v>
      </c>
      <c r="S833" s="52" t="str">
        <f>IF(OR(A833="",H833=""),"",IF(COUNTIFS(LISTAS!$C$2:$C$24,C833,LISTAS!$D$2:$D$24,H833)&gt;0,"SI","NO"))</f>
        <v/>
      </c>
      <c r="T833" s="53">
        <f t="shared" si="99"/>
        <v>0</v>
      </c>
      <c r="U833" s="54">
        <f t="shared" si="100"/>
        <v>0</v>
      </c>
      <c r="V833" s="55" t="str">
        <f t="shared" si="101"/>
        <v/>
      </c>
      <c r="W833" s="35" t="str">
        <f t="shared" si="102"/>
        <v/>
      </c>
      <c r="X833" s="37"/>
      <c r="Y833" s="56"/>
      <c r="Z833" s="57" t="str">
        <f t="shared" si="103"/>
        <v/>
      </c>
      <c r="AA833" s="41"/>
    </row>
    <row r="834" spans="1:27" ht="24" customHeight="1" x14ac:dyDescent="0.25">
      <c r="A834" s="27"/>
      <c r="B834" s="51" t="str">
        <f>IF(A834="","",IFERROR(INDEX(PERSONAL!$G$6:$G$80,MATCH(A834,PERSONAL!$A$6:$A$80,0)),""))</f>
        <v/>
      </c>
      <c r="C834" s="52" t="str">
        <f>IF(A834="","",IFERROR(INDEX(PERSONAL!$B$6:$B$80,MATCH(A834,PERSONAL!$A$6:$A$80,0)),""))</f>
        <v/>
      </c>
      <c r="D834" s="31" t="str">
        <f>IF(A834="","",IFERROR(INDEX(PERSONAL!$V$6:$V$80,MATCH(A834,PERSONAL!$A$6:$A$80,0)),""))</f>
        <v/>
      </c>
      <c r="E834" s="2"/>
      <c r="F834" s="2"/>
      <c r="G834" s="2"/>
      <c r="H834" s="2"/>
      <c r="I834" s="30"/>
      <c r="J834" s="30"/>
      <c r="K834" s="27"/>
      <c r="L834" s="30"/>
      <c r="M834" s="27"/>
      <c r="N834" s="2"/>
      <c r="O834" s="53">
        <f t="shared" si="96"/>
        <v>0</v>
      </c>
      <c r="P834" s="53">
        <f t="shared" si="97"/>
        <v>0</v>
      </c>
      <c r="Q834" s="53">
        <f t="shared" si="98"/>
        <v>0</v>
      </c>
      <c r="R834" s="53">
        <f>IF(P834=0,0,IF(INSTRUCCIONES!$C$8="",P834,MIN(P834,INSTRUCCIONES!$C$8)))</f>
        <v>0</v>
      </c>
      <c r="S834" s="52" t="str">
        <f>IF(OR(A834="",H834=""),"",IF(COUNTIFS(LISTAS!$C$2:$C$24,C834,LISTAS!$D$2:$D$24,H834)&gt;0,"SI","NO"))</f>
        <v/>
      </c>
      <c r="T834" s="53">
        <f t="shared" si="99"/>
        <v>0</v>
      </c>
      <c r="U834" s="54">
        <f t="shared" si="100"/>
        <v>0</v>
      </c>
      <c r="V834" s="55" t="str">
        <f t="shared" si="101"/>
        <v/>
      </c>
      <c r="W834" s="35" t="str">
        <f t="shared" si="102"/>
        <v/>
      </c>
      <c r="X834" s="37"/>
      <c r="Y834" s="56"/>
      <c r="Z834" s="57" t="str">
        <f t="shared" si="103"/>
        <v/>
      </c>
      <c r="AA834" s="41"/>
    </row>
    <row r="835" spans="1:27" ht="24" customHeight="1" x14ac:dyDescent="0.25">
      <c r="A835" s="27"/>
      <c r="B835" s="51" t="str">
        <f>IF(A835="","",IFERROR(INDEX(PERSONAL!$G$6:$G$80,MATCH(A835,PERSONAL!$A$6:$A$80,0)),""))</f>
        <v/>
      </c>
      <c r="C835" s="52" t="str">
        <f>IF(A835="","",IFERROR(INDEX(PERSONAL!$B$6:$B$80,MATCH(A835,PERSONAL!$A$6:$A$80,0)),""))</f>
        <v/>
      </c>
      <c r="D835" s="31" t="str">
        <f>IF(A835="","",IFERROR(INDEX(PERSONAL!$V$6:$V$80,MATCH(A835,PERSONAL!$A$6:$A$80,0)),""))</f>
        <v/>
      </c>
      <c r="E835" s="2"/>
      <c r="F835" s="2"/>
      <c r="G835" s="2"/>
      <c r="H835" s="2"/>
      <c r="I835" s="30"/>
      <c r="J835" s="30"/>
      <c r="K835" s="27"/>
      <c r="L835" s="30"/>
      <c r="M835" s="27"/>
      <c r="N835" s="2"/>
      <c r="O835" s="53">
        <f t="shared" si="96"/>
        <v>0</v>
      </c>
      <c r="P835" s="53">
        <f t="shared" si="97"/>
        <v>0</v>
      </c>
      <c r="Q835" s="53">
        <f t="shared" si="98"/>
        <v>0</v>
      </c>
      <c r="R835" s="53">
        <f>IF(P835=0,0,IF(INSTRUCCIONES!$C$8="",P835,MIN(P835,INSTRUCCIONES!$C$8)))</f>
        <v>0</v>
      </c>
      <c r="S835" s="52" t="str">
        <f>IF(OR(A835="",H835=""),"",IF(COUNTIFS(LISTAS!$C$2:$C$24,C835,LISTAS!$D$2:$D$24,H835)&gt;0,"SI","NO"))</f>
        <v/>
      </c>
      <c r="T835" s="53">
        <f t="shared" si="99"/>
        <v>0</v>
      </c>
      <c r="U835" s="54">
        <f t="shared" si="100"/>
        <v>0</v>
      </c>
      <c r="V835" s="55" t="str">
        <f t="shared" si="101"/>
        <v/>
      </c>
      <c r="W835" s="35" t="str">
        <f t="shared" si="102"/>
        <v/>
      </c>
      <c r="X835" s="37"/>
      <c r="Y835" s="56"/>
      <c r="Z835" s="57" t="str">
        <f t="shared" si="103"/>
        <v/>
      </c>
      <c r="AA835" s="41"/>
    </row>
    <row r="836" spans="1:27" ht="24" customHeight="1" x14ac:dyDescent="0.25">
      <c r="A836" s="27"/>
      <c r="B836" s="51" t="str">
        <f>IF(A836="","",IFERROR(INDEX(PERSONAL!$G$6:$G$80,MATCH(A836,PERSONAL!$A$6:$A$80,0)),""))</f>
        <v/>
      </c>
      <c r="C836" s="52" t="str">
        <f>IF(A836="","",IFERROR(INDEX(PERSONAL!$B$6:$B$80,MATCH(A836,PERSONAL!$A$6:$A$80,0)),""))</f>
        <v/>
      </c>
      <c r="D836" s="31" t="str">
        <f>IF(A836="","",IFERROR(INDEX(PERSONAL!$V$6:$V$80,MATCH(A836,PERSONAL!$A$6:$A$80,0)),""))</f>
        <v/>
      </c>
      <c r="E836" s="2"/>
      <c r="F836" s="2"/>
      <c r="G836" s="2"/>
      <c r="H836" s="2"/>
      <c r="I836" s="30"/>
      <c r="J836" s="30"/>
      <c r="K836" s="27"/>
      <c r="L836" s="30"/>
      <c r="M836" s="27"/>
      <c r="N836" s="2"/>
      <c r="O836" s="53">
        <f t="shared" si="96"/>
        <v>0</v>
      </c>
      <c r="P836" s="53">
        <f t="shared" si="97"/>
        <v>0</v>
      </c>
      <c r="Q836" s="53">
        <f t="shared" si="98"/>
        <v>0</v>
      </c>
      <c r="R836" s="53">
        <f>IF(P836=0,0,IF(INSTRUCCIONES!$C$8="",P836,MIN(P836,INSTRUCCIONES!$C$8)))</f>
        <v>0</v>
      </c>
      <c r="S836" s="52" t="str">
        <f>IF(OR(A836="",H836=""),"",IF(COUNTIFS(LISTAS!$C$2:$C$24,C836,LISTAS!$D$2:$D$24,H836)&gt;0,"SI","NO"))</f>
        <v/>
      </c>
      <c r="T836" s="53">
        <f t="shared" si="99"/>
        <v>0</v>
      </c>
      <c r="U836" s="54">
        <f t="shared" si="100"/>
        <v>0</v>
      </c>
      <c r="V836" s="55" t="str">
        <f t="shared" si="101"/>
        <v/>
      </c>
      <c r="W836" s="35" t="str">
        <f t="shared" si="102"/>
        <v/>
      </c>
      <c r="X836" s="37"/>
      <c r="Y836" s="56"/>
      <c r="Z836" s="57" t="str">
        <f t="shared" si="103"/>
        <v/>
      </c>
      <c r="AA836" s="41"/>
    </row>
    <row r="837" spans="1:27" ht="24" customHeight="1" x14ac:dyDescent="0.25">
      <c r="A837" s="27"/>
      <c r="B837" s="51" t="str">
        <f>IF(A837="","",IFERROR(INDEX(PERSONAL!$G$6:$G$80,MATCH(A837,PERSONAL!$A$6:$A$80,0)),""))</f>
        <v/>
      </c>
      <c r="C837" s="52" t="str">
        <f>IF(A837="","",IFERROR(INDEX(PERSONAL!$B$6:$B$80,MATCH(A837,PERSONAL!$A$6:$A$80,0)),""))</f>
        <v/>
      </c>
      <c r="D837" s="31" t="str">
        <f>IF(A837="","",IFERROR(INDEX(PERSONAL!$V$6:$V$80,MATCH(A837,PERSONAL!$A$6:$A$80,0)),""))</f>
        <v/>
      </c>
      <c r="E837" s="2"/>
      <c r="F837" s="2"/>
      <c r="G837" s="2"/>
      <c r="H837" s="2"/>
      <c r="I837" s="30"/>
      <c r="J837" s="30"/>
      <c r="K837" s="27"/>
      <c r="L837" s="30"/>
      <c r="M837" s="27"/>
      <c r="N837" s="2"/>
      <c r="O837" s="53">
        <f t="shared" si="96"/>
        <v>0</v>
      </c>
      <c r="P837" s="53">
        <f t="shared" si="97"/>
        <v>0</v>
      </c>
      <c r="Q837" s="53">
        <f t="shared" si="98"/>
        <v>0</v>
      </c>
      <c r="R837" s="53">
        <f>IF(P837=0,0,IF(INSTRUCCIONES!$C$8="",P837,MIN(P837,INSTRUCCIONES!$C$8)))</f>
        <v>0</v>
      </c>
      <c r="S837" s="52" t="str">
        <f>IF(OR(A837="",H837=""),"",IF(COUNTIFS(LISTAS!$C$2:$C$24,C837,LISTAS!$D$2:$D$24,H837)&gt;0,"SI","NO"))</f>
        <v/>
      </c>
      <c r="T837" s="53">
        <f t="shared" si="99"/>
        <v>0</v>
      </c>
      <c r="U837" s="54">
        <f t="shared" si="100"/>
        <v>0</v>
      </c>
      <c r="V837" s="55" t="str">
        <f t="shared" si="101"/>
        <v/>
      </c>
      <c r="W837" s="35" t="str">
        <f t="shared" si="102"/>
        <v/>
      </c>
      <c r="X837" s="37"/>
      <c r="Y837" s="56"/>
      <c r="Z837" s="57" t="str">
        <f t="shared" si="103"/>
        <v/>
      </c>
      <c r="AA837" s="41"/>
    </row>
    <row r="838" spans="1:27" ht="24" customHeight="1" x14ac:dyDescent="0.25">
      <c r="A838" s="27"/>
      <c r="B838" s="51" t="str">
        <f>IF(A838="","",IFERROR(INDEX(PERSONAL!$G$6:$G$80,MATCH(A838,PERSONAL!$A$6:$A$80,0)),""))</f>
        <v/>
      </c>
      <c r="C838" s="52" t="str">
        <f>IF(A838="","",IFERROR(INDEX(PERSONAL!$B$6:$B$80,MATCH(A838,PERSONAL!$A$6:$A$80,0)),""))</f>
        <v/>
      </c>
      <c r="D838" s="31" t="str">
        <f>IF(A838="","",IFERROR(INDEX(PERSONAL!$V$6:$V$80,MATCH(A838,PERSONAL!$A$6:$A$80,0)),""))</f>
        <v/>
      </c>
      <c r="E838" s="2"/>
      <c r="F838" s="2"/>
      <c r="G838" s="2"/>
      <c r="H838" s="2"/>
      <c r="I838" s="30"/>
      <c r="J838" s="30"/>
      <c r="K838" s="27"/>
      <c r="L838" s="30"/>
      <c r="M838" s="27"/>
      <c r="N838" s="2"/>
      <c r="O838" s="53">
        <f t="shared" ref="O838:O901" si="104">IF(A838="",0,IF(I838&lt;&gt;"",I838,IF(AND(K838="NO",M838&lt;&gt;"SI",L838&lt;&gt;""),DATE(YEAR(L838),MONTH(L838),1),0)))</f>
        <v>0</v>
      </c>
      <c r="P838" s="53">
        <f t="shared" ref="P838:P901" si="105">IF(A838="",0,IF(J838&lt;&gt;"",J838,IF(L838="",0,IF(K838="SI",L838,IF(M838&lt;&gt;"SI",EOMONTH(L838,0),0)))))</f>
        <v>0</v>
      </c>
      <c r="Q838" s="53">
        <f t="shared" ref="Q838:Q901" si="106">IF(OR(O838=0,D838=""),0,MAX(O838,D838))</f>
        <v>0</v>
      </c>
      <c r="R838" s="53">
        <f>IF(P838=0,0,IF(INSTRUCCIONES!$C$8="",P838,MIN(P838,INSTRUCCIONES!$C$8)))</f>
        <v>0</v>
      </c>
      <c r="S838" s="52" t="str">
        <f>IF(OR(A838="",H838=""),"",IF(COUNTIFS(LISTAS!$C$2:$C$24,C838,LISTAS!$D$2:$D$24,H838)&gt;0,"SI","NO"))</f>
        <v/>
      </c>
      <c r="T838" s="53">
        <f t="shared" ref="T838:T901" si="107">IF(OR(Q838=0,S838&lt;&gt;"SI"),0,MAX(Q838,SUMPRODUCT(MAX((A$6:A$1005=A838)*(S$6:S$1005="SI")*(((Q$6:Q$1005&lt;Q838)+(Q$6:Q$1005=Q838)*(ROW(Q$6:Q$1005)&lt;ROW(Q838)))&gt;0)*R$6:R$1005))+1))</f>
        <v>0</v>
      </c>
      <c r="U838" s="54">
        <f t="shared" ref="U838:U901" si="108">IF(OR(T838=0,R838=0),0,MAX(0,R838-T838+1))</f>
        <v>0</v>
      </c>
      <c r="V838" s="55" t="str">
        <f t="shared" ref="V838:V901" si="109">IF(A838="","",IF(B838="","ID no existe en PERSONAL o la fila no tiene nombre",IF(D838="","Falta fecha de acta base en PERSONAL",IF(H838="","Seleccione el tipo de experiencia",IF(O838=0,"Sin fecha de inicio computable (Notas 5 y 6)",IF(P838=0,"Sin fecha de terminación computable (Notas 5 y 6)",IF(S838="NO","Tipo de experiencia no exigido para el perfil: no computa",IF(R838&lt;Q838,"Periodo anterior al acta base o posterior al cierre: no computa",IF(T838&gt;R838,"Periodo totalmente traslapado con otra certificación: no computa",IF(T838&gt;Q838,"OK – traslapo descontado: "&amp;TEXT(T838-Q838,"0")&amp;" días",IF(O838&lt;D838,"OK – computa desde la fecha de acta base","OK")))))))))))</f>
        <v/>
      </c>
      <c r="W838" s="35" t="str">
        <f t="shared" ref="W838:W901" si="110">IF(A838="","",IF(LEFT(V838,2)="OK","OK",IF(OR(LEFT(V838,4)="Tipo",LEFT(V838,7)="Periodo"),"NO COMPUTA","REVISAR")))</f>
        <v/>
      </c>
      <c r="X838" s="37"/>
      <c r="Y838" s="56"/>
      <c r="Z838" s="57" t="str">
        <f t="shared" ref="Z838:Z901" si="111">IF(A838="","",IF(OR(X838="NO",S838&lt;&gt;"SI",Q838=0,R838=0),0,IF(Y838&lt;&gt;"",MIN(Y838,MAX(0,R838-MAX(Q838,SUMPRODUCT(MAX((A$6:A$1005=A838)*(S$6:S$1005="SI")*(X$6:X$1005&lt;&gt;"NO")*(((Q$6:Q$1005&lt;Q838)+(Q$6:Q$1005=Q838)*(ROW(Q$6:Q$1005)&lt;ROW(Q838)))&gt;0)*R$6:R$1005))+1)+1)),MAX(0,R838-MAX(Q838,SUMPRODUCT(MAX((A$6:A$1005=A838)*(S$6:S$1005="SI")*(X$6:X$1005&lt;&gt;"NO")*(((Q$6:Q$1005&lt;Q838)+(Q$6:Q$1005=Q838)*(ROW(Q$6:Q$1005)&lt;ROW(Q838)))&gt;0)*R$6:R$1005))+1)+1))))</f>
        <v/>
      </c>
      <c r="AA838" s="41"/>
    </row>
    <row r="839" spans="1:27" ht="24" customHeight="1" x14ac:dyDescent="0.25">
      <c r="A839" s="27"/>
      <c r="B839" s="51" t="str">
        <f>IF(A839="","",IFERROR(INDEX(PERSONAL!$G$6:$G$80,MATCH(A839,PERSONAL!$A$6:$A$80,0)),""))</f>
        <v/>
      </c>
      <c r="C839" s="52" t="str">
        <f>IF(A839="","",IFERROR(INDEX(PERSONAL!$B$6:$B$80,MATCH(A839,PERSONAL!$A$6:$A$80,0)),""))</f>
        <v/>
      </c>
      <c r="D839" s="31" t="str">
        <f>IF(A839="","",IFERROR(INDEX(PERSONAL!$V$6:$V$80,MATCH(A839,PERSONAL!$A$6:$A$80,0)),""))</f>
        <v/>
      </c>
      <c r="E839" s="2"/>
      <c r="F839" s="2"/>
      <c r="G839" s="2"/>
      <c r="H839" s="2"/>
      <c r="I839" s="30"/>
      <c r="J839" s="30"/>
      <c r="K839" s="27"/>
      <c r="L839" s="30"/>
      <c r="M839" s="27"/>
      <c r="N839" s="2"/>
      <c r="O839" s="53">
        <f t="shared" si="104"/>
        <v>0</v>
      </c>
      <c r="P839" s="53">
        <f t="shared" si="105"/>
        <v>0</v>
      </c>
      <c r="Q839" s="53">
        <f t="shared" si="106"/>
        <v>0</v>
      </c>
      <c r="R839" s="53">
        <f>IF(P839=0,0,IF(INSTRUCCIONES!$C$8="",P839,MIN(P839,INSTRUCCIONES!$C$8)))</f>
        <v>0</v>
      </c>
      <c r="S839" s="52" t="str">
        <f>IF(OR(A839="",H839=""),"",IF(COUNTIFS(LISTAS!$C$2:$C$24,C839,LISTAS!$D$2:$D$24,H839)&gt;0,"SI","NO"))</f>
        <v/>
      </c>
      <c r="T839" s="53">
        <f t="shared" si="107"/>
        <v>0</v>
      </c>
      <c r="U839" s="54">
        <f t="shared" si="108"/>
        <v>0</v>
      </c>
      <c r="V839" s="55" t="str">
        <f t="shared" si="109"/>
        <v/>
      </c>
      <c r="W839" s="35" t="str">
        <f t="shared" si="110"/>
        <v/>
      </c>
      <c r="X839" s="37"/>
      <c r="Y839" s="56"/>
      <c r="Z839" s="57" t="str">
        <f t="shared" si="111"/>
        <v/>
      </c>
      <c r="AA839" s="41"/>
    </row>
    <row r="840" spans="1:27" ht="24" customHeight="1" x14ac:dyDescent="0.25">
      <c r="A840" s="27"/>
      <c r="B840" s="51" t="str">
        <f>IF(A840="","",IFERROR(INDEX(PERSONAL!$G$6:$G$80,MATCH(A840,PERSONAL!$A$6:$A$80,0)),""))</f>
        <v/>
      </c>
      <c r="C840" s="52" t="str">
        <f>IF(A840="","",IFERROR(INDEX(PERSONAL!$B$6:$B$80,MATCH(A840,PERSONAL!$A$6:$A$80,0)),""))</f>
        <v/>
      </c>
      <c r="D840" s="31" t="str">
        <f>IF(A840="","",IFERROR(INDEX(PERSONAL!$V$6:$V$80,MATCH(A840,PERSONAL!$A$6:$A$80,0)),""))</f>
        <v/>
      </c>
      <c r="E840" s="2"/>
      <c r="F840" s="2"/>
      <c r="G840" s="2"/>
      <c r="H840" s="2"/>
      <c r="I840" s="30"/>
      <c r="J840" s="30"/>
      <c r="K840" s="27"/>
      <c r="L840" s="30"/>
      <c r="M840" s="27"/>
      <c r="N840" s="2"/>
      <c r="O840" s="53">
        <f t="shared" si="104"/>
        <v>0</v>
      </c>
      <c r="P840" s="53">
        <f t="shared" si="105"/>
        <v>0</v>
      </c>
      <c r="Q840" s="53">
        <f t="shared" si="106"/>
        <v>0</v>
      </c>
      <c r="R840" s="53">
        <f>IF(P840=0,0,IF(INSTRUCCIONES!$C$8="",P840,MIN(P840,INSTRUCCIONES!$C$8)))</f>
        <v>0</v>
      </c>
      <c r="S840" s="52" t="str">
        <f>IF(OR(A840="",H840=""),"",IF(COUNTIFS(LISTAS!$C$2:$C$24,C840,LISTAS!$D$2:$D$24,H840)&gt;0,"SI","NO"))</f>
        <v/>
      </c>
      <c r="T840" s="53">
        <f t="shared" si="107"/>
        <v>0</v>
      </c>
      <c r="U840" s="54">
        <f t="shared" si="108"/>
        <v>0</v>
      </c>
      <c r="V840" s="55" t="str">
        <f t="shared" si="109"/>
        <v/>
      </c>
      <c r="W840" s="35" t="str">
        <f t="shared" si="110"/>
        <v/>
      </c>
      <c r="X840" s="37"/>
      <c r="Y840" s="56"/>
      <c r="Z840" s="57" t="str">
        <f t="shared" si="111"/>
        <v/>
      </c>
      <c r="AA840" s="41"/>
    </row>
    <row r="841" spans="1:27" ht="24" customHeight="1" x14ac:dyDescent="0.25">
      <c r="A841" s="27"/>
      <c r="B841" s="51" t="str">
        <f>IF(A841="","",IFERROR(INDEX(PERSONAL!$G$6:$G$80,MATCH(A841,PERSONAL!$A$6:$A$80,0)),""))</f>
        <v/>
      </c>
      <c r="C841" s="52" t="str">
        <f>IF(A841="","",IFERROR(INDEX(PERSONAL!$B$6:$B$80,MATCH(A841,PERSONAL!$A$6:$A$80,0)),""))</f>
        <v/>
      </c>
      <c r="D841" s="31" t="str">
        <f>IF(A841="","",IFERROR(INDEX(PERSONAL!$V$6:$V$80,MATCH(A841,PERSONAL!$A$6:$A$80,0)),""))</f>
        <v/>
      </c>
      <c r="E841" s="2"/>
      <c r="F841" s="2"/>
      <c r="G841" s="2"/>
      <c r="H841" s="2"/>
      <c r="I841" s="30"/>
      <c r="J841" s="30"/>
      <c r="K841" s="27"/>
      <c r="L841" s="30"/>
      <c r="M841" s="27"/>
      <c r="N841" s="2"/>
      <c r="O841" s="53">
        <f t="shared" si="104"/>
        <v>0</v>
      </c>
      <c r="P841" s="53">
        <f t="shared" si="105"/>
        <v>0</v>
      </c>
      <c r="Q841" s="53">
        <f t="shared" si="106"/>
        <v>0</v>
      </c>
      <c r="R841" s="53">
        <f>IF(P841=0,0,IF(INSTRUCCIONES!$C$8="",P841,MIN(P841,INSTRUCCIONES!$C$8)))</f>
        <v>0</v>
      </c>
      <c r="S841" s="52" t="str">
        <f>IF(OR(A841="",H841=""),"",IF(COUNTIFS(LISTAS!$C$2:$C$24,C841,LISTAS!$D$2:$D$24,H841)&gt;0,"SI","NO"))</f>
        <v/>
      </c>
      <c r="T841" s="53">
        <f t="shared" si="107"/>
        <v>0</v>
      </c>
      <c r="U841" s="54">
        <f t="shared" si="108"/>
        <v>0</v>
      </c>
      <c r="V841" s="55" t="str">
        <f t="shared" si="109"/>
        <v/>
      </c>
      <c r="W841" s="35" t="str">
        <f t="shared" si="110"/>
        <v/>
      </c>
      <c r="X841" s="37"/>
      <c r="Y841" s="56"/>
      <c r="Z841" s="57" t="str">
        <f t="shared" si="111"/>
        <v/>
      </c>
      <c r="AA841" s="41"/>
    </row>
    <row r="842" spans="1:27" ht="24" customHeight="1" x14ac:dyDescent="0.25">
      <c r="A842" s="27"/>
      <c r="B842" s="51" t="str">
        <f>IF(A842="","",IFERROR(INDEX(PERSONAL!$G$6:$G$80,MATCH(A842,PERSONAL!$A$6:$A$80,0)),""))</f>
        <v/>
      </c>
      <c r="C842" s="52" t="str">
        <f>IF(A842="","",IFERROR(INDEX(PERSONAL!$B$6:$B$80,MATCH(A842,PERSONAL!$A$6:$A$80,0)),""))</f>
        <v/>
      </c>
      <c r="D842" s="31" t="str">
        <f>IF(A842="","",IFERROR(INDEX(PERSONAL!$V$6:$V$80,MATCH(A842,PERSONAL!$A$6:$A$80,0)),""))</f>
        <v/>
      </c>
      <c r="E842" s="2"/>
      <c r="F842" s="2"/>
      <c r="G842" s="2"/>
      <c r="H842" s="2"/>
      <c r="I842" s="30"/>
      <c r="J842" s="30"/>
      <c r="K842" s="27"/>
      <c r="L842" s="30"/>
      <c r="M842" s="27"/>
      <c r="N842" s="2"/>
      <c r="O842" s="53">
        <f t="shared" si="104"/>
        <v>0</v>
      </c>
      <c r="P842" s="53">
        <f t="shared" si="105"/>
        <v>0</v>
      </c>
      <c r="Q842" s="53">
        <f t="shared" si="106"/>
        <v>0</v>
      </c>
      <c r="R842" s="53">
        <f>IF(P842=0,0,IF(INSTRUCCIONES!$C$8="",P842,MIN(P842,INSTRUCCIONES!$C$8)))</f>
        <v>0</v>
      </c>
      <c r="S842" s="52" t="str">
        <f>IF(OR(A842="",H842=""),"",IF(COUNTIFS(LISTAS!$C$2:$C$24,C842,LISTAS!$D$2:$D$24,H842)&gt;0,"SI","NO"))</f>
        <v/>
      </c>
      <c r="T842" s="53">
        <f t="shared" si="107"/>
        <v>0</v>
      </c>
      <c r="U842" s="54">
        <f t="shared" si="108"/>
        <v>0</v>
      </c>
      <c r="V842" s="55" t="str">
        <f t="shared" si="109"/>
        <v/>
      </c>
      <c r="W842" s="35" t="str">
        <f t="shared" si="110"/>
        <v/>
      </c>
      <c r="X842" s="37"/>
      <c r="Y842" s="56"/>
      <c r="Z842" s="57" t="str">
        <f t="shared" si="111"/>
        <v/>
      </c>
      <c r="AA842" s="41"/>
    </row>
    <row r="843" spans="1:27" ht="24" customHeight="1" x14ac:dyDescent="0.25">
      <c r="A843" s="27"/>
      <c r="B843" s="51" t="str">
        <f>IF(A843="","",IFERROR(INDEX(PERSONAL!$G$6:$G$80,MATCH(A843,PERSONAL!$A$6:$A$80,0)),""))</f>
        <v/>
      </c>
      <c r="C843" s="52" t="str">
        <f>IF(A843="","",IFERROR(INDEX(PERSONAL!$B$6:$B$80,MATCH(A843,PERSONAL!$A$6:$A$80,0)),""))</f>
        <v/>
      </c>
      <c r="D843" s="31" t="str">
        <f>IF(A843="","",IFERROR(INDEX(PERSONAL!$V$6:$V$80,MATCH(A843,PERSONAL!$A$6:$A$80,0)),""))</f>
        <v/>
      </c>
      <c r="E843" s="2"/>
      <c r="F843" s="2"/>
      <c r="G843" s="2"/>
      <c r="H843" s="2"/>
      <c r="I843" s="30"/>
      <c r="J843" s="30"/>
      <c r="K843" s="27"/>
      <c r="L843" s="30"/>
      <c r="M843" s="27"/>
      <c r="N843" s="2"/>
      <c r="O843" s="53">
        <f t="shared" si="104"/>
        <v>0</v>
      </c>
      <c r="P843" s="53">
        <f t="shared" si="105"/>
        <v>0</v>
      </c>
      <c r="Q843" s="53">
        <f t="shared" si="106"/>
        <v>0</v>
      </c>
      <c r="R843" s="53">
        <f>IF(P843=0,0,IF(INSTRUCCIONES!$C$8="",P843,MIN(P843,INSTRUCCIONES!$C$8)))</f>
        <v>0</v>
      </c>
      <c r="S843" s="52" t="str">
        <f>IF(OR(A843="",H843=""),"",IF(COUNTIFS(LISTAS!$C$2:$C$24,C843,LISTAS!$D$2:$D$24,H843)&gt;0,"SI","NO"))</f>
        <v/>
      </c>
      <c r="T843" s="53">
        <f t="shared" si="107"/>
        <v>0</v>
      </c>
      <c r="U843" s="54">
        <f t="shared" si="108"/>
        <v>0</v>
      </c>
      <c r="V843" s="55" t="str">
        <f t="shared" si="109"/>
        <v/>
      </c>
      <c r="W843" s="35" t="str">
        <f t="shared" si="110"/>
        <v/>
      </c>
      <c r="X843" s="37"/>
      <c r="Y843" s="56"/>
      <c r="Z843" s="57" t="str">
        <f t="shared" si="111"/>
        <v/>
      </c>
      <c r="AA843" s="41"/>
    </row>
    <row r="844" spans="1:27" ht="24" customHeight="1" x14ac:dyDescent="0.25">
      <c r="A844" s="27"/>
      <c r="B844" s="51" t="str">
        <f>IF(A844="","",IFERROR(INDEX(PERSONAL!$G$6:$G$80,MATCH(A844,PERSONAL!$A$6:$A$80,0)),""))</f>
        <v/>
      </c>
      <c r="C844" s="52" t="str">
        <f>IF(A844="","",IFERROR(INDEX(PERSONAL!$B$6:$B$80,MATCH(A844,PERSONAL!$A$6:$A$80,0)),""))</f>
        <v/>
      </c>
      <c r="D844" s="31" t="str">
        <f>IF(A844="","",IFERROR(INDEX(PERSONAL!$V$6:$V$80,MATCH(A844,PERSONAL!$A$6:$A$80,0)),""))</f>
        <v/>
      </c>
      <c r="E844" s="2"/>
      <c r="F844" s="2"/>
      <c r="G844" s="2"/>
      <c r="H844" s="2"/>
      <c r="I844" s="30"/>
      <c r="J844" s="30"/>
      <c r="K844" s="27"/>
      <c r="L844" s="30"/>
      <c r="M844" s="27"/>
      <c r="N844" s="2"/>
      <c r="O844" s="53">
        <f t="shared" si="104"/>
        <v>0</v>
      </c>
      <c r="P844" s="53">
        <f t="shared" si="105"/>
        <v>0</v>
      </c>
      <c r="Q844" s="53">
        <f t="shared" si="106"/>
        <v>0</v>
      </c>
      <c r="R844" s="53">
        <f>IF(P844=0,0,IF(INSTRUCCIONES!$C$8="",P844,MIN(P844,INSTRUCCIONES!$C$8)))</f>
        <v>0</v>
      </c>
      <c r="S844" s="52" t="str">
        <f>IF(OR(A844="",H844=""),"",IF(COUNTIFS(LISTAS!$C$2:$C$24,C844,LISTAS!$D$2:$D$24,H844)&gt;0,"SI","NO"))</f>
        <v/>
      </c>
      <c r="T844" s="53">
        <f t="shared" si="107"/>
        <v>0</v>
      </c>
      <c r="U844" s="54">
        <f t="shared" si="108"/>
        <v>0</v>
      </c>
      <c r="V844" s="55" t="str">
        <f t="shared" si="109"/>
        <v/>
      </c>
      <c r="W844" s="35" t="str">
        <f t="shared" si="110"/>
        <v/>
      </c>
      <c r="X844" s="37"/>
      <c r="Y844" s="56"/>
      <c r="Z844" s="57" t="str">
        <f t="shared" si="111"/>
        <v/>
      </c>
      <c r="AA844" s="41"/>
    </row>
    <row r="845" spans="1:27" ht="24" customHeight="1" x14ac:dyDescent="0.25">
      <c r="A845" s="27"/>
      <c r="B845" s="51" t="str">
        <f>IF(A845="","",IFERROR(INDEX(PERSONAL!$G$6:$G$80,MATCH(A845,PERSONAL!$A$6:$A$80,0)),""))</f>
        <v/>
      </c>
      <c r="C845" s="52" t="str">
        <f>IF(A845="","",IFERROR(INDEX(PERSONAL!$B$6:$B$80,MATCH(A845,PERSONAL!$A$6:$A$80,0)),""))</f>
        <v/>
      </c>
      <c r="D845" s="31" t="str">
        <f>IF(A845="","",IFERROR(INDEX(PERSONAL!$V$6:$V$80,MATCH(A845,PERSONAL!$A$6:$A$80,0)),""))</f>
        <v/>
      </c>
      <c r="E845" s="2"/>
      <c r="F845" s="2"/>
      <c r="G845" s="2"/>
      <c r="H845" s="2"/>
      <c r="I845" s="30"/>
      <c r="J845" s="30"/>
      <c r="K845" s="27"/>
      <c r="L845" s="30"/>
      <c r="M845" s="27"/>
      <c r="N845" s="2"/>
      <c r="O845" s="53">
        <f t="shared" si="104"/>
        <v>0</v>
      </c>
      <c r="P845" s="53">
        <f t="shared" si="105"/>
        <v>0</v>
      </c>
      <c r="Q845" s="53">
        <f t="shared" si="106"/>
        <v>0</v>
      </c>
      <c r="R845" s="53">
        <f>IF(P845=0,0,IF(INSTRUCCIONES!$C$8="",P845,MIN(P845,INSTRUCCIONES!$C$8)))</f>
        <v>0</v>
      </c>
      <c r="S845" s="52" t="str">
        <f>IF(OR(A845="",H845=""),"",IF(COUNTIFS(LISTAS!$C$2:$C$24,C845,LISTAS!$D$2:$D$24,H845)&gt;0,"SI","NO"))</f>
        <v/>
      </c>
      <c r="T845" s="53">
        <f t="shared" si="107"/>
        <v>0</v>
      </c>
      <c r="U845" s="54">
        <f t="shared" si="108"/>
        <v>0</v>
      </c>
      <c r="V845" s="55" t="str">
        <f t="shared" si="109"/>
        <v/>
      </c>
      <c r="W845" s="35" t="str">
        <f t="shared" si="110"/>
        <v/>
      </c>
      <c r="X845" s="37"/>
      <c r="Y845" s="56"/>
      <c r="Z845" s="57" t="str">
        <f t="shared" si="111"/>
        <v/>
      </c>
      <c r="AA845" s="41"/>
    </row>
    <row r="846" spans="1:27" ht="24" customHeight="1" x14ac:dyDescent="0.25">
      <c r="A846" s="27"/>
      <c r="B846" s="51" t="str">
        <f>IF(A846="","",IFERROR(INDEX(PERSONAL!$G$6:$G$80,MATCH(A846,PERSONAL!$A$6:$A$80,0)),""))</f>
        <v/>
      </c>
      <c r="C846" s="52" t="str">
        <f>IF(A846="","",IFERROR(INDEX(PERSONAL!$B$6:$B$80,MATCH(A846,PERSONAL!$A$6:$A$80,0)),""))</f>
        <v/>
      </c>
      <c r="D846" s="31" t="str">
        <f>IF(A846="","",IFERROR(INDEX(PERSONAL!$V$6:$V$80,MATCH(A846,PERSONAL!$A$6:$A$80,0)),""))</f>
        <v/>
      </c>
      <c r="E846" s="2"/>
      <c r="F846" s="2"/>
      <c r="G846" s="2"/>
      <c r="H846" s="2"/>
      <c r="I846" s="30"/>
      <c r="J846" s="30"/>
      <c r="K846" s="27"/>
      <c r="L846" s="30"/>
      <c r="M846" s="27"/>
      <c r="N846" s="2"/>
      <c r="O846" s="53">
        <f t="shared" si="104"/>
        <v>0</v>
      </c>
      <c r="P846" s="53">
        <f t="shared" si="105"/>
        <v>0</v>
      </c>
      <c r="Q846" s="53">
        <f t="shared" si="106"/>
        <v>0</v>
      </c>
      <c r="R846" s="53">
        <f>IF(P846=0,0,IF(INSTRUCCIONES!$C$8="",P846,MIN(P846,INSTRUCCIONES!$C$8)))</f>
        <v>0</v>
      </c>
      <c r="S846" s="52" t="str">
        <f>IF(OR(A846="",H846=""),"",IF(COUNTIFS(LISTAS!$C$2:$C$24,C846,LISTAS!$D$2:$D$24,H846)&gt;0,"SI","NO"))</f>
        <v/>
      </c>
      <c r="T846" s="53">
        <f t="shared" si="107"/>
        <v>0</v>
      </c>
      <c r="U846" s="54">
        <f t="shared" si="108"/>
        <v>0</v>
      </c>
      <c r="V846" s="55" t="str">
        <f t="shared" si="109"/>
        <v/>
      </c>
      <c r="W846" s="35" t="str">
        <f t="shared" si="110"/>
        <v/>
      </c>
      <c r="X846" s="37"/>
      <c r="Y846" s="56"/>
      <c r="Z846" s="57" t="str">
        <f t="shared" si="111"/>
        <v/>
      </c>
      <c r="AA846" s="41"/>
    </row>
    <row r="847" spans="1:27" ht="24" customHeight="1" x14ac:dyDescent="0.25">
      <c r="A847" s="27"/>
      <c r="B847" s="51" t="str">
        <f>IF(A847="","",IFERROR(INDEX(PERSONAL!$G$6:$G$80,MATCH(A847,PERSONAL!$A$6:$A$80,0)),""))</f>
        <v/>
      </c>
      <c r="C847" s="52" t="str">
        <f>IF(A847="","",IFERROR(INDEX(PERSONAL!$B$6:$B$80,MATCH(A847,PERSONAL!$A$6:$A$80,0)),""))</f>
        <v/>
      </c>
      <c r="D847" s="31" t="str">
        <f>IF(A847="","",IFERROR(INDEX(PERSONAL!$V$6:$V$80,MATCH(A847,PERSONAL!$A$6:$A$80,0)),""))</f>
        <v/>
      </c>
      <c r="E847" s="2"/>
      <c r="F847" s="2"/>
      <c r="G847" s="2"/>
      <c r="H847" s="2"/>
      <c r="I847" s="30"/>
      <c r="J847" s="30"/>
      <c r="K847" s="27"/>
      <c r="L847" s="30"/>
      <c r="M847" s="27"/>
      <c r="N847" s="2"/>
      <c r="O847" s="53">
        <f t="shared" si="104"/>
        <v>0</v>
      </c>
      <c r="P847" s="53">
        <f t="shared" si="105"/>
        <v>0</v>
      </c>
      <c r="Q847" s="53">
        <f t="shared" si="106"/>
        <v>0</v>
      </c>
      <c r="R847" s="53">
        <f>IF(P847=0,0,IF(INSTRUCCIONES!$C$8="",P847,MIN(P847,INSTRUCCIONES!$C$8)))</f>
        <v>0</v>
      </c>
      <c r="S847" s="52" t="str">
        <f>IF(OR(A847="",H847=""),"",IF(COUNTIFS(LISTAS!$C$2:$C$24,C847,LISTAS!$D$2:$D$24,H847)&gt;0,"SI","NO"))</f>
        <v/>
      </c>
      <c r="T847" s="53">
        <f t="shared" si="107"/>
        <v>0</v>
      </c>
      <c r="U847" s="54">
        <f t="shared" si="108"/>
        <v>0</v>
      </c>
      <c r="V847" s="55" t="str">
        <f t="shared" si="109"/>
        <v/>
      </c>
      <c r="W847" s="35" t="str">
        <f t="shared" si="110"/>
        <v/>
      </c>
      <c r="X847" s="37"/>
      <c r="Y847" s="56"/>
      <c r="Z847" s="57" t="str">
        <f t="shared" si="111"/>
        <v/>
      </c>
      <c r="AA847" s="41"/>
    </row>
    <row r="848" spans="1:27" ht="24" customHeight="1" x14ac:dyDescent="0.25">
      <c r="A848" s="27"/>
      <c r="B848" s="51" t="str">
        <f>IF(A848="","",IFERROR(INDEX(PERSONAL!$G$6:$G$80,MATCH(A848,PERSONAL!$A$6:$A$80,0)),""))</f>
        <v/>
      </c>
      <c r="C848" s="52" t="str">
        <f>IF(A848="","",IFERROR(INDEX(PERSONAL!$B$6:$B$80,MATCH(A848,PERSONAL!$A$6:$A$80,0)),""))</f>
        <v/>
      </c>
      <c r="D848" s="31" t="str">
        <f>IF(A848="","",IFERROR(INDEX(PERSONAL!$V$6:$V$80,MATCH(A848,PERSONAL!$A$6:$A$80,0)),""))</f>
        <v/>
      </c>
      <c r="E848" s="2"/>
      <c r="F848" s="2"/>
      <c r="G848" s="2"/>
      <c r="H848" s="2"/>
      <c r="I848" s="30"/>
      <c r="J848" s="30"/>
      <c r="K848" s="27"/>
      <c r="L848" s="30"/>
      <c r="M848" s="27"/>
      <c r="N848" s="2"/>
      <c r="O848" s="53">
        <f t="shared" si="104"/>
        <v>0</v>
      </c>
      <c r="P848" s="53">
        <f t="shared" si="105"/>
        <v>0</v>
      </c>
      <c r="Q848" s="53">
        <f t="shared" si="106"/>
        <v>0</v>
      </c>
      <c r="R848" s="53">
        <f>IF(P848=0,0,IF(INSTRUCCIONES!$C$8="",P848,MIN(P848,INSTRUCCIONES!$C$8)))</f>
        <v>0</v>
      </c>
      <c r="S848" s="52" t="str">
        <f>IF(OR(A848="",H848=""),"",IF(COUNTIFS(LISTAS!$C$2:$C$24,C848,LISTAS!$D$2:$D$24,H848)&gt;0,"SI","NO"))</f>
        <v/>
      </c>
      <c r="T848" s="53">
        <f t="shared" si="107"/>
        <v>0</v>
      </c>
      <c r="U848" s="54">
        <f t="shared" si="108"/>
        <v>0</v>
      </c>
      <c r="V848" s="55" t="str">
        <f t="shared" si="109"/>
        <v/>
      </c>
      <c r="W848" s="35" t="str">
        <f t="shared" si="110"/>
        <v/>
      </c>
      <c r="X848" s="37"/>
      <c r="Y848" s="56"/>
      <c r="Z848" s="57" t="str">
        <f t="shared" si="111"/>
        <v/>
      </c>
      <c r="AA848" s="41"/>
    </row>
    <row r="849" spans="1:27" ht="24" customHeight="1" x14ac:dyDescent="0.25">
      <c r="A849" s="27"/>
      <c r="B849" s="51" t="str">
        <f>IF(A849="","",IFERROR(INDEX(PERSONAL!$G$6:$G$80,MATCH(A849,PERSONAL!$A$6:$A$80,0)),""))</f>
        <v/>
      </c>
      <c r="C849" s="52" t="str">
        <f>IF(A849="","",IFERROR(INDEX(PERSONAL!$B$6:$B$80,MATCH(A849,PERSONAL!$A$6:$A$80,0)),""))</f>
        <v/>
      </c>
      <c r="D849" s="31" t="str">
        <f>IF(A849="","",IFERROR(INDEX(PERSONAL!$V$6:$V$80,MATCH(A849,PERSONAL!$A$6:$A$80,0)),""))</f>
        <v/>
      </c>
      <c r="E849" s="2"/>
      <c r="F849" s="2"/>
      <c r="G849" s="2"/>
      <c r="H849" s="2"/>
      <c r="I849" s="30"/>
      <c r="J849" s="30"/>
      <c r="K849" s="27"/>
      <c r="L849" s="30"/>
      <c r="M849" s="27"/>
      <c r="N849" s="2"/>
      <c r="O849" s="53">
        <f t="shared" si="104"/>
        <v>0</v>
      </c>
      <c r="P849" s="53">
        <f t="shared" si="105"/>
        <v>0</v>
      </c>
      <c r="Q849" s="53">
        <f t="shared" si="106"/>
        <v>0</v>
      </c>
      <c r="R849" s="53">
        <f>IF(P849=0,0,IF(INSTRUCCIONES!$C$8="",P849,MIN(P849,INSTRUCCIONES!$C$8)))</f>
        <v>0</v>
      </c>
      <c r="S849" s="52" t="str">
        <f>IF(OR(A849="",H849=""),"",IF(COUNTIFS(LISTAS!$C$2:$C$24,C849,LISTAS!$D$2:$D$24,H849)&gt;0,"SI","NO"))</f>
        <v/>
      </c>
      <c r="T849" s="53">
        <f t="shared" si="107"/>
        <v>0</v>
      </c>
      <c r="U849" s="54">
        <f t="shared" si="108"/>
        <v>0</v>
      </c>
      <c r="V849" s="55" t="str">
        <f t="shared" si="109"/>
        <v/>
      </c>
      <c r="W849" s="35" t="str">
        <f t="shared" si="110"/>
        <v/>
      </c>
      <c r="X849" s="37"/>
      <c r="Y849" s="56"/>
      <c r="Z849" s="57" t="str">
        <f t="shared" si="111"/>
        <v/>
      </c>
      <c r="AA849" s="41"/>
    </row>
    <row r="850" spans="1:27" ht="24" customHeight="1" x14ac:dyDescent="0.25">
      <c r="A850" s="27"/>
      <c r="B850" s="51" t="str">
        <f>IF(A850="","",IFERROR(INDEX(PERSONAL!$G$6:$G$80,MATCH(A850,PERSONAL!$A$6:$A$80,0)),""))</f>
        <v/>
      </c>
      <c r="C850" s="52" t="str">
        <f>IF(A850="","",IFERROR(INDEX(PERSONAL!$B$6:$B$80,MATCH(A850,PERSONAL!$A$6:$A$80,0)),""))</f>
        <v/>
      </c>
      <c r="D850" s="31" t="str">
        <f>IF(A850="","",IFERROR(INDEX(PERSONAL!$V$6:$V$80,MATCH(A850,PERSONAL!$A$6:$A$80,0)),""))</f>
        <v/>
      </c>
      <c r="E850" s="2"/>
      <c r="F850" s="2"/>
      <c r="G850" s="2"/>
      <c r="H850" s="2"/>
      <c r="I850" s="30"/>
      <c r="J850" s="30"/>
      <c r="K850" s="27"/>
      <c r="L850" s="30"/>
      <c r="M850" s="27"/>
      <c r="N850" s="2"/>
      <c r="O850" s="53">
        <f t="shared" si="104"/>
        <v>0</v>
      </c>
      <c r="P850" s="53">
        <f t="shared" si="105"/>
        <v>0</v>
      </c>
      <c r="Q850" s="53">
        <f t="shared" si="106"/>
        <v>0</v>
      </c>
      <c r="R850" s="53">
        <f>IF(P850=0,0,IF(INSTRUCCIONES!$C$8="",P850,MIN(P850,INSTRUCCIONES!$C$8)))</f>
        <v>0</v>
      </c>
      <c r="S850" s="52" t="str">
        <f>IF(OR(A850="",H850=""),"",IF(COUNTIFS(LISTAS!$C$2:$C$24,C850,LISTAS!$D$2:$D$24,H850)&gt;0,"SI","NO"))</f>
        <v/>
      </c>
      <c r="T850" s="53">
        <f t="shared" si="107"/>
        <v>0</v>
      </c>
      <c r="U850" s="54">
        <f t="shared" si="108"/>
        <v>0</v>
      </c>
      <c r="V850" s="55" t="str">
        <f t="shared" si="109"/>
        <v/>
      </c>
      <c r="W850" s="35" t="str">
        <f t="shared" si="110"/>
        <v/>
      </c>
      <c r="X850" s="37"/>
      <c r="Y850" s="56"/>
      <c r="Z850" s="57" t="str">
        <f t="shared" si="111"/>
        <v/>
      </c>
      <c r="AA850" s="41"/>
    </row>
    <row r="851" spans="1:27" ht="24" customHeight="1" x14ac:dyDescent="0.25">
      <c r="A851" s="27"/>
      <c r="B851" s="51" t="str">
        <f>IF(A851="","",IFERROR(INDEX(PERSONAL!$G$6:$G$80,MATCH(A851,PERSONAL!$A$6:$A$80,0)),""))</f>
        <v/>
      </c>
      <c r="C851" s="52" t="str">
        <f>IF(A851="","",IFERROR(INDEX(PERSONAL!$B$6:$B$80,MATCH(A851,PERSONAL!$A$6:$A$80,0)),""))</f>
        <v/>
      </c>
      <c r="D851" s="31" t="str">
        <f>IF(A851="","",IFERROR(INDEX(PERSONAL!$V$6:$V$80,MATCH(A851,PERSONAL!$A$6:$A$80,0)),""))</f>
        <v/>
      </c>
      <c r="E851" s="2"/>
      <c r="F851" s="2"/>
      <c r="G851" s="2"/>
      <c r="H851" s="2"/>
      <c r="I851" s="30"/>
      <c r="J851" s="30"/>
      <c r="K851" s="27"/>
      <c r="L851" s="30"/>
      <c r="M851" s="27"/>
      <c r="N851" s="2"/>
      <c r="O851" s="53">
        <f t="shared" si="104"/>
        <v>0</v>
      </c>
      <c r="P851" s="53">
        <f t="shared" si="105"/>
        <v>0</v>
      </c>
      <c r="Q851" s="53">
        <f t="shared" si="106"/>
        <v>0</v>
      </c>
      <c r="R851" s="53">
        <f>IF(P851=0,0,IF(INSTRUCCIONES!$C$8="",P851,MIN(P851,INSTRUCCIONES!$C$8)))</f>
        <v>0</v>
      </c>
      <c r="S851" s="52" t="str">
        <f>IF(OR(A851="",H851=""),"",IF(COUNTIFS(LISTAS!$C$2:$C$24,C851,LISTAS!$D$2:$D$24,H851)&gt;0,"SI","NO"))</f>
        <v/>
      </c>
      <c r="T851" s="53">
        <f t="shared" si="107"/>
        <v>0</v>
      </c>
      <c r="U851" s="54">
        <f t="shared" si="108"/>
        <v>0</v>
      </c>
      <c r="V851" s="55" t="str">
        <f t="shared" si="109"/>
        <v/>
      </c>
      <c r="W851" s="35" t="str">
        <f t="shared" si="110"/>
        <v/>
      </c>
      <c r="X851" s="37"/>
      <c r="Y851" s="56"/>
      <c r="Z851" s="57" t="str">
        <f t="shared" si="111"/>
        <v/>
      </c>
      <c r="AA851" s="41"/>
    </row>
    <row r="852" spans="1:27" ht="24" customHeight="1" x14ac:dyDescent="0.25">
      <c r="A852" s="27"/>
      <c r="B852" s="51" t="str">
        <f>IF(A852="","",IFERROR(INDEX(PERSONAL!$G$6:$G$80,MATCH(A852,PERSONAL!$A$6:$A$80,0)),""))</f>
        <v/>
      </c>
      <c r="C852" s="52" t="str">
        <f>IF(A852="","",IFERROR(INDEX(PERSONAL!$B$6:$B$80,MATCH(A852,PERSONAL!$A$6:$A$80,0)),""))</f>
        <v/>
      </c>
      <c r="D852" s="31" t="str">
        <f>IF(A852="","",IFERROR(INDEX(PERSONAL!$V$6:$V$80,MATCH(A852,PERSONAL!$A$6:$A$80,0)),""))</f>
        <v/>
      </c>
      <c r="E852" s="2"/>
      <c r="F852" s="2"/>
      <c r="G852" s="2"/>
      <c r="H852" s="2"/>
      <c r="I852" s="30"/>
      <c r="J852" s="30"/>
      <c r="K852" s="27"/>
      <c r="L852" s="30"/>
      <c r="M852" s="27"/>
      <c r="N852" s="2"/>
      <c r="O852" s="53">
        <f t="shared" si="104"/>
        <v>0</v>
      </c>
      <c r="P852" s="53">
        <f t="shared" si="105"/>
        <v>0</v>
      </c>
      <c r="Q852" s="53">
        <f t="shared" si="106"/>
        <v>0</v>
      </c>
      <c r="R852" s="53">
        <f>IF(P852=0,0,IF(INSTRUCCIONES!$C$8="",P852,MIN(P852,INSTRUCCIONES!$C$8)))</f>
        <v>0</v>
      </c>
      <c r="S852" s="52" t="str">
        <f>IF(OR(A852="",H852=""),"",IF(COUNTIFS(LISTAS!$C$2:$C$24,C852,LISTAS!$D$2:$D$24,H852)&gt;0,"SI","NO"))</f>
        <v/>
      </c>
      <c r="T852" s="53">
        <f t="shared" si="107"/>
        <v>0</v>
      </c>
      <c r="U852" s="54">
        <f t="shared" si="108"/>
        <v>0</v>
      </c>
      <c r="V852" s="55" t="str">
        <f t="shared" si="109"/>
        <v/>
      </c>
      <c r="W852" s="35" t="str">
        <f t="shared" si="110"/>
        <v/>
      </c>
      <c r="X852" s="37"/>
      <c r="Y852" s="56"/>
      <c r="Z852" s="57" t="str">
        <f t="shared" si="111"/>
        <v/>
      </c>
      <c r="AA852" s="41"/>
    </row>
    <row r="853" spans="1:27" ht="24" customHeight="1" x14ac:dyDescent="0.25">
      <c r="A853" s="27"/>
      <c r="B853" s="51" t="str">
        <f>IF(A853="","",IFERROR(INDEX(PERSONAL!$G$6:$G$80,MATCH(A853,PERSONAL!$A$6:$A$80,0)),""))</f>
        <v/>
      </c>
      <c r="C853" s="52" t="str">
        <f>IF(A853="","",IFERROR(INDEX(PERSONAL!$B$6:$B$80,MATCH(A853,PERSONAL!$A$6:$A$80,0)),""))</f>
        <v/>
      </c>
      <c r="D853" s="31" t="str">
        <f>IF(A853="","",IFERROR(INDEX(PERSONAL!$V$6:$V$80,MATCH(A853,PERSONAL!$A$6:$A$80,0)),""))</f>
        <v/>
      </c>
      <c r="E853" s="2"/>
      <c r="F853" s="2"/>
      <c r="G853" s="2"/>
      <c r="H853" s="2"/>
      <c r="I853" s="30"/>
      <c r="J853" s="30"/>
      <c r="K853" s="27"/>
      <c r="L853" s="30"/>
      <c r="M853" s="27"/>
      <c r="N853" s="2"/>
      <c r="O853" s="53">
        <f t="shared" si="104"/>
        <v>0</v>
      </c>
      <c r="P853" s="53">
        <f t="shared" si="105"/>
        <v>0</v>
      </c>
      <c r="Q853" s="53">
        <f t="shared" si="106"/>
        <v>0</v>
      </c>
      <c r="R853" s="53">
        <f>IF(P853=0,0,IF(INSTRUCCIONES!$C$8="",P853,MIN(P853,INSTRUCCIONES!$C$8)))</f>
        <v>0</v>
      </c>
      <c r="S853" s="52" t="str">
        <f>IF(OR(A853="",H853=""),"",IF(COUNTIFS(LISTAS!$C$2:$C$24,C853,LISTAS!$D$2:$D$24,H853)&gt;0,"SI","NO"))</f>
        <v/>
      </c>
      <c r="T853" s="53">
        <f t="shared" si="107"/>
        <v>0</v>
      </c>
      <c r="U853" s="54">
        <f t="shared" si="108"/>
        <v>0</v>
      </c>
      <c r="V853" s="55" t="str">
        <f t="shared" si="109"/>
        <v/>
      </c>
      <c r="W853" s="35" t="str">
        <f t="shared" si="110"/>
        <v/>
      </c>
      <c r="X853" s="37"/>
      <c r="Y853" s="56"/>
      <c r="Z853" s="57" t="str">
        <f t="shared" si="111"/>
        <v/>
      </c>
      <c r="AA853" s="41"/>
    </row>
    <row r="854" spans="1:27" ht="24" customHeight="1" x14ac:dyDescent="0.25">
      <c r="A854" s="27"/>
      <c r="B854" s="51" t="str">
        <f>IF(A854="","",IFERROR(INDEX(PERSONAL!$G$6:$G$80,MATCH(A854,PERSONAL!$A$6:$A$80,0)),""))</f>
        <v/>
      </c>
      <c r="C854" s="52" t="str">
        <f>IF(A854="","",IFERROR(INDEX(PERSONAL!$B$6:$B$80,MATCH(A854,PERSONAL!$A$6:$A$80,0)),""))</f>
        <v/>
      </c>
      <c r="D854" s="31" t="str">
        <f>IF(A854="","",IFERROR(INDEX(PERSONAL!$V$6:$V$80,MATCH(A854,PERSONAL!$A$6:$A$80,0)),""))</f>
        <v/>
      </c>
      <c r="E854" s="2"/>
      <c r="F854" s="2"/>
      <c r="G854" s="2"/>
      <c r="H854" s="2"/>
      <c r="I854" s="30"/>
      <c r="J854" s="30"/>
      <c r="K854" s="27"/>
      <c r="L854" s="30"/>
      <c r="M854" s="27"/>
      <c r="N854" s="2"/>
      <c r="O854" s="53">
        <f t="shared" si="104"/>
        <v>0</v>
      </c>
      <c r="P854" s="53">
        <f t="shared" si="105"/>
        <v>0</v>
      </c>
      <c r="Q854" s="53">
        <f t="shared" si="106"/>
        <v>0</v>
      </c>
      <c r="R854" s="53">
        <f>IF(P854=0,0,IF(INSTRUCCIONES!$C$8="",P854,MIN(P854,INSTRUCCIONES!$C$8)))</f>
        <v>0</v>
      </c>
      <c r="S854" s="52" t="str">
        <f>IF(OR(A854="",H854=""),"",IF(COUNTIFS(LISTAS!$C$2:$C$24,C854,LISTAS!$D$2:$D$24,H854)&gt;0,"SI","NO"))</f>
        <v/>
      </c>
      <c r="T854" s="53">
        <f t="shared" si="107"/>
        <v>0</v>
      </c>
      <c r="U854" s="54">
        <f t="shared" si="108"/>
        <v>0</v>
      </c>
      <c r="V854" s="55" t="str">
        <f t="shared" si="109"/>
        <v/>
      </c>
      <c r="W854" s="35" t="str">
        <f t="shared" si="110"/>
        <v/>
      </c>
      <c r="X854" s="37"/>
      <c r="Y854" s="56"/>
      <c r="Z854" s="57" t="str">
        <f t="shared" si="111"/>
        <v/>
      </c>
      <c r="AA854" s="41"/>
    </row>
    <row r="855" spans="1:27" ht="24" customHeight="1" x14ac:dyDescent="0.25">
      <c r="A855" s="27"/>
      <c r="B855" s="51" t="str">
        <f>IF(A855="","",IFERROR(INDEX(PERSONAL!$G$6:$G$80,MATCH(A855,PERSONAL!$A$6:$A$80,0)),""))</f>
        <v/>
      </c>
      <c r="C855" s="52" t="str">
        <f>IF(A855="","",IFERROR(INDEX(PERSONAL!$B$6:$B$80,MATCH(A855,PERSONAL!$A$6:$A$80,0)),""))</f>
        <v/>
      </c>
      <c r="D855" s="31" t="str">
        <f>IF(A855="","",IFERROR(INDEX(PERSONAL!$V$6:$V$80,MATCH(A855,PERSONAL!$A$6:$A$80,0)),""))</f>
        <v/>
      </c>
      <c r="E855" s="2"/>
      <c r="F855" s="2"/>
      <c r="G855" s="2"/>
      <c r="H855" s="2"/>
      <c r="I855" s="30"/>
      <c r="J855" s="30"/>
      <c r="K855" s="27"/>
      <c r="L855" s="30"/>
      <c r="M855" s="27"/>
      <c r="N855" s="2"/>
      <c r="O855" s="53">
        <f t="shared" si="104"/>
        <v>0</v>
      </c>
      <c r="P855" s="53">
        <f t="shared" si="105"/>
        <v>0</v>
      </c>
      <c r="Q855" s="53">
        <f t="shared" si="106"/>
        <v>0</v>
      </c>
      <c r="R855" s="53">
        <f>IF(P855=0,0,IF(INSTRUCCIONES!$C$8="",P855,MIN(P855,INSTRUCCIONES!$C$8)))</f>
        <v>0</v>
      </c>
      <c r="S855" s="52" t="str">
        <f>IF(OR(A855="",H855=""),"",IF(COUNTIFS(LISTAS!$C$2:$C$24,C855,LISTAS!$D$2:$D$24,H855)&gt;0,"SI","NO"))</f>
        <v/>
      </c>
      <c r="T855" s="53">
        <f t="shared" si="107"/>
        <v>0</v>
      </c>
      <c r="U855" s="54">
        <f t="shared" si="108"/>
        <v>0</v>
      </c>
      <c r="V855" s="55" t="str">
        <f t="shared" si="109"/>
        <v/>
      </c>
      <c r="W855" s="35" t="str">
        <f t="shared" si="110"/>
        <v/>
      </c>
      <c r="X855" s="37"/>
      <c r="Y855" s="56"/>
      <c r="Z855" s="57" t="str">
        <f t="shared" si="111"/>
        <v/>
      </c>
      <c r="AA855" s="41"/>
    </row>
    <row r="856" spans="1:27" ht="24" customHeight="1" x14ac:dyDescent="0.25">
      <c r="A856" s="27"/>
      <c r="B856" s="51" t="str">
        <f>IF(A856="","",IFERROR(INDEX(PERSONAL!$G$6:$G$80,MATCH(A856,PERSONAL!$A$6:$A$80,0)),""))</f>
        <v/>
      </c>
      <c r="C856" s="52" t="str">
        <f>IF(A856="","",IFERROR(INDEX(PERSONAL!$B$6:$B$80,MATCH(A856,PERSONAL!$A$6:$A$80,0)),""))</f>
        <v/>
      </c>
      <c r="D856" s="31" t="str">
        <f>IF(A856="","",IFERROR(INDEX(PERSONAL!$V$6:$V$80,MATCH(A856,PERSONAL!$A$6:$A$80,0)),""))</f>
        <v/>
      </c>
      <c r="E856" s="2"/>
      <c r="F856" s="2"/>
      <c r="G856" s="2"/>
      <c r="H856" s="2"/>
      <c r="I856" s="30"/>
      <c r="J856" s="30"/>
      <c r="K856" s="27"/>
      <c r="L856" s="30"/>
      <c r="M856" s="27"/>
      <c r="N856" s="2"/>
      <c r="O856" s="53">
        <f t="shared" si="104"/>
        <v>0</v>
      </c>
      <c r="P856" s="53">
        <f t="shared" si="105"/>
        <v>0</v>
      </c>
      <c r="Q856" s="53">
        <f t="shared" si="106"/>
        <v>0</v>
      </c>
      <c r="R856" s="53">
        <f>IF(P856=0,0,IF(INSTRUCCIONES!$C$8="",P856,MIN(P856,INSTRUCCIONES!$C$8)))</f>
        <v>0</v>
      </c>
      <c r="S856" s="52" t="str">
        <f>IF(OR(A856="",H856=""),"",IF(COUNTIFS(LISTAS!$C$2:$C$24,C856,LISTAS!$D$2:$D$24,H856)&gt;0,"SI","NO"))</f>
        <v/>
      </c>
      <c r="T856" s="53">
        <f t="shared" si="107"/>
        <v>0</v>
      </c>
      <c r="U856" s="54">
        <f t="shared" si="108"/>
        <v>0</v>
      </c>
      <c r="V856" s="55" t="str">
        <f t="shared" si="109"/>
        <v/>
      </c>
      <c r="W856" s="35" t="str">
        <f t="shared" si="110"/>
        <v/>
      </c>
      <c r="X856" s="37"/>
      <c r="Y856" s="56"/>
      <c r="Z856" s="57" t="str">
        <f t="shared" si="111"/>
        <v/>
      </c>
      <c r="AA856" s="41"/>
    </row>
    <row r="857" spans="1:27" ht="24" customHeight="1" x14ac:dyDescent="0.25">
      <c r="A857" s="27"/>
      <c r="B857" s="51" t="str">
        <f>IF(A857="","",IFERROR(INDEX(PERSONAL!$G$6:$G$80,MATCH(A857,PERSONAL!$A$6:$A$80,0)),""))</f>
        <v/>
      </c>
      <c r="C857" s="52" t="str">
        <f>IF(A857="","",IFERROR(INDEX(PERSONAL!$B$6:$B$80,MATCH(A857,PERSONAL!$A$6:$A$80,0)),""))</f>
        <v/>
      </c>
      <c r="D857" s="31" t="str">
        <f>IF(A857="","",IFERROR(INDEX(PERSONAL!$V$6:$V$80,MATCH(A857,PERSONAL!$A$6:$A$80,0)),""))</f>
        <v/>
      </c>
      <c r="E857" s="2"/>
      <c r="F857" s="2"/>
      <c r="G857" s="2"/>
      <c r="H857" s="2"/>
      <c r="I857" s="30"/>
      <c r="J857" s="30"/>
      <c r="K857" s="27"/>
      <c r="L857" s="30"/>
      <c r="M857" s="27"/>
      <c r="N857" s="2"/>
      <c r="O857" s="53">
        <f t="shared" si="104"/>
        <v>0</v>
      </c>
      <c r="P857" s="53">
        <f t="shared" si="105"/>
        <v>0</v>
      </c>
      <c r="Q857" s="53">
        <f t="shared" si="106"/>
        <v>0</v>
      </c>
      <c r="R857" s="53">
        <f>IF(P857=0,0,IF(INSTRUCCIONES!$C$8="",P857,MIN(P857,INSTRUCCIONES!$C$8)))</f>
        <v>0</v>
      </c>
      <c r="S857" s="52" t="str">
        <f>IF(OR(A857="",H857=""),"",IF(COUNTIFS(LISTAS!$C$2:$C$24,C857,LISTAS!$D$2:$D$24,H857)&gt;0,"SI","NO"))</f>
        <v/>
      </c>
      <c r="T857" s="53">
        <f t="shared" si="107"/>
        <v>0</v>
      </c>
      <c r="U857" s="54">
        <f t="shared" si="108"/>
        <v>0</v>
      </c>
      <c r="V857" s="55" t="str">
        <f t="shared" si="109"/>
        <v/>
      </c>
      <c r="W857" s="35" t="str">
        <f t="shared" si="110"/>
        <v/>
      </c>
      <c r="X857" s="37"/>
      <c r="Y857" s="56"/>
      <c r="Z857" s="57" t="str">
        <f t="shared" si="111"/>
        <v/>
      </c>
      <c r="AA857" s="41"/>
    </row>
    <row r="858" spans="1:27" ht="24" customHeight="1" x14ac:dyDescent="0.25">
      <c r="A858" s="27"/>
      <c r="B858" s="51" t="str">
        <f>IF(A858="","",IFERROR(INDEX(PERSONAL!$G$6:$G$80,MATCH(A858,PERSONAL!$A$6:$A$80,0)),""))</f>
        <v/>
      </c>
      <c r="C858" s="52" t="str">
        <f>IF(A858="","",IFERROR(INDEX(PERSONAL!$B$6:$B$80,MATCH(A858,PERSONAL!$A$6:$A$80,0)),""))</f>
        <v/>
      </c>
      <c r="D858" s="31" t="str">
        <f>IF(A858="","",IFERROR(INDEX(PERSONAL!$V$6:$V$80,MATCH(A858,PERSONAL!$A$6:$A$80,0)),""))</f>
        <v/>
      </c>
      <c r="E858" s="2"/>
      <c r="F858" s="2"/>
      <c r="G858" s="2"/>
      <c r="H858" s="2"/>
      <c r="I858" s="30"/>
      <c r="J858" s="30"/>
      <c r="K858" s="27"/>
      <c r="L858" s="30"/>
      <c r="M858" s="27"/>
      <c r="N858" s="2"/>
      <c r="O858" s="53">
        <f t="shared" si="104"/>
        <v>0</v>
      </c>
      <c r="P858" s="53">
        <f t="shared" si="105"/>
        <v>0</v>
      </c>
      <c r="Q858" s="53">
        <f t="shared" si="106"/>
        <v>0</v>
      </c>
      <c r="R858" s="53">
        <f>IF(P858=0,0,IF(INSTRUCCIONES!$C$8="",P858,MIN(P858,INSTRUCCIONES!$C$8)))</f>
        <v>0</v>
      </c>
      <c r="S858" s="52" t="str">
        <f>IF(OR(A858="",H858=""),"",IF(COUNTIFS(LISTAS!$C$2:$C$24,C858,LISTAS!$D$2:$D$24,H858)&gt;0,"SI","NO"))</f>
        <v/>
      </c>
      <c r="T858" s="53">
        <f t="shared" si="107"/>
        <v>0</v>
      </c>
      <c r="U858" s="54">
        <f t="shared" si="108"/>
        <v>0</v>
      </c>
      <c r="V858" s="55" t="str">
        <f t="shared" si="109"/>
        <v/>
      </c>
      <c r="W858" s="35" t="str">
        <f t="shared" si="110"/>
        <v/>
      </c>
      <c r="X858" s="37"/>
      <c r="Y858" s="56"/>
      <c r="Z858" s="57" t="str">
        <f t="shared" si="111"/>
        <v/>
      </c>
      <c r="AA858" s="41"/>
    </row>
    <row r="859" spans="1:27" ht="24" customHeight="1" x14ac:dyDescent="0.25">
      <c r="A859" s="27"/>
      <c r="B859" s="51" t="str">
        <f>IF(A859="","",IFERROR(INDEX(PERSONAL!$G$6:$G$80,MATCH(A859,PERSONAL!$A$6:$A$80,0)),""))</f>
        <v/>
      </c>
      <c r="C859" s="52" t="str">
        <f>IF(A859="","",IFERROR(INDEX(PERSONAL!$B$6:$B$80,MATCH(A859,PERSONAL!$A$6:$A$80,0)),""))</f>
        <v/>
      </c>
      <c r="D859" s="31" t="str">
        <f>IF(A859="","",IFERROR(INDEX(PERSONAL!$V$6:$V$80,MATCH(A859,PERSONAL!$A$6:$A$80,0)),""))</f>
        <v/>
      </c>
      <c r="E859" s="2"/>
      <c r="F859" s="2"/>
      <c r="G859" s="2"/>
      <c r="H859" s="2"/>
      <c r="I859" s="30"/>
      <c r="J859" s="30"/>
      <c r="K859" s="27"/>
      <c r="L859" s="30"/>
      <c r="M859" s="27"/>
      <c r="N859" s="2"/>
      <c r="O859" s="53">
        <f t="shared" si="104"/>
        <v>0</v>
      </c>
      <c r="P859" s="53">
        <f t="shared" si="105"/>
        <v>0</v>
      </c>
      <c r="Q859" s="53">
        <f t="shared" si="106"/>
        <v>0</v>
      </c>
      <c r="R859" s="53">
        <f>IF(P859=0,0,IF(INSTRUCCIONES!$C$8="",P859,MIN(P859,INSTRUCCIONES!$C$8)))</f>
        <v>0</v>
      </c>
      <c r="S859" s="52" t="str">
        <f>IF(OR(A859="",H859=""),"",IF(COUNTIFS(LISTAS!$C$2:$C$24,C859,LISTAS!$D$2:$D$24,H859)&gt;0,"SI","NO"))</f>
        <v/>
      </c>
      <c r="T859" s="53">
        <f t="shared" si="107"/>
        <v>0</v>
      </c>
      <c r="U859" s="54">
        <f t="shared" si="108"/>
        <v>0</v>
      </c>
      <c r="V859" s="55" t="str">
        <f t="shared" si="109"/>
        <v/>
      </c>
      <c r="W859" s="35" t="str">
        <f t="shared" si="110"/>
        <v/>
      </c>
      <c r="X859" s="37"/>
      <c r="Y859" s="56"/>
      <c r="Z859" s="57" t="str">
        <f t="shared" si="111"/>
        <v/>
      </c>
      <c r="AA859" s="41"/>
    </row>
    <row r="860" spans="1:27" ht="24" customHeight="1" x14ac:dyDescent="0.25">
      <c r="A860" s="27"/>
      <c r="B860" s="51" t="str">
        <f>IF(A860="","",IFERROR(INDEX(PERSONAL!$G$6:$G$80,MATCH(A860,PERSONAL!$A$6:$A$80,0)),""))</f>
        <v/>
      </c>
      <c r="C860" s="52" t="str">
        <f>IF(A860="","",IFERROR(INDEX(PERSONAL!$B$6:$B$80,MATCH(A860,PERSONAL!$A$6:$A$80,0)),""))</f>
        <v/>
      </c>
      <c r="D860" s="31" t="str">
        <f>IF(A860="","",IFERROR(INDEX(PERSONAL!$V$6:$V$80,MATCH(A860,PERSONAL!$A$6:$A$80,0)),""))</f>
        <v/>
      </c>
      <c r="E860" s="2"/>
      <c r="F860" s="2"/>
      <c r="G860" s="2"/>
      <c r="H860" s="2"/>
      <c r="I860" s="30"/>
      <c r="J860" s="30"/>
      <c r="K860" s="27"/>
      <c r="L860" s="30"/>
      <c r="M860" s="27"/>
      <c r="N860" s="2"/>
      <c r="O860" s="53">
        <f t="shared" si="104"/>
        <v>0</v>
      </c>
      <c r="P860" s="53">
        <f t="shared" si="105"/>
        <v>0</v>
      </c>
      <c r="Q860" s="53">
        <f t="shared" si="106"/>
        <v>0</v>
      </c>
      <c r="R860" s="53">
        <f>IF(P860=0,0,IF(INSTRUCCIONES!$C$8="",P860,MIN(P860,INSTRUCCIONES!$C$8)))</f>
        <v>0</v>
      </c>
      <c r="S860" s="52" t="str">
        <f>IF(OR(A860="",H860=""),"",IF(COUNTIFS(LISTAS!$C$2:$C$24,C860,LISTAS!$D$2:$D$24,H860)&gt;0,"SI","NO"))</f>
        <v/>
      </c>
      <c r="T860" s="53">
        <f t="shared" si="107"/>
        <v>0</v>
      </c>
      <c r="U860" s="54">
        <f t="shared" si="108"/>
        <v>0</v>
      </c>
      <c r="V860" s="55" t="str">
        <f t="shared" si="109"/>
        <v/>
      </c>
      <c r="W860" s="35" t="str">
        <f t="shared" si="110"/>
        <v/>
      </c>
      <c r="X860" s="37"/>
      <c r="Y860" s="56"/>
      <c r="Z860" s="57" t="str">
        <f t="shared" si="111"/>
        <v/>
      </c>
      <c r="AA860" s="41"/>
    </row>
    <row r="861" spans="1:27" ht="24" customHeight="1" x14ac:dyDescent="0.25">
      <c r="A861" s="27"/>
      <c r="B861" s="51" t="str">
        <f>IF(A861="","",IFERROR(INDEX(PERSONAL!$G$6:$G$80,MATCH(A861,PERSONAL!$A$6:$A$80,0)),""))</f>
        <v/>
      </c>
      <c r="C861" s="52" t="str">
        <f>IF(A861="","",IFERROR(INDEX(PERSONAL!$B$6:$B$80,MATCH(A861,PERSONAL!$A$6:$A$80,0)),""))</f>
        <v/>
      </c>
      <c r="D861" s="31" t="str">
        <f>IF(A861="","",IFERROR(INDEX(PERSONAL!$V$6:$V$80,MATCH(A861,PERSONAL!$A$6:$A$80,0)),""))</f>
        <v/>
      </c>
      <c r="E861" s="2"/>
      <c r="F861" s="2"/>
      <c r="G861" s="2"/>
      <c r="H861" s="2"/>
      <c r="I861" s="30"/>
      <c r="J861" s="30"/>
      <c r="K861" s="27"/>
      <c r="L861" s="30"/>
      <c r="M861" s="27"/>
      <c r="N861" s="2"/>
      <c r="O861" s="53">
        <f t="shared" si="104"/>
        <v>0</v>
      </c>
      <c r="P861" s="53">
        <f t="shared" si="105"/>
        <v>0</v>
      </c>
      <c r="Q861" s="53">
        <f t="shared" si="106"/>
        <v>0</v>
      </c>
      <c r="R861" s="53">
        <f>IF(P861=0,0,IF(INSTRUCCIONES!$C$8="",P861,MIN(P861,INSTRUCCIONES!$C$8)))</f>
        <v>0</v>
      </c>
      <c r="S861" s="52" t="str">
        <f>IF(OR(A861="",H861=""),"",IF(COUNTIFS(LISTAS!$C$2:$C$24,C861,LISTAS!$D$2:$D$24,H861)&gt;0,"SI","NO"))</f>
        <v/>
      </c>
      <c r="T861" s="53">
        <f t="shared" si="107"/>
        <v>0</v>
      </c>
      <c r="U861" s="54">
        <f t="shared" si="108"/>
        <v>0</v>
      </c>
      <c r="V861" s="55" t="str">
        <f t="shared" si="109"/>
        <v/>
      </c>
      <c r="W861" s="35" t="str">
        <f t="shared" si="110"/>
        <v/>
      </c>
      <c r="X861" s="37"/>
      <c r="Y861" s="56"/>
      <c r="Z861" s="57" t="str">
        <f t="shared" si="111"/>
        <v/>
      </c>
      <c r="AA861" s="41"/>
    </row>
    <row r="862" spans="1:27" ht="24" customHeight="1" x14ac:dyDescent="0.25">
      <c r="A862" s="27"/>
      <c r="B862" s="51" t="str">
        <f>IF(A862="","",IFERROR(INDEX(PERSONAL!$G$6:$G$80,MATCH(A862,PERSONAL!$A$6:$A$80,0)),""))</f>
        <v/>
      </c>
      <c r="C862" s="52" t="str">
        <f>IF(A862="","",IFERROR(INDEX(PERSONAL!$B$6:$B$80,MATCH(A862,PERSONAL!$A$6:$A$80,0)),""))</f>
        <v/>
      </c>
      <c r="D862" s="31" t="str">
        <f>IF(A862="","",IFERROR(INDEX(PERSONAL!$V$6:$V$80,MATCH(A862,PERSONAL!$A$6:$A$80,0)),""))</f>
        <v/>
      </c>
      <c r="E862" s="2"/>
      <c r="F862" s="2"/>
      <c r="G862" s="2"/>
      <c r="H862" s="2"/>
      <c r="I862" s="30"/>
      <c r="J862" s="30"/>
      <c r="K862" s="27"/>
      <c r="L862" s="30"/>
      <c r="M862" s="27"/>
      <c r="N862" s="2"/>
      <c r="O862" s="53">
        <f t="shared" si="104"/>
        <v>0</v>
      </c>
      <c r="P862" s="53">
        <f t="shared" si="105"/>
        <v>0</v>
      </c>
      <c r="Q862" s="53">
        <f t="shared" si="106"/>
        <v>0</v>
      </c>
      <c r="R862" s="53">
        <f>IF(P862=0,0,IF(INSTRUCCIONES!$C$8="",P862,MIN(P862,INSTRUCCIONES!$C$8)))</f>
        <v>0</v>
      </c>
      <c r="S862" s="52" t="str">
        <f>IF(OR(A862="",H862=""),"",IF(COUNTIFS(LISTAS!$C$2:$C$24,C862,LISTAS!$D$2:$D$24,H862)&gt;0,"SI","NO"))</f>
        <v/>
      </c>
      <c r="T862" s="53">
        <f t="shared" si="107"/>
        <v>0</v>
      </c>
      <c r="U862" s="54">
        <f t="shared" si="108"/>
        <v>0</v>
      </c>
      <c r="V862" s="55" t="str">
        <f t="shared" si="109"/>
        <v/>
      </c>
      <c r="W862" s="35" t="str">
        <f t="shared" si="110"/>
        <v/>
      </c>
      <c r="X862" s="37"/>
      <c r="Y862" s="56"/>
      <c r="Z862" s="57" t="str">
        <f t="shared" si="111"/>
        <v/>
      </c>
      <c r="AA862" s="41"/>
    </row>
    <row r="863" spans="1:27" ht="24" customHeight="1" x14ac:dyDescent="0.25">
      <c r="A863" s="27"/>
      <c r="B863" s="51" t="str">
        <f>IF(A863="","",IFERROR(INDEX(PERSONAL!$G$6:$G$80,MATCH(A863,PERSONAL!$A$6:$A$80,0)),""))</f>
        <v/>
      </c>
      <c r="C863" s="52" t="str">
        <f>IF(A863="","",IFERROR(INDEX(PERSONAL!$B$6:$B$80,MATCH(A863,PERSONAL!$A$6:$A$80,0)),""))</f>
        <v/>
      </c>
      <c r="D863" s="31" t="str">
        <f>IF(A863="","",IFERROR(INDEX(PERSONAL!$V$6:$V$80,MATCH(A863,PERSONAL!$A$6:$A$80,0)),""))</f>
        <v/>
      </c>
      <c r="E863" s="2"/>
      <c r="F863" s="2"/>
      <c r="G863" s="2"/>
      <c r="H863" s="2"/>
      <c r="I863" s="30"/>
      <c r="J863" s="30"/>
      <c r="K863" s="27"/>
      <c r="L863" s="30"/>
      <c r="M863" s="27"/>
      <c r="N863" s="2"/>
      <c r="O863" s="53">
        <f t="shared" si="104"/>
        <v>0</v>
      </c>
      <c r="P863" s="53">
        <f t="shared" si="105"/>
        <v>0</v>
      </c>
      <c r="Q863" s="53">
        <f t="shared" si="106"/>
        <v>0</v>
      </c>
      <c r="R863" s="53">
        <f>IF(P863=0,0,IF(INSTRUCCIONES!$C$8="",P863,MIN(P863,INSTRUCCIONES!$C$8)))</f>
        <v>0</v>
      </c>
      <c r="S863" s="52" t="str">
        <f>IF(OR(A863="",H863=""),"",IF(COUNTIFS(LISTAS!$C$2:$C$24,C863,LISTAS!$D$2:$D$24,H863)&gt;0,"SI","NO"))</f>
        <v/>
      </c>
      <c r="T863" s="53">
        <f t="shared" si="107"/>
        <v>0</v>
      </c>
      <c r="U863" s="54">
        <f t="shared" si="108"/>
        <v>0</v>
      </c>
      <c r="V863" s="55" t="str">
        <f t="shared" si="109"/>
        <v/>
      </c>
      <c r="W863" s="35" t="str">
        <f t="shared" si="110"/>
        <v/>
      </c>
      <c r="X863" s="37"/>
      <c r="Y863" s="56"/>
      <c r="Z863" s="57" t="str">
        <f t="shared" si="111"/>
        <v/>
      </c>
      <c r="AA863" s="41"/>
    </row>
    <row r="864" spans="1:27" ht="24" customHeight="1" x14ac:dyDescent="0.25">
      <c r="A864" s="27"/>
      <c r="B864" s="51" t="str">
        <f>IF(A864="","",IFERROR(INDEX(PERSONAL!$G$6:$G$80,MATCH(A864,PERSONAL!$A$6:$A$80,0)),""))</f>
        <v/>
      </c>
      <c r="C864" s="52" t="str">
        <f>IF(A864="","",IFERROR(INDEX(PERSONAL!$B$6:$B$80,MATCH(A864,PERSONAL!$A$6:$A$80,0)),""))</f>
        <v/>
      </c>
      <c r="D864" s="31" t="str">
        <f>IF(A864="","",IFERROR(INDEX(PERSONAL!$V$6:$V$80,MATCH(A864,PERSONAL!$A$6:$A$80,0)),""))</f>
        <v/>
      </c>
      <c r="E864" s="2"/>
      <c r="F864" s="2"/>
      <c r="G864" s="2"/>
      <c r="H864" s="2"/>
      <c r="I864" s="30"/>
      <c r="J864" s="30"/>
      <c r="K864" s="27"/>
      <c r="L864" s="30"/>
      <c r="M864" s="27"/>
      <c r="N864" s="2"/>
      <c r="O864" s="53">
        <f t="shared" si="104"/>
        <v>0</v>
      </c>
      <c r="P864" s="53">
        <f t="shared" si="105"/>
        <v>0</v>
      </c>
      <c r="Q864" s="53">
        <f t="shared" si="106"/>
        <v>0</v>
      </c>
      <c r="R864" s="53">
        <f>IF(P864=0,0,IF(INSTRUCCIONES!$C$8="",P864,MIN(P864,INSTRUCCIONES!$C$8)))</f>
        <v>0</v>
      </c>
      <c r="S864" s="52" t="str">
        <f>IF(OR(A864="",H864=""),"",IF(COUNTIFS(LISTAS!$C$2:$C$24,C864,LISTAS!$D$2:$D$24,H864)&gt;0,"SI","NO"))</f>
        <v/>
      </c>
      <c r="T864" s="53">
        <f t="shared" si="107"/>
        <v>0</v>
      </c>
      <c r="U864" s="54">
        <f t="shared" si="108"/>
        <v>0</v>
      </c>
      <c r="V864" s="55" t="str">
        <f t="shared" si="109"/>
        <v/>
      </c>
      <c r="W864" s="35" t="str">
        <f t="shared" si="110"/>
        <v/>
      </c>
      <c r="X864" s="37"/>
      <c r="Y864" s="56"/>
      <c r="Z864" s="57" t="str">
        <f t="shared" si="111"/>
        <v/>
      </c>
      <c r="AA864" s="41"/>
    </row>
    <row r="865" spans="1:27" ht="24" customHeight="1" x14ac:dyDescent="0.25">
      <c r="A865" s="27"/>
      <c r="B865" s="51" t="str">
        <f>IF(A865="","",IFERROR(INDEX(PERSONAL!$G$6:$G$80,MATCH(A865,PERSONAL!$A$6:$A$80,0)),""))</f>
        <v/>
      </c>
      <c r="C865" s="52" t="str">
        <f>IF(A865="","",IFERROR(INDEX(PERSONAL!$B$6:$B$80,MATCH(A865,PERSONAL!$A$6:$A$80,0)),""))</f>
        <v/>
      </c>
      <c r="D865" s="31" t="str">
        <f>IF(A865="","",IFERROR(INDEX(PERSONAL!$V$6:$V$80,MATCH(A865,PERSONAL!$A$6:$A$80,0)),""))</f>
        <v/>
      </c>
      <c r="E865" s="2"/>
      <c r="F865" s="2"/>
      <c r="G865" s="2"/>
      <c r="H865" s="2"/>
      <c r="I865" s="30"/>
      <c r="J865" s="30"/>
      <c r="K865" s="27"/>
      <c r="L865" s="30"/>
      <c r="M865" s="27"/>
      <c r="N865" s="2"/>
      <c r="O865" s="53">
        <f t="shared" si="104"/>
        <v>0</v>
      </c>
      <c r="P865" s="53">
        <f t="shared" si="105"/>
        <v>0</v>
      </c>
      <c r="Q865" s="53">
        <f t="shared" si="106"/>
        <v>0</v>
      </c>
      <c r="R865" s="53">
        <f>IF(P865=0,0,IF(INSTRUCCIONES!$C$8="",P865,MIN(P865,INSTRUCCIONES!$C$8)))</f>
        <v>0</v>
      </c>
      <c r="S865" s="52" t="str">
        <f>IF(OR(A865="",H865=""),"",IF(COUNTIFS(LISTAS!$C$2:$C$24,C865,LISTAS!$D$2:$D$24,H865)&gt;0,"SI","NO"))</f>
        <v/>
      </c>
      <c r="T865" s="53">
        <f t="shared" si="107"/>
        <v>0</v>
      </c>
      <c r="U865" s="54">
        <f t="shared" si="108"/>
        <v>0</v>
      </c>
      <c r="V865" s="55" t="str">
        <f t="shared" si="109"/>
        <v/>
      </c>
      <c r="W865" s="35" t="str">
        <f t="shared" si="110"/>
        <v/>
      </c>
      <c r="X865" s="37"/>
      <c r="Y865" s="56"/>
      <c r="Z865" s="57" t="str">
        <f t="shared" si="111"/>
        <v/>
      </c>
      <c r="AA865" s="41"/>
    </row>
    <row r="866" spans="1:27" ht="24" customHeight="1" x14ac:dyDescent="0.25">
      <c r="A866" s="27"/>
      <c r="B866" s="51" t="str">
        <f>IF(A866="","",IFERROR(INDEX(PERSONAL!$G$6:$G$80,MATCH(A866,PERSONAL!$A$6:$A$80,0)),""))</f>
        <v/>
      </c>
      <c r="C866" s="52" t="str">
        <f>IF(A866="","",IFERROR(INDEX(PERSONAL!$B$6:$B$80,MATCH(A866,PERSONAL!$A$6:$A$80,0)),""))</f>
        <v/>
      </c>
      <c r="D866" s="31" t="str">
        <f>IF(A866="","",IFERROR(INDEX(PERSONAL!$V$6:$V$80,MATCH(A866,PERSONAL!$A$6:$A$80,0)),""))</f>
        <v/>
      </c>
      <c r="E866" s="2"/>
      <c r="F866" s="2"/>
      <c r="G866" s="2"/>
      <c r="H866" s="2"/>
      <c r="I866" s="30"/>
      <c r="J866" s="30"/>
      <c r="K866" s="27"/>
      <c r="L866" s="30"/>
      <c r="M866" s="27"/>
      <c r="N866" s="2"/>
      <c r="O866" s="53">
        <f t="shared" si="104"/>
        <v>0</v>
      </c>
      <c r="P866" s="53">
        <f t="shared" si="105"/>
        <v>0</v>
      </c>
      <c r="Q866" s="53">
        <f t="shared" si="106"/>
        <v>0</v>
      </c>
      <c r="R866" s="53">
        <f>IF(P866=0,0,IF(INSTRUCCIONES!$C$8="",P866,MIN(P866,INSTRUCCIONES!$C$8)))</f>
        <v>0</v>
      </c>
      <c r="S866" s="52" t="str">
        <f>IF(OR(A866="",H866=""),"",IF(COUNTIFS(LISTAS!$C$2:$C$24,C866,LISTAS!$D$2:$D$24,H866)&gt;0,"SI","NO"))</f>
        <v/>
      </c>
      <c r="T866" s="53">
        <f t="shared" si="107"/>
        <v>0</v>
      </c>
      <c r="U866" s="54">
        <f t="shared" si="108"/>
        <v>0</v>
      </c>
      <c r="V866" s="55" t="str">
        <f t="shared" si="109"/>
        <v/>
      </c>
      <c r="W866" s="35" t="str">
        <f t="shared" si="110"/>
        <v/>
      </c>
      <c r="X866" s="37"/>
      <c r="Y866" s="56"/>
      <c r="Z866" s="57" t="str">
        <f t="shared" si="111"/>
        <v/>
      </c>
      <c r="AA866" s="41"/>
    </row>
    <row r="867" spans="1:27" ht="24" customHeight="1" x14ac:dyDescent="0.25">
      <c r="A867" s="27"/>
      <c r="B867" s="51" t="str">
        <f>IF(A867="","",IFERROR(INDEX(PERSONAL!$G$6:$G$80,MATCH(A867,PERSONAL!$A$6:$A$80,0)),""))</f>
        <v/>
      </c>
      <c r="C867" s="52" t="str">
        <f>IF(A867="","",IFERROR(INDEX(PERSONAL!$B$6:$B$80,MATCH(A867,PERSONAL!$A$6:$A$80,0)),""))</f>
        <v/>
      </c>
      <c r="D867" s="31" t="str">
        <f>IF(A867="","",IFERROR(INDEX(PERSONAL!$V$6:$V$80,MATCH(A867,PERSONAL!$A$6:$A$80,0)),""))</f>
        <v/>
      </c>
      <c r="E867" s="2"/>
      <c r="F867" s="2"/>
      <c r="G867" s="2"/>
      <c r="H867" s="2"/>
      <c r="I867" s="30"/>
      <c r="J867" s="30"/>
      <c r="K867" s="27"/>
      <c r="L867" s="30"/>
      <c r="M867" s="27"/>
      <c r="N867" s="2"/>
      <c r="O867" s="53">
        <f t="shared" si="104"/>
        <v>0</v>
      </c>
      <c r="P867" s="53">
        <f t="shared" si="105"/>
        <v>0</v>
      </c>
      <c r="Q867" s="53">
        <f t="shared" si="106"/>
        <v>0</v>
      </c>
      <c r="R867" s="53">
        <f>IF(P867=0,0,IF(INSTRUCCIONES!$C$8="",P867,MIN(P867,INSTRUCCIONES!$C$8)))</f>
        <v>0</v>
      </c>
      <c r="S867" s="52" t="str">
        <f>IF(OR(A867="",H867=""),"",IF(COUNTIFS(LISTAS!$C$2:$C$24,C867,LISTAS!$D$2:$D$24,H867)&gt;0,"SI","NO"))</f>
        <v/>
      </c>
      <c r="T867" s="53">
        <f t="shared" si="107"/>
        <v>0</v>
      </c>
      <c r="U867" s="54">
        <f t="shared" si="108"/>
        <v>0</v>
      </c>
      <c r="V867" s="55" t="str">
        <f t="shared" si="109"/>
        <v/>
      </c>
      <c r="W867" s="35" t="str">
        <f t="shared" si="110"/>
        <v/>
      </c>
      <c r="X867" s="37"/>
      <c r="Y867" s="56"/>
      <c r="Z867" s="57" t="str">
        <f t="shared" si="111"/>
        <v/>
      </c>
      <c r="AA867" s="41"/>
    </row>
    <row r="868" spans="1:27" ht="24" customHeight="1" x14ac:dyDescent="0.25">
      <c r="A868" s="27"/>
      <c r="B868" s="51" t="str">
        <f>IF(A868="","",IFERROR(INDEX(PERSONAL!$G$6:$G$80,MATCH(A868,PERSONAL!$A$6:$A$80,0)),""))</f>
        <v/>
      </c>
      <c r="C868" s="52" t="str">
        <f>IF(A868="","",IFERROR(INDEX(PERSONAL!$B$6:$B$80,MATCH(A868,PERSONAL!$A$6:$A$80,0)),""))</f>
        <v/>
      </c>
      <c r="D868" s="31" t="str">
        <f>IF(A868="","",IFERROR(INDEX(PERSONAL!$V$6:$V$80,MATCH(A868,PERSONAL!$A$6:$A$80,0)),""))</f>
        <v/>
      </c>
      <c r="E868" s="2"/>
      <c r="F868" s="2"/>
      <c r="G868" s="2"/>
      <c r="H868" s="2"/>
      <c r="I868" s="30"/>
      <c r="J868" s="30"/>
      <c r="K868" s="27"/>
      <c r="L868" s="30"/>
      <c r="M868" s="27"/>
      <c r="N868" s="2"/>
      <c r="O868" s="53">
        <f t="shared" si="104"/>
        <v>0</v>
      </c>
      <c r="P868" s="53">
        <f t="shared" si="105"/>
        <v>0</v>
      </c>
      <c r="Q868" s="53">
        <f t="shared" si="106"/>
        <v>0</v>
      </c>
      <c r="R868" s="53">
        <f>IF(P868=0,0,IF(INSTRUCCIONES!$C$8="",P868,MIN(P868,INSTRUCCIONES!$C$8)))</f>
        <v>0</v>
      </c>
      <c r="S868" s="52" t="str">
        <f>IF(OR(A868="",H868=""),"",IF(COUNTIFS(LISTAS!$C$2:$C$24,C868,LISTAS!$D$2:$D$24,H868)&gt;0,"SI","NO"))</f>
        <v/>
      </c>
      <c r="T868" s="53">
        <f t="shared" si="107"/>
        <v>0</v>
      </c>
      <c r="U868" s="54">
        <f t="shared" si="108"/>
        <v>0</v>
      </c>
      <c r="V868" s="55" t="str">
        <f t="shared" si="109"/>
        <v/>
      </c>
      <c r="W868" s="35" t="str">
        <f t="shared" si="110"/>
        <v/>
      </c>
      <c r="X868" s="37"/>
      <c r="Y868" s="56"/>
      <c r="Z868" s="57" t="str">
        <f t="shared" si="111"/>
        <v/>
      </c>
      <c r="AA868" s="41"/>
    </row>
    <row r="869" spans="1:27" ht="24" customHeight="1" x14ac:dyDescent="0.25">
      <c r="A869" s="27"/>
      <c r="B869" s="51" t="str">
        <f>IF(A869="","",IFERROR(INDEX(PERSONAL!$G$6:$G$80,MATCH(A869,PERSONAL!$A$6:$A$80,0)),""))</f>
        <v/>
      </c>
      <c r="C869" s="52" t="str">
        <f>IF(A869="","",IFERROR(INDEX(PERSONAL!$B$6:$B$80,MATCH(A869,PERSONAL!$A$6:$A$80,0)),""))</f>
        <v/>
      </c>
      <c r="D869" s="31" t="str">
        <f>IF(A869="","",IFERROR(INDEX(PERSONAL!$V$6:$V$80,MATCH(A869,PERSONAL!$A$6:$A$80,0)),""))</f>
        <v/>
      </c>
      <c r="E869" s="2"/>
      <c r="F869" s="2"/>
      <c r="G869" s="2"/>
      <c r="H869" s="2"/>
      <c r="I869" s="30"/>
      <c r="J869" s="30"/>
      <c r="K869" s="27"/>
      <c r="L869" s="30"/>
      <c r="M869" s="27"/>
      <c r="N869" s="2"/>
      <c r="O869" s="53">
        <f t="shared" si="104"/>
        <v>0</v>
      </c>
      <c r="P869" s="53">
        <f t="shared" si="105"/>
        <v>0</v>
      </c>
      <c r="Q869" s="53">
        <f t="shared" si="106"/>
        <v>0</v>
      </c>
      <c r="R869" s="53">
        <f>IF(P869=0,0,IF(INSTRUCCIONES!$C$8="",P869,MIN(P869,INSTRUCCIONES!$C$8)))</f>
        <v>0</v>
      </c>
      <c r="S869" s="52" t="str">
        <f>IF(OR(A869="",H869=""),"",IF(COUNTIFS(LISTAS!$C$2:$C$24,C869,LISTAS!$D$2:$D$24,H869)&gt;0,"SI","NO"))</f>
        <v/>
      </c>
      <c r="T869" s="53">
        <f t="shared" si="107"/>
        <v>0</v>
      </c>
      <c r="U869" s="54">
        <f t="shared" si="108"/>
        <v>0</v>
      </c>
      <c r="V869" s="55" t="str">
        <f t="shared" si="109"/>
        <v/>
      </c>
      <c r="W869" s="35" t="str">
        <f t="shared" si="110"/>
        <v/>
      </c>
      <c r="X869" s="37"/>
      <c r="Y869" s="56"/>
      <c r="Z869" s="57" t="str">
        <f t="shared" si="111"/>
        <v/>
      </c>
      <c r="AA869" s="41"/>
    </row>
    <row r="870" spans="1:27" ht="24" customHeight="1" x14ac:dyDescent="0.25">
      <c r="A870" s="27"/>
      <c r="B870" s="51" t="str">
        <f>IF(A870="","",IFERROR(INDEX(PERSONAL!$G$6:$G$80,MATCH(A870,PERSONAL!$A$6:$A$80,0)),""))</f>
        <v/>
      </c>
      <c r="C870" s="52" t="str">
        <f>IF(A870="","",IFERROR(INDEX(PERSONAL!$B$6:$B$80,MATCH(A870,PERSONAL!$A$6:$A$80,0)),""))</f>
        <v/>
      </c>
      <c r="D870" s="31" t="str">
        <f>IF(A870="","",IFERROR(INDEX(PERSONAL!$V$6:$V$80,MATCH(A870,PERSONAL!$A$6:$A$80,0)),""))</f>
        <v/>
      </c>
      <c r="E870" s="2"/>
      <c r="F870" s="2"/>
      <c r="G870" s="2"/>
      <c r="H870" s="2"/>
      <c r="I870" s="30"/>
      <c r="J870" s="30"/>
      <c r="K870" s="27"/>
      <c r="L870" s="30"/>
      <c r="M870" s="27"/>
      <c r="N870" s="2"/>
      <c r="O870" s="53">
        <f t="shared" si="104"/>
        <v>0</v>
      </c>
      <c r="P870" s="53">
        <f t="shared" si="105"/>
        <v>0</v>
      </c>
      <c r="Q870" s="53">
        <f t="shared" si="106"/>
        <v>0</v>
      </c>
      <c r="R870" s="53">
        <f>IF(P870=0,0,IF(INSTRUCCIONES!$C$8="",P870,MIN(P870,INSTRUCCIONES!$C$8)))</f>
        <v>0</v>
      </c>
      <c r="S870" s="52" t="str">
        <f>IF(OR(A870="",H870=""),"",IF(COUNTIFS(LISTAS!$C$2:$C$24,C870,LISTAS!$D$2:$D$24,H870)&gt;0,"SI","NO"))</f>
        <v/>
      </c>
      <c r="T870" s="53">
        <f t="shared" si="107"/>
        <v>0</v>
      </c>
      <c r="U870" s="54">
        <f t="shared" si="108"/>
        <v>0</v>
      </c>
      <c r="V870" s="55" t="str">
        <f t="shared" si="109"/>
        <v/>
      </c>
      <c r="W870" s="35" t="str">
        <f t="shared" si="110"/>
        <v/>
      </c>
      <c r="X870" s="37"/>
      <c r="Y870" s="56"/>
      <c r="Z870" s="57" t="str">
        <f t="shared" si="111"/>
        <v/>
      </c>
      <c r="AA870" s="41"/>
    </row>
    <row r="871" spans="1:27" ht="24" customHeight="1" x14ac:dyDescent="0.25">
      <c r="A871" s="27"/>
      <c r="B871" s="51" t="str">
        <f>IF(A871="","",IFERROR(INDEX(PERSONAL!$G$6:$G$80,MATCH(A871,PERSONAL!$A$6:$A$80,0)),""))</f>
        <v/>
      </c>
      <c r="C871" s="52" t="str">
        <f>IF(A871="","",IFERROR(INDEX(PERSONAL!$B$6:$B$80,MATCH(A871,PERSONAL!$A$6:$A$80,0)),""))</f>
        <v/>
      </c>
      <c r="D871" s="31" t="str">
        <f>IF(A871="","",IFERROR(INDEX(PERSONAL!$V$6:$V$80,MATCH(A871,PERSONAL!$A$6:$A$80,0)),""))</f>
        <v/>
      </c>
      <c r="E871" s="2"/>
      <c r="F871" s="2"/>
      <c r="G871" s="2"/>
      <c r="H871" s="2"/>
      <c r="I871" s="30"/>
      <c r="J871" s="30"/>
      <c r="K871" s="27"/>
      <c r="L871" s="30"/>
      <c r="M871" s="27"/>
      <c r="N871" s="2"/>
      <c r="O871" s="53">
        <f t="shared" si="104"/>
        <v>0</v>
      </c>
      <c r="P871" s="53">
        <f t="shared" si="105"/>
        <v>0</v>
      </c>
      <c r="Q871" s="53">
        <f t="shared" si="106"/>
        <v>0</v>
      </c>
      <c r="R871" s="53">
        <f>IF(P871=0,0,IF(INSTRUCCIONES!$C$8="",P871,MIN(P871,INSTRUCCIONES!$C$8)))</f>
        <v>0</v>
      </c>
      <c r="S871" s="52" t="str">
        <f>IF(OR(A871="",H871=""),"",IF(COUNTIFS(LISTAS!$C$2:$C$24,C871,LISTAS!$D$2:$D$24,H871)&gt;0,"SI","NO"))</f>
        <v/>
      </c>
      <c r="T871" s="53">
        <f t="shared" si="107"/>
        <v>0</v>
      </c>
      <c r="U871" s="54">
        <f t="shared" si="108"/>
        <v>0</v>
      </c>
      <c r="V871" s="55" t="str">
        <f t="shared" si="109"/>
        <v/>
      </c>
      <c r="W871" s="35" t="str">
        <f t="shared" si="110"/>
        <v/>
      </c>
      <c r="X871" s="37"/>
      <c r="Y871" s="56"/>
      <c r="Z871" s="57" t="str">
        <f t="shared" si="111"/>
        <v/>
      </c>
      <c r="AA871" s="41"/>
    </row>
    <row r="872" spans="1:27" ht="24" customHeight="1" x14ac:dyDescent="0.25">
      <c r="A872" s="27"/>
      <c r="B872" s="51" t="str">
        <f>IF(A872="","",IFERROR(INDEX(PERSONAL!$G$6:$G$80,MATCH(A872,PERSONAL!$A$6:$A$80,0)),""))</f>
        <v/>
      </c>
      <c r="C872" s="52" t="str">
        <f>IF(A872="","",IFERROR(INDEX(PERSONAL!$B$6:$B$80,MATCH(A872,PERSONAL!$A$6:$A$80,0)),""))</f>
        <v/>
      </c>
      <c r="D872" s="31" t="str">
        <f>IF(A872="","",IFERROR(INDEX(PERSONAL!$V$6:$V$80,MATCH(A872,PERSONAL!$A$6:$A$80,0)),""))</f>
        <v/>
      </c>
      <c r="E872" s="2"/>
      <c r="F872" s="2"/>
      <c r="G872" s="2"/>
      <c r="H872" s="2"/>
      <c r="I872" s="30"/>
      <c r="J872" s="30"/>
      <c r="K872" s="27"/>
      <c r="L872" s="30"/>
      <c r="M872" s="27"/>
      <c r="N872" s="2"/>
      <c r="O872" s="53">
        <f t="shared" si="104"/>
        <v>0</v>
      </c>
      <c r="P872" s="53">
        <f t="shared" si="105"/>
        <v>0</v>
      </c>
      <c r="Q872" s="53">
        <f t="shared" si="106"/>
        <v>0</v>
      </c>
      <c r="R872" s="53">
        <f>IF(P872=0,0,IF(INSTRUCCIONES!$C$8="",P872,MIN(P872,INSTRUCCIONES!$C$8)))</f>
        <v>0</v>
      </c>
      <c r="S872" s="52" t="str">
        <f>IF(OR(A872="",H872=""),"",IF(COUNTIFS(LISTAS!$C$2:$C$24,C872,LISTAS!$D$2:$D$24,H872)&gt;0,"SI","NO"))</f>
        <v/>
      </c>
      <c r="T872" s="53">
        <f t="shared" si="107"/>
        <v>0</v>
      </c>
      <c r="U872" s="54">
        <f t="shared" si="108"/>
        <v>0</v>
      </c>
      <c r="V872" s="55" t="str">
        <f t="shared" si="109"/>
        <v/>
      </c>
      <c r="W872" s="35" t="str">
        <f t="shared" si="110"/>
        <v/>
      </c>
      <c r="X872" s="37"/>
      <c r="Y872" s="56"/>
      <c r="Z872" s="57" t="str">
        <f t="shared" si="111"/>
        <v/>
      </c>
      <c r="AA872" s="41"/>
    </row>
    <row r="873" spans="1:27" ht="24" customHeight="1" x14ac:dyDescent="0.25">
      <c r="A873" s="27"/>
      <c r="B873" s="51" t="str">
        <f>IF(A873="","",IFERROR(INDEX(PERSONAL!$G$6:$G$80,MATCH(A873,PERSONAL!$A$6:$A$80,0)),""))</f>
        <v/>
      </c>
      <c r="C873" s="52" t="str">
        <f>IF(A873="","",IFERROR(INDEX(PERSONAL!$B$6:$B$80,MATCH(A873,PERSONAL!$A$6:$A$80,0)),""))</f>
        <v/>
      </c>
      <c r="D873" s="31" t="str">
        <f>IF(A873="","",IFERROR(INDEX(PERSONAL!$V$6:$V$80,MATCH(A873,PERSONAL!$A$6:$A$80,0)),""))</f>
        <v/>
      </c>
      <c r="E873" s="2"/>
      <c r="F873" s="2"/>
      <c r="G873" s="2"/>
      <c r="H873" s="2"/>
      <c r="I873" s="30"/>
      <c r="J873" s="30"/>
      <c r="K873" s="27"/>
      <c r="L873" s="30"/>
      <c r="M873" s="27"/>
      <c r="N873" s="2"/>
      <c r="O873" s="53">
        <f t="shared" si="104"/>
        <v>0</v>
      </c>
      <c r="P873" s="53">
        <f t="shared" si="105"/>
        <v>0</v>
      </c>
      <c r="Q873" s="53">
        <f t="shared" si="106"/>
        <v>0</v>
      </c>
      <c r="R873" s="53">
        <f>IF(P873=0,0,IF(INSTRUCCIONES!$C$8="",P873,MIN(P873,INSTRUCCIONES!$C$8)))</f>
        <v>0</v>
      </c>
      <c r="S873" s="52" t="str">
        <f>IF(OR(A873="",H873=""),"",IF(COUNTIFS(LISTAS!$C$2:$C$24,C873,LISTAS!$D$2:$D$24,H873)&gt;0,"SI","NO"))</f>
        <v/>
      </c>
      <c r="T873" s="53">
        <f t="shared" si="107"/>
        <v>0</v>
      </c>
      <c r="U873" s="54">
        <f t="shared" si="108"/>
        <v>0</v>
      </c>
      <c r="V873" s="55" t="str">
        <f t="shared" si="109"/>
        <v/>
      </c>
      <c r="W873" s="35" t="str">
        <f t="shared" si="110"/>
        <v/>
      </c>
      <c r="X873" s="37"/>
      <c r="Y873" s="56"/>
      <c r="Z873" s="57" t="str">
        <f t="shared" si="111"/>
        <v/>
      </c>
      <c r="AA873" s="41"/>
    </row>
    <row r="874" spans="1:27" ht="24" customHeight="1" x14ac:dyDescent="0.25">
      <c r="A874" s="27"/>
      <c r="B874" s="51" t="str">
        <f>IF(A874="","",IFERROR(INDEX(PERSONAL!$G$6:$G$80,MATCH(A874,PERSONAL!$A$6:$A$80,0)),""))</f>
        <v/>
      </c>
      <c r="C874" s="52" t="str">
        <f>IF(A874="","",IFERROR(INDEX(PERSONAL!$B$6:$B$80,MATCH(A874,PERSONAL!$A$6:$A$80,0)),""))</f>
        <v/>
      </c>
      <c r="D874" s="31" t="str">
        <f>IF(A874="","",IFERROR(INDEX(PERSONAL!$V$6:$V$80,MATCH(A874,PERSONAL!$A$6:$A$80,0)),""))</f>
        <v/>
      </c>
      <c r="E874" s="2"/>
      <c r="F874" s="2"/>
      <c r="G874" s="2"/>
      <c r="H874" s="2"/>
      <c r="I874" s="30"/>
      <c r="J874" s="30"/>
      <c r="K874" s="27"/>
      <c r="L874" s="30"/>
      <c r="M874" s="27"/>
      <c r="N874" s="2"/>
      <c r="O874" s="53">
        <f t="shared" si="104"/>
        <v>0</v>
      </c>
      <c r="P874" s="53">
        <f t="shared" si="105"/>
        <v>0</v>
      </c>
      <c r="Q874" s="53">
        <f t="shared" si="106"/>
        <v>0</v>
      </c>
      <c r="R874" s="53">
        <f>IF(P874=0,0,IF(INSTRUCCIONES!$C$8="",P874,MIN(P874,INSTRUCCIONES!$C$8)))</f>
        <v>0</v>
      </c>
      <c r="S874" s="52" t="str">
        <f>IF(OR(A874="",H874=""),"",IF(COUNTIFS(LISTAS!$C$2:$C$24,C874,LISTAS!$D$2:$D$24,H874)&gt;0,"SI","NO"))</f>
        <v/>
      </c>
      <c r="T874" s="53">
        <f t="shared" si="107"/>
        <v>0</v>
      </c>
      <c r="U874" s="54">
        <f t="shared" si="108"/>
        <v>0</v>
      </c>
      <c r="V874" s="55" t="str">
        <f t="shared" si="109"/>
        <v/>
      </c>
      <c r="W874" s="35" t="str">
        <f t="shared" si="110"/>
        <v/>
      </c>
      <c r="X874" s="37"/>
      <c r="Y874" s="56"/>
      <c r="Z874" s="57" t="str">
        <f t="shared" si="111"/>
        <v/>
      </c>
      <c r="AA874" s="41"/>
    </row>
    <row r="875" spans="1:27" ht="24" customHeight="1" x14ac:dyDescent="0.25">
      <c r="A875" s="27"/>
      <c r="B875" s="51" t="str">
        <f>IF(A875="","",IFERROR(INDEX(PERSONAL!$G$6:$G$80,MATCH(A875,PERSONAL!$A$6:$A$80,0)),""))</f>
        <v/>
      </c>
      <c r="C875" s="52" t="str">
        <f>IF(A875="","",IFERROR(INDEX(PERSONAL!$B$6:$B$80,MATCH(A875,PERSONAL!$A$6:$A$80,0)),""))</f>
        <v/>
      </c>
      <c r="D875" s="31" t="str">
        <f>IF(A875="","",IFERROR(INDEX(PERSONAL!$V$6:$V$80,MATCH(A875,PERSONAL!$A$6:$A$80,0)),""))</f>
        <v/>
      </c>
      <c r="E875" s="2"/>
      <c r="F875" s="2"/>
      <c r="G875" s="2"/>
      <c r="H875" s="2"/>
      <c r="I875" s="30"/>
      <c r="J875" s="30"/>
      <c r="K875" s="27"/>
      <c r="L875" s="30"/>
      <c r="M875" s="27"/>
      <c r="N875" s="2"/>
      <c r="O875" s="53">
        <f t="shared" si="104"/>
        <v>0</v>
      </c>
      <c r="P875" s="53">
        <f t="shared" si="105"/>
        <v>0</v>
      </c>
      <c r="Q875" s="53">
        <f t="shared" si="106"/>
        <v>0</v>
      </c>
      <c r="R875" s="53">
        <f>IF(P875=0,0,IF(INSTRUCCIONES!$C$8="",P875,MIN(P875,INSTRUCCIONES!$C$8)))</f>
        <v>0</v>
      </c>
      <c r="S875" s="52" t="str">
        <f>IF(OR(A875="",H875=""),"",IF(COUNTIFS(LISTAS!$C$2:$C$24,C875,LISTAS!$D$2:$D$24,H875)&gt;0,"SI","NO"))</f>
        <v/>
      </c>
      <c r="T875" s="53">
        <f t="shared" si="107"/>
        <v>0</v>
      </c>
      <c r="U875" s="54">
        <f t="shared" si="108"/>
        <v>0</v>
      </c>
      <c r="V875" s="55" t="str">
        <f t="shared" si="109"/>
        <v/>
      </c>
      <c r="W875" s="35" t="str">
        <f t="shared" si="110"/>
        <v/>
      </c>
      <c r="X875" s="37"/>
      <c r="Y875" s="56"/>
      <c r="Z875" s="57" t="str">
        <f t="shared" si="111"/>
        <v/>
      </c>
      <c r="AA875" s="41"/>
    </row>
    <row r="876" spans="1:27" ht="24" customHeight="1" x14ac:dyDescent="0.25">
      <c r="A876" s="27"/>
      <c r="B876" s="51" t="str">
        <f>IF(A876="","",IFERROR(INDEX(PERSONAL!$G$6:$G$80,MATCH(A876,PERSONAL!$A$6:$A$80,0)),""))</f>
        <v/>
      </c>
      <c r="C876" s="52" t="str">
        <f>IF(A876="","",IFERROR(INDEX(PERSONAL!$B$6:$B$80,MATCH(A876,PERSONAL!$A$6:$A$80,0)),""))</f>
        <v/>
      </c>
      <c r="D876" s="31" t="str">
        <f>IF(A876="","",IFERROR(INDEX(PERSONAL!$V$6:$V$80,MATCH(A876,PERSONAL!$A$6:$A$80,0)),""))</f>
        <v/>
      </c>
      <c r="E876" s="2"/>
      <c r="F876" s="2"/>
      <c r="G876" s="2"/>
      <c r="H876" s="2"/>
      <c r="I876" s="30"/>
      <c r="J876" s="30"/>
      <c r="K876" s="27"/>
      <c r="L876" s="30"/>
      <c r="M876" s="27"/>
      <c r="N876" s="2"/>
      <c r="O876" s="53">
        <f t="shared" si="104"/>
        <v>0</v>
      </c>
      <c r="P876" s="53">
        <f t="shared" si="105"/>
        <v>0</v>
      </c>
      <c r="Q876" s="53">
        <f t="shared" si="106"/>
        <v>0</v>
      </c>
      <c r="R876" s="53">
        <f>IF(P876=0,0,IF(INSTRUCCIONES!$C$8="",P876,MIN(P876,INSTRUCCIONES!$C$8)))</f>
        <v>0</v>
      </c>
      <c r="S876" s="52" t="str">
        <f>IF(OR(A876="",H876=""),"",IF(COUNTIFS(LISTAS!$C$2:$C$24,C876,LISTAS!$D$2:$D$24,H876)&gt;0,"SI","NO"))</f>
        <v/>
      </c>
      <c r="T876" s="53">
        <f t="shared" si="107"/>
        <v>0</v>
      </c>
      <c r="U876" s="54">
        <f t="shared" si="108"/>
        <v>0</v>
      </c>
      <c r="V876" s="55" t="str">
        <f t="shared" si="109"/>
        <v/>
      </c>
      <c r="W876" s="35" t="str">
        <f t="shared" si="110"/>
        <v/>
      </c>
      <c r="X876" s="37"/>
      <c r="Y876" s="56"/>
      <c r="Z876" s="57" t="str">
        <f t="shared" si="111"/>
        <v/>
      </c>
      <c r="AA876" s="41"/>
    </row>
    <row r="877" spans="1:27" ht="24" customHeight="1" x14ac:dyDescent="0.25">
      <c r="A877" s="27"/>
      <c r="B877" s="51" t="str">
        <f>IF(A877="","",IFERROR(INDEX(PERSONAL!$G$6:$G$80,MATCH(A877,PERSONAL!$A$6:$A$80,0)),""))</f>
        <v/>
      </c>
      <c r="C877" s="52" t="str">
        <f>IF(A877="","",IFERROR(INDEX(PERSONAL!$B$6:$B$80,MATCH(A877,PERSONAL!$A$6:$A$80,0)),""))</f>
        <v/>
      </c>
      <c r="D877" s="31" t="str">
        <f>IF(A877="","",IFERROR(INDEX(PERSONAL!$V$6:$V$80,MATCH(A877,PERSONAL!$A$6:$A$80,0)),""))</f>
        <v/>
      </c>
      <c r="E877" s="2"/>
      <c r="F877" s="2"/>
      <c r="G877" s="2"/>
      <c r="H877" s="2"/>
      <c r="I877" s="30"/>
      <c r="J877" s="30"/>
      <c r="K877" s="27"/>
      <c r="L877" s="30"/>
      <c r="M877" s="27"/>
      <c r="N877" s="2"/>
      <c r="O877" s="53">
        <f t="shared" si="104"/>
        <v>0</v>
      </c>
      <c r="P877" s="53">
        <f t="shared" si="105"/>
        <v>0</v>
      </c>
      <c r="Q877" s="53">
        <f t="shared" si="106"/>
        <v>0</v>
      </c>
      <c r="R877" s="53">
        <f>IF(P877=0,0,IF(INSTRUCCIONES!$C$8="",P877,MIN(P877,INSTRUCCIONES!$C$8)))</f>
        <v>0</v>
      </c>
      <c r="S877" s="52" t="str">
        <f>IF(OR(A877="",H877=""),"",IF(COUNTIFS(LISTAS!$C$2:$C$24,C877,LISTAS!$D$2:$D$24,H877)&gt;0,"SI","NO"))</f>
        <v/>
      </c>
      <c r="T877" s="53">
        <f t="shared" si="107"/>
        <v>0</v>
      </c>
      <c r="U877" s="54">
        <f t="shared" si="108"/>
        <v>0</v>
      </c>
      <c r="V877" s="55" t="str">
        <f t="shared" si="109"/>
        <v/>
      </c>
      <c r="W877" s="35" t="str">
        <f t="shared" si="110"/>
        <v/>
      </c>
      <c r="X877" s="37"/>
      <c r="Y877" s="56"/>
      <c r="Z877" s="57" t="str">
        <f t="shared" si="111"/>
        <v/>
      </c>
      <c r="AA877" s="41"/>
    </row>
    <row r="878" spans="1:27" ht="24" customHeight="1" x14ac:dyDescent="0.25">
      <c r="A878" s="27"/>
      <c r="B878" s="51" t="str">
        <f>IF(A878="","",IFERROR(INDEX(PERSONAL!$G$6:$G$80,MATCH(A878,PERSONAL!$A$6:$A$80,0)),""))</f>
        <v/>
      </c>
      <c r="C878" s="52" t="str">
        <f>IF(A878="","",IFERROR(INDEX(PERSONAL!$B$6:$B$80,MATCH(A878,PERSONAL!$A$6:$A$80,0)),""))</f>
        <v/>
      </c>
      <c r="D878" s="31" t="str">
        <f>IF(A878="","",IFERROR(INDEX(PERSONAL!$V$6:$V$80,MATCH(A878,PERSONAL!$A$6:$A$80,0)),""))</f>
        <v/>
      </c>
      <c r="E878" s="2"/>
      <c r="F878" s="2"/>
      <c r="G878" s="2"/>
      <c r="H878" s="2"/>
      <c r="I878" s="30"/>
      <c r="J878" s="30"/>
      <c r="K878" s="27"/>
      <c r="L878" s="30"/>
      <c r="M878" s="27"/>
      <c r="N878" s="2"/>
      <c r="O878" s="53">
        <f t="shared" si="104"/>
        <v>0</v>
      </c>
      <c r="P878" s="53">
        <f t="shared" si="105"/>
        <v>0</v>
      </c>
      <c r="Q878" s="53">
        <f t="shared" si="106"/>
        <v>0</v>
      </c>
      <c r="R878" s="53">
        <f>IF(P878=0,0,IF(INSTRUCCIONES!$C$8="",P878,MIN(P878,INSTRUCCIONES!$C$8)))</f>
        <v>0</v>
      </c>
      <c r="S878" s="52" t="str">
        <f>IF(OR(A878="",H878=""),"",IF(COUNTIFS(LISTAS!$C$2:$C$24,C878,LISTAS!$D$2:$D$24,H878)&gt;0,"SI","NO"))</f>
        <v/>
      </c>
      <c r="T878" s="53">
        <f t="shared" si="107"/>
        <v>0</v>
      </c>
      <c r="U878" s="54">
        <f t="shared" si="108"/>
        <v>0</v>
      </c>
      <c r="V878" s="55" t="str">
        <f t="shared" si="109"/>
        <v/>
      </c>
      <c r="W878" s="35" t="str">
        <f t="shared" si="110"/>
        <v/>
      </c>
      <c r="X878" s="37"/>
      <c r="Y878" s="56"/>
      <c r="Z878" s="57" t="str">
        <f t="shared" si="111"/>
        <v/>
      </c>
      <c r="AA878" s="41"/>
    </row>
    <row r="879" spans="1:27" ht="24" customHeight="1" x14ac:dyDescent="0.25">
      <c r="A879" s="27"/>
      <c r="B879" s="51" t="str">
        <f>IF(A879="","",IFERROR(INDEX(PERSONAL!$G$6:$G$80,MATCH(A879,PERSONAL!$A$6:$A$80,0)),""))</f>
        <v/>
      </c>
      <c r="C879" s="52" t="str">
        <f>IF(A879="","",IFERROR(INDEX(PERSONAL!$B$6:$B$80,MATCH(A879,PERSONAL!$A$6:$A$80,0)),""))</f>
        <v/>
      </c>
      <c r="D879" s="31" t="str">
        <f>IF(A879="","",IFERROR(INDEX(PERSONAL!$V$6:$V$80,MATCH(A879,PERSONAL!$A$6:$A$80,0)),""))</f>
        <v/>
      </c>
      <c r="E879" s="2"/>
      <c r="F879" s="2"/>
      <c r="G879" s="2"/>
      <c r="H879" s="2"/>
      <c r="I879" s="30"/>
      <c r="J879" s="30"/>
      <c r="K879" s="27"/>
      <c r="L879" s="30"/>
      <c r="M879" s="27"/>
      <c r="N879" s="2"/>
      <c r="O879" s="53">
        <f t="shared" si="104"/>
        <v>0</v>
      </c>
      <c r="P879" s="53">
        <f t="shared" si="105"/>
        <v>0</v>
      </c>
      <c r="Q879" s="53">
        <f t="shared" si="106"/>
        <v>0</v>
      </c>
      <c r="R879" s="53">
        <f>IF(P879=0,0,IF(INSTRUCCIONES!$C$8="",P879,MIN(P879,INSTRUCCIONES!$C$8)))</f>
        <v>0</v>
      </c>
      <c r="S879" s="52" t="str">
        <f>IF(OR(A879="",H879=""),"",IF(COUNTIFS(LISTAS!$C$2:$C$24,C879,LISTAS!$D$2:$D$24,H879)&gt;0,"SI","NO"))</f>
        <v/>
      </c>
      <c r="T879" s="53">
        <f t="shared" si="107"/>
        <v>0</v>
      </c>
      <c r="U879" s="54">
        <f t="shared" si="108"/>
        <v>0</v>
      </c>
      <c r="V879" s="55" t="str">
        <f t="shared" si="109"/>
        <v/>
      </c>
      <c r="W879" s="35" t="str">
        <f t="shared" si="110"/>
        <v/>
      </c>
      <c r="X879" s="37"/>
      <c r="Y879" s="56"/>
      <c r="Z879" s="57" t="str">
        <f t="shared" si="111"/>
        <v/>
      </c>
      <c r="AA879" s="41"/>
    </row>
    <row r="880" spans="1:27" ht="24" customHeight="1" x14ac:dyDescent="0.25">
      <c r="A880" s="27"/>
      <c r="B880" s="51" t="str">
        <f>IF(A880="","",IFERROR(INDEX(PERSONAL!$G$6:$G$80,MATCH(A880,PERSONAL!$A$6:$A$80,0)),""))</f>
        <v/>
      </c>
      <c r="C880" s="52" t="str">
        <f>IF(A880="","",IFERROR(INDEX(PERSONAL!$B$6:$B$80,MATCH(A880,PERSONAL!$A$6:$A$80,0)),""))</f>
        <v/>
      </c>
      <c r="D880" s="31" t="str">
        <f>IF(A880="","",IFERROR(INDEX(PERSONAL!$V$6:$V$80,MATCH(A880,PERSONAL!$A$6:$A$80,0)),""))</f>
        <v/>
      </c>
      <c r="E880" s="2"/>
      <c r="F880" s="2"/>
      <c r="G880" s="2"/>
      <c r="H880" s="2"/>
      <c r="I880" s="30"/>
      <c r="J880" s="30"/>
      <c r="K880" s="27"/>
      <c r="L880" s="30"/>
      <c r="M880" s="27"/>
      <c r="N880" s="2"/>
      <c r="O880" s="53">
        <f t="shared" si="104"/>
        <v>0</v>
      </c>
      <c r="P880" s="53">
        <f t="shared" si="105"/>
        <v>0</v>
      </c>
      <c r="Q880" s="53">
        <f t="shared" si="106"/>
        <v>0</v>
      </c>
      <c r="R880" s="53">
        <f>IF(P880=0,0,IF(INSTRUCCIONES!$C$8="",P880,MIN(P880,INSTRUCCIONES!$C$8)))</f>
        <v>0</v>
      </c>
      <c r="S880" s="52" t="str">
        <f>IF(OR(A880="",H880=""),"",IF(COUNTIFS(LISTAS!$C$2:$C$24,C880,LISTAS!$D$2:$D$24,H880)&gt;0,"SI","NO"))</f>
        <v/>
      </c>
      <c r="T880" s="53">
        <f t="shared" si="107"/>
        <v>0</v>
      </c>
      <c r="U880" s="54">
        <f t="shared" si="108"/>
        <v>0</v>
      </c>
      <c r="V880" s="55" t="str">
        <f t="shared" si="109"/>
        <v/>
      </c>
      <c r="W880" s="35" t="str">
        <f t="shared" si="110"/>
        <v/>
      </c>
      <c r="X880" s="37"/>
      <c r="Y880" s="56"/>
      <c r="Z880" s="57" t="str">
        <f t="shared" si="111"/>
        <v/>
      </c>
      <c r="AA880" s="41"/>
    </row>
    <row r="881" spans="1:27" ht="24" customHeight="1" x14ac:dyDescent="0.25">
      <c r="A881" s="27"/>
      <c r="B881" s="51" t="str">
        <f>IF(A881="","",IFERROR(INDEX(PERSONAL!$G$6:$G$80,MATCH(A881,PERSONAL!$A$6:$A$80,0)),""))</f>
        <v/>
      </c>
      <c r="C881" s="52" t="str">
        <f>IF(A881="","",IFERROR(INDEX(PERSONAL!$B$6:$B$80,MATCH(A881,PERSONAL!$A$6:$A$80,0)),""))</f>
        <v/>
      </c>
      <c r="D881" s="31" t="str">
        <f>IF(A881="","",IFERROR(INDEX(PERSONAL!$V$6:$V$80,MATCH(A881,PERSONAL!$A$6:$A$80,0)),""))</f>
        <v/>
      </c>
      <c r="E881" s="2"/>
      <c r="F881" s="2"/>
      <c r="G881" s="2"/>
      <c r="H881" s="2"/>
      <c r="I881" s="30"/>
      <c r="J881" s="30"/>
      <c r="K881" s="27"/>
      <c r="L881" s="30"/>
      <c r="M881" s="27"/>
      <c r="N881" s="2"/>
      <c r="O881" s="53">
        <f t="shared" si="104"/>
        <v>0</v>
      </c>
      <c r="P881" s="53">
        <f t="shared" si="105"/>
        <v>0</v>
      </c>
      <c r="Q881" s="53">
        <f t="shared" si="106"/>
        <v>0</v>
      </c>
      <c r="R881" s="53">
        <f>IF(P881=0,0,IF(INSTRUCCIONES!$C$8="",P881,MIN(P881,INSTRUCCIONES!$C$8)))</f>
        <v>0</v>
      </c>
      <c r="S881" s="52" t="str">
        <f>IF(OR(A881="",H881=""),"",IF(COUNTIFS(LISTAS!$C$2:$C$24,C881,LISTAS!$D$2:$D$24,H881)&gt;0,"SI","NO"))</f>
        <v/>
      </c>
      <c r="T881" s="53">
        <f t="shared" si="107"/>
        <v>0</v>
      </c>
      <c r="U881" s="54">
        <f t="shared" si="108"/>
        <v>0</v>
      </c>
      <c r="V881" s="55" t="str">
        <f t="shared" si="109"/>
        <v/>
      </c>
      <c r="W881" s="35" t="str">
        <f t="shared" si="110"/>
        <v/>
      </c>
      <c r="X881" s="37"/>
      <c r="Y881" s="56"/>
      <c r="Z881" s="57" t="str">
        <f t="shared" si="111"/>
        <v/>
      </c>
      <c r="AA881" s="41"/>
    </row>
    <row r="882" spans="1:27" ht="24" customHeight="1" x14ac:dyDescent="0.25">
      <c r="A882" s="27"/>
      <c r="B882" s="51" t="str">
        <f>IF(A882="","",IFERROR(INDEX(PERSONAL!$G$6:$G$80,MATCH(A882,PERSONAL!$A$6:$A$80,0)),""))</f>
        <v/>
      </c>
      <c r="C882" s="52" t="str">
        <f>IF(A882="","",IFERROR(INDEX(PERSONAL!$B$6:$B$80,MATCH(A882,PERSONAL!$A$6:$A$80,0)),""))</f>
        <v/>
      </c>
      <c r="D882" s="31" t="str">
        <f>IF(A882="","",IFERROR(INDEX(PERSONAL!$V$6:$V$80,MATCH(A882,PERSONAL!$A$6:$A$80,0)),""))</f>
        <v/>
      </c>
      <c r="E882" s="2"/>
      <c r="F882" s="2"/>
      <c r="G882" s="2"/>
      <c r="H882" s="2"/>
      <c r="I882" s="30"/>
      <c r="J882" s="30"/>
      <c r="K882" s="27"/>
      <c r="L882" s="30"/>
      <c r="M882" s="27"/>
      <c r="N882" s="2"/>
      <c r="O882" s="53">
        <f t="shared" si="104"/>
        <v>0</v>
      </c>
      <c r="P882" s="53">
        <f t="shared" si="105"/>
        <v>0</v>
      </c>
      <c r="Q882" s="53">
        <f t="shared" si="106"/>
        <v>0</v>
      </c>
      <c r="R882" s="53">
        <f>IF(P882=0,0,IF(INSTRUCCIONES!$C$8="",P882,MIN(P882,INSTRUCCIONES!$C$8)))</f>
        <v>0</v>
      </c>
      <c r="S882" s="52" t="str">
        <f>IF(OR(A882="",H882=""),"",IF(COUNTIFS(LISTAS!$C$2:$C$24,C882,LISTAS!$D$2:$D$24,H882)&gt;0,"SI","NO"))</f>
        <v/>
      </c>
      <c r="T882" s="53">
        <f t="shared" si="107"/>
        <v>0</v>
      </c>
      <c r="U882" s="54">
        <f t="shared" si="108"/>
        <v>0</v>
      </c>
      <c r="V882" s="55" t="str">
        <f t="shared" si="109"/>
        <v/>
      </c>
      <c r="W882" s="35" t="str">
        <f t="shared" si="110"/>
        <v/>
      </c>
      <c r="X882" s="37"/>
      <c r="Y882" s="56"/>
      <c r="Z882" s="57" t="str">
        <f t="shared" si="111"/>
        <v/>
      </c>
      <c r="AA882" s="41"/>
    </row>
    <row r="883" spans="1:27" ht="24" customHeight="1" x14ac:dyDescent="0.25">
      <c r="A883" s="27"/>
      <c r="B883" s="51" t="str">
        <f>IF(A883="","",IFERROR(INDEX(PERSONAL!$G$6:$G$80,MATCH(A883,PERSONAL!$A$6:$A$80,0)),""))</f>
        <v/>
      </c>
      <c r="C883" s="52" t="str">
        <f>IF(A883="","",IFERROR(INDEX(PERSONAL!$B$6:$B$80,MATCH(A883,PERSONAL!$A$6:$A$80,0)),""))</f>
        <v/>
      </c>
      <c r="D883" s="31" t="str">
        <f>IF(A883="","",IFERROR(INDEX(PERSONAL!$V$6:$V$80,MATCH(A883,PERSONAL!$A$6:$A$80,0)),""))</f>
        <v/>
      </c>
      <c r="E883" s="2"/>
      <c r="F883" s="2"/>
      <c r="G883" s="2"/>
      <c r="H883" s="2"/>
      <c r="I883" s="30"/>
      <c r="J883" s="30"/>
      <c r="K883" s="27"/>
      <c r="L883" s="30"/>
      <c r="M883" s="27"/>
      <c r="N883" s="2"/>
      <c r="O883" s="53">
        <f t="shared" si="104"/>
        <v>0</v>
      </c>
      <c r="P883" s="53">
        <f t="shared" si="105"/>
        <v>0</v>
      </c>
      <c r="Q883" s="53">
        <f t="shared" si="106"/>
        <v>0</v>
      </c>
      <c r="R883" s="53">
        <f>IF(P883=0,0,IF(INSTRUCCIONES!$C$8="",P883,MIN(P883,INSTRUCCIONES!$C$8)))</f>
        <v>0</v>
      </c>
      <c r="S883" s="52" t="str">
        <f>IF(OR(A883="",H883=""),"",IF(COUNTIFS(LISTAS!$C$2:$C$24,C883,LISTAS!$D$2:$D$24,H883)&gt;0,"SI","NO"))</f>
        <v/>
      </c>
      <c r="T883" s="53">
        <f t="shared" si="107"/>
        <v>0</v>
      </c>
      <c r="U883" s="54">
        <f t="shared" si="108"/>
        <v>0</v>
      </c>
      <c r="V883" s="55" t="str">
        <f t="shared" si="109"/>
        <v/>
      </c>
      <c r="W883" s="35" t="str">
        <f t="shared" si="110"/>
        <v/>
      </c>
      <c r="X883" s="37"/>
      <c r="Y883" s="56"/>
      <c r="Z883" s="57" t="str">
        <f t="shared" si="111"/>
        <v/>
      </c>
      <c r="AA883" s="41"/>
    </row>
    <row r="884" spans="1:27" ht="24" customHeight="1" x14ac:dyDescent="0.25">
      <c r="A884" s="27"/>
      <c r="B884" s="51" t="str">
        <f>IF(A884="","",IFERROR(INDEX(PERSONAL!$G$6:$G$80,MATCH(A884,PERSONAL!$A$6:$A$80,0)),""))</f>
        <v/>
      </c>
      <c r="C884" s="52" t="str">
        <f>IF(A884="","",IFERROR(INDEX(PERSONAL!$B$6:$B$80,MATCH(A884,PERSONAL!$A$6:$A$80,0)),""))</f>
        <v/>
      </c>
      <c r="D884" s="31" t="str">
        <f>IF(A884="","",IFERROR(INDEX(PERSONAL!$V$6:$V$80,MATCH(A884,PERSONAL!$A$6:$A$80,0)),""))</f>
        <v/>
      </c>
      <c r="E884" s="2"/>
      <c r="F884" s="2"/>
      <c r="G884" s="2"/>
      <c r="H884" s="2"/>
      <c r="I884" s="30"/>
      <c r="J884" s="30"/>
      <c r="K884" s="27"/>
      <c r="L884" s="30"/>
      <c r="M884" s="27"/>
      <c r="N884" s="2"/>
      <c r="O884" s="53">
        <f t="shared" si="104"/>
        <v>0</v>
      </c>
      <c r="P884" s="53">
        <f t="shared" si="105"/>
        <v>0</v>
      </c>
      <c r="Q884" s="53">
        <f t="shared" si="106"/>
        <v>0</v>
      </c>
      <c r="R884" s="53">
        <f>IF(P884=0,0,IF(INSTRUCCIONES!$C$8="",P884,MIN(P884,INSTRUCCIONES!$C$8)))</f>
        <v>0</v>
      </c>
      <c r="S884" s="52" t="str">
        <f>IF(OR(A884="",H884=""),"",IF(COUNTIFS(LISTAS!$C$2:$C$24,C884,LISTAS!$D$2:$D$24,H884)&gt;0,"SI","NO"))</f>
        <v/>
      </c>
      <c r="T884" s="53">
        <f t="shared" si="107"/>
        <v>0</v>
      </c>
      <c r="U884" s="54">
        <f t="shared" si="108"/>
        <v>0</v>
      </c>
      <c r="V884" s="55" t="str">
        <f t="shared" si="109"/>
        <v/>
      </c>
      <c r="W884" s="35" t="str">
        <f t="shared" si="110"/>
        <v/>
      </c>
      <c r="X884" s="37"/>
      <c r="Y884" s="56"/>
      <c r="Z884" s="57" t="str">
        <f t="shared" si="111"/>
        <v/>
      </c>
      <c r="AA884" s="41"/>
    </row>
    <row r="885" spans="1:27" ht="24" customHeight="1" x14ac:dyDescent="0.25">
      <c r="A885" s="27"/>
      <c r="B885" s="51" t="str">
        <f>IF(A885="","",IFERROR(INDEX(PERSONAL!$G$6:$G$80,MATCH(A885,PERSONAL!$A$6:$A$80,0)),""))</f>
        <v/>
      </c>
      <c r="C885" s="52" t="str">
        <f>IF(A885="","",IFERROR(INDEX(PERSONAL!$B$6:$B$80,MATCH(A885,PERSONAL!$A$6:$A$80,0)),""))</f>
        <v/>
      </c>
      <c r="D885" s="31" t="str">
        <f>IF(A885="","",IFERROR(INDEX(PERSONAL!$V$6:$V$80,MATCH(A885,PERSONAL!$A$6:$A$80,0)),""))</f>
        <v/>
      </c>
      <c r="E885" s="2"/>
      <c r="F885" s="2"/>
      <c r="G885" s="2"/>
      <c r="H885" s="2"/>
      <c r="I885" s="30"/>
      <c r="J885" s="30"/>
      <c r="K885" s="27"/>
      <c r="L885" s="30"/>
      <c r="M885" s="27"/>
      <c r="N885" s="2"/>
      <c r="O885" s="53">
        <f t="shared" si="104"/>
        <v>0</v>
      </c>
      <c r="P885" s="53">
        <f t="shared" si="105"/>
        <v>0</v>
      </c>
      <c r="Q885" s="53">
        <f t="shared" si="106"/>
        <v>0</v>
      </c>
      <c r="R885" s="53">
        <f>IF(P885=0,0,IF(INSTRUCCIONES!$C$8="",P885,MIN(P885,INSTRUCCIONES!$C$8)))</f>
        <v>0</v>
      </c>
      <c r="S885" s="52" t="str">
        <f>IF(OR(A885="",H885=""),"",IF(COUNTIFS(LISTAS!$C$2:$C$24,C885,LISTAS!$D$2:$D$24,H885)&gt;0,"SI","NO"))</f>
        <v/>
      </c>
      <c r="T885" s="53">
        <f t="shared" si="107"/>
        <v>0</v>
      </c>
      <c r="U885" s="54">
        <f t="shared" si="108"/>
        <v>0</v>
      </c>
      <c r="V885" s="55" t="str">
        <f t="shared" si="109"/>
        <v/>
      </c>
      <c r="W885" s="35" t="str">
        <f t="shared" si="110"/>
        <v/>
      </c>
      <c r="X885" s="37"/>
      <c r="Y885" s="56"/>
      <c r="Z885" s="57" t="str">
        <f t="shared" si="111"/>
        <v/>
      </c>
      <c r="AA885" s="41"/>
    </row>
    <row r="886" spans="1:27" ht="24" customHeight="1" x14ac:dyDescent="0.25">
      <c r="A886" s="27"/>
      <c r="B886" s="51" t="str">
        <f>IF(A886="","",IFERROR(INDEX(PERSONAL!$G$6:$G$80,MATCH(A886,PERSONAL!$A$6:$A$80,0)),""))</f>
        <v/>
      </c>
      <c r="C886" s="52" t="str">
        <f>IF(A886="","",IFERROR(INDEX(PERSONAL!$B$6:$B$80,MATCH(A886,PERSONAL!$A$6:$A$80,0)),""))</f>
        <v/>
      </c>
      <c r="D886" s="31" t="str">
        <f>IF(A886="","",IFERROR(INDEX(PERSONAL!$V$6:$V$80,MATCH(A886,PERSONAL!$A$6:$A$80,0)),""))</f>
        <v/>
      </c>
      <c r="E886" s="2"/>
      <c r="F886" s="2"/>
      <c r="G886" s="2"/>
      <c r="H886" s="2"/>
      <c r="I886" s="30"/>
      <c r="J886" s="30"/>
      <c r="K886" s="27"/>
      <c r="L886" s="30"/>
      <c r="M886" s="27"/>
      <c r="N886" s="2"/>
      <c r="O886" s="53">
        <f t="shared" si="104"/>
        <v>0</v>
      </c>
      <c r="P886" s="53">
        <f t="shared" si="105"/>
        <v>0</v>
      </c>
      <c r="Q886" s="53">
        <f t="shared" si="106"/>
        <v>0</v>
      </c>
      <c r="R886" s="53">
        <f>IF(P886=0,0,IF(INSTRUCCIONES!$C$8="",P886,MIN(P886,INSTRUCCIONES!$C$8)))</f>
        <v>0</v>
      </c>
      <c r="S886" s="52" t="str">
        <f>IF(OR(A886="",H886=""),"",IF(COUNTIFS(LISTAS!$C$2:$C$24,C886,LISTAS!$D$2:$D$24,H886)&gt;0,"SI","NO"))</f>
        <v/>
      </c>
      <c r="T886" s="53">
        <f t="shared" si="107"/>
        <v>0</v>
      </c>
      <c r="U886" s="54">
        <f t="shared" si="108"/>
        <v>0</v>
      </c>
      <c r="V886" s="55" t="str">
        <f t="shared" si="109"/>
        <v/>
      </c>
      <c r="W886" s="35" t="str">
        <f t="shared" si="110"/>
        <v/>
      </c>
      <c r="X886" s="37"/>
      <c r="Y886" s="56"/>
      <c r="Z886" s="57" t="str">
        <f t="shared" si="111"/>
        <v/>
      </c>
      <c r="AA886" s="41"/>
    </row>
    <row r="887" spans="1:27" ht="24" customHeight="1" x14ac:dyDescent="0.25">
      <c r="A887" s="27"/>
      <c r="B887" s="51" t="str">
        <f>IF(A887="","",IFERROR(INDEX(PERSONAL!$G$6:$G$80,MATCH(A887,PERSONAL!$A$6:$A$80,0)),""))</f>
        <v/>
      </c>
      <c r="C887" s="52" t="str">
        <f>IF(A887="","",IFERROR(INDEX(PERSONAL!$B$6:$B$80,MATCH(A887,PERSONAL!$A$6:$A$80,0)),""))</f>
        <v/>
      </c>
      <c r="D887" s="31" t="str">
        <f>IF(A887="","",IFERROR(INDEX(PERSONAL!$V$6:$V$80,MATCH(A887,PERSONAL!$A$6:$A$80,0)),""))</f>
        <v/>
      </c>
      <c r="E887" s="2"/>
      <c r="F887" s="2"/>
      <c r="G887" s="2"/>
      <c r="H887" s="2"/>
      <c r="I887" s="30"/>
      <c r="J887" s="30"/>
      <c r="K887" s="27"/>
      <c r="L887" s="30"/>
      <c r="M887" s="27"/>
      <c r="N887" s="2"/>
      <c r="O887" s="53">
        <f t="shared" si="104"/>
        <v>0</v>
      </c>
      <c r="P887" s="53">
        <f t="shared" si="105"/>
        <v>0</v>
      </c>
      <c r="Q887" s="53">
        <f t="shared" si="106"/>
        <v>0</v>
      </c>
      <c r="R887" s="53">
        <f>IF(P887=0,0,IF(INSTRUCCIONES!$C$8="",P887,MIN(P887,INSTRUCCIONES!$C$8)))</f>
        <v>0</v>
      </c>
      <c r="S887" s="52" t="str">
        <f>IF(OR(A887="",H887=""),"",IF(COUNTIFS(LISTAS!$C$2:$C$24,C887,LISTAS!$D$2:$D$24,H887)&gt;0,"SI","NO"))</f>
        <v/>
      </c>
      <c r="T887" s="53">
        <f t="shared" si="107"/>
        <v>0</v>
      </c>
      <c r="U887" s="54">
        <f t="shared" si="108"/>
        <v>0</v>
      </c>
      <c r="V887" s="55" t="str">
        <f t="shared" si="109"/>
        <v/>
      </c>
      <c r="W887" s="35" t="str">
        <f t="shared" si="110"/>
        <v/>
      </c>
      <c r="X887" s="37"/>
      <c r="Y887" s="56"/>
      <c r="Z887" s="57" t="str">
        <f t="shared" si="111"/>
        <v/>
      </c>
      <c r="AA887" s="41"/>
    </row>
    <row r="888" spans="1:27" ht="24" customHeight="1" x14ac:dyDescent="0.25">
      <c r="A888" s="27"/>
      <c r="B888" s="51" t="str">
        <f>IF(A888="","",IFERROR(INDEX(PERSONAL!$G$6:$G$80,MATCH(A888,PERSONAL!$A$6:$A$80,0)),""))</f>
        <v/>
      </c>
      <c r="C888" s="52" t="str">
        <f>IF(A888="","",IFERROR(INDEX(PERSONAL!$B$6:$B$80,MATCH(A888,PERSONAL!$A$6:$A$80,0)),""))</f>
        <v/>
      </c>
      <c r="D888" s="31" t="str">
        <f>IF(A888="","",IFERROR(INDEX(PERSONAL!$V$6:$V$80,MATCH(A888,PERSONAL!$A$6:$A$80,0)),""))</f>
        <v/>
      </c>
      <c r="E888" s="2"/>
      <c r="F888" s="2"/>
      <c r="G888" s="2"/>
      <c r="H888" s="2"/>
      <c r="I888" s="30"/>
      <c r="J888" s="30"/>
      <c r="K888" s="27"/>
      <c r="L888" s="30"/>
      <c r="M888" s="27"/>
      <c r="N888" s="2"/>
      <c r="O888" s="53">
        <f t="shared" si="104"/>
        <v>0</v>
      </c>
      <c r="P888" s="53">
        <f t="shared" si="105"/>
        <v>0</v>
      </c>
      <c r="Q888" s="53">
        <f t="shared" si="106"/>
        <v>0</v>
      </c>
      <c r="R888" s="53">
        <f>IF(P888=0,0,IF(INSTRUCCIONES!$C$8="",P888,MIN(P888,INSTRUCCIONES!$C$8)))</f>
        <v>0</v>
      </c>
      <c r="S888" s="52" t="str">
        <f>IF(OR(A888="",H888=""),"",IF(COUNTIFS(LISTAS!$C$2:$C$24,C888,LISTAS!$D$2:$D$24,H888)&gt;0,"SI","NO"))</f>
        <v/>
      </c>
      <c r="T888" s="53">
        <f t="shared" si="107"/>
        <v>0</v>
      </c>
      <c r="U888" s="54">
        <f t="shared" si="108"/>
        <v>0</v>
      </c>
      <c r="V888" s="55" t="str">
        <f t="shared" si="109"/>
        <v/>
      </c>
      <c r="W888" s="35" t="str">
        <f t="shared" si="110"/>
        <v/>
      </c>
      <c r="X888" s="37"/>
      <c r="Y888" s="56"/>
      <c r="Z888" s="57" t="str">
        <f t="shared" si="111"/>
        <v/>
      </c>
      <c r="AA888" s="41"/>
    </row>
    <row r="889" spans="1:27" ht="24" customHeight="1" x14ac:dyDescent="0.25">
      <c r="A889" s="27"/>
      <c r="B889" s="51" t="str">
        <f>IF(A889="","",IFERROR(INDEX(PERSONAL!$G$6:$G$80,MATCH(A889,PERSONAL!$A$6:$A$80,0)),""))</f>
        <v/>
      </c>
      <c r="C889" s="52" t="str">
        <f>IF(A889="","",IFERROR(INDEX(PERSONAL!$B$6:$B$80,MATCH(A889,PERSONAL!$A$6:$A$80,0)),""))</f>
        <v/>
      </c>
      <c r="D889" s="31" t="str">
        <f>IF(A889="","",IFERROR(INDEX(PERSONAL!$V$6:$V$80,MATCH(A889,PERSONAL!$A$6:$A$80,0)),""))</f>
        <v/>
      </c>
      <c r="E889" s="2"/>
      <c r="F889" s="2"/>
      <c r="G889" s="2"/>
      <c r="H889" s="2"/>
      <c r="I889" s="30"/>
      <c r="J889" s="30"/>
      <c r="K889" s="27"/>
      <c r="L889" s="30"/>
      <c r="M889" s="27"/>
      <c r="N889" s="2"/>
      <c r="O889" s="53">
        <f t="shared" si="104"/>
        <v>0</v>
      </c>
      <c r="P889" s="53">
        <f t="shared" si="105"/>
        <v>0</v>
      </c>
      <c r="Q889" s="53">
        <f t="shared" si="106"/>
        <v>0</v>
      </c>
      <c r="R889" s="53">
        <f>IF(P889=0,0,IF(INSTRUCCIONES!$C$8="",P889,MIN(P889,INSTRUCCIONES!$C$8)))</f>
        <v>0</v>
      </c>
      <c r="S889" s="52" t="str">
        <f>IF(OR(A889="",H889=""),"",IF(COUNTIFS(LISTAS!$C$2:$C$24,C889,LISTAS!$D$2:$D$24,H889)&gt;0,"SI","NO"))</f>
        <v/>
      </c>
      <c r="T889" s="53">
        <f t="shared" si="107"/>
        <v>0</v>
      </c>
      <c r="U889" s="54">
        <f t="shared" si="108"/>
        <v>0</v>
      </c>
      <c r="V889" s="55" t="str">
        <f t="shared" si="109"/>
        <v/>
      </c>
      <c r="W889" s="35" t="str">
        <f t="shared" si="110"/>
        <v/>
      </c>
      <c r="X889" s="37"/>
      <c r="Y889" s="56"/>
      <c r="Z889" s="57" t="str">
        <f t="shared" si="111"/>
        <v/>
      </c>
      <c r="AA889" s="41"/>
    </row>
    <row r="890" spans="1:27" ht="24" customHeight="1" x14ac:dyDescent="0.25">
      <c r="A890" s="27"/>
      <c r="B890" s="51" t="str">
        <f>IF(A890="","",IFERROR(INDEX(PERSONAL!$G$6:$G$80,MATCH(A890,PERSONAL!$A$6:$A$80,0)),""))</f>
        <v/>
      </c>
      <c r="C890" s="52" t="str">
        <f>IF(A890="","",IFERROR(INDEX(PERSONAL!$B$6:$B$80,MATCH(A890,PERSONAL!$A$6:$A$80,0)),""))</f>
        <v/>
      </c>
      <c r="D890" s="31" t="str">
        <f>IF(A890="","",IFERROR(INDEX(PERSONAL!$V$6:$V$80,MATCH(A890,PERSONAL!$A$6:$A$80,0)),""))</f>
        <v/>
      </c>
      <c r="E890" s="2"/>
      <c r="F890" s="2"/>
      <c r="G890" s="2"/>
      <c r="H890" s="2"/>
      <c r="I890" s="30"/>
      <c r="J890" s="30"/>
      <c r="K890" s="27"/>
      <c r="L890" s="30"/>
      <c r="M890" s="27"/>
      <c r="N890" s="2"/>
      <c r="O890" s="53">
        <f t="shared" si="104"/>
        <v>0</v>
      </c>
      <c r="P890" s="53">
        <f t="shared" si="105"/>
        <v>0</v>
      </c>
      <c r="Q890" s="53">
        <f t="shared" si="106"/>
        <v>0</v>
      </c>
      <c r="R890" s="53">
        <f>IF(P890=0,0,IF(INSTRUCCIONES!$C$8="",P890,MIN(P890,INSTRUCCIONES!$C$8)))</f>
        <v>0</v>
      </c>
      <c r="S890" s="52" t="str">
        <f>IF(OR(A890="",H890=""),"",IF(COUNTIFS(LISTAS!$C$2:$C$24,C890,LISTAS!$D$2:$D$24,H890)&gt;0,"SI","NO"))</f>
        <v/>
      </c>
      <c r="T890" s="53">
        <f t="shared" si="107"/>
        <v>0</v>
      </c>
      <c r="U890" s="54">
        <f t="shared" si="108"/>
        <v>0</v>
      </c>
      <c r="V890" s="55" t="str">
        <f t="shared" si="109"/>
        <v/>
      </c>
      <c r="W890" s="35" t="str">
        <f t="shared" si="110"/>
        <v/>
      </c>
      <c r="X890" s="37"/>
      <c r="Y890" s="56"/>
      <c r="Z890" s="57" t="str">
        <f t="shared" si="111"/>
        <v/>
      </c>
      <c r="AA890" s="41"/>
    </row>
    <row r="891" spans="1:27" ht="24" customHeight="1" x14ac:dyDescent="0.25">
      <c r="A891" s="27"/>
      <c r="B891" s="51" t="str">
        <f>IF(A891="","",IFERROR(INDEX(PERSONAL!$G$6:$G$80,MATCH(A891,PERSONAL!$A$6:$A$80,0)),""))</f>
        <v/>
      </c>
      <c r="C891" s="52" t="str">
        <f>IF(A891="","",IFERROR(INDEX(PERSONAL!$B$6:$B$80,MATCH(A891,PERSONAL!$A$6:$A$80,0)),""))</f>
        <v/>
      </c>
      <c r="D891" s="31" t="str">
        <f>IF(A891="","",IFERROR(INDEX(PERSONAL!$V$6:$V$80,MATCH(A891,PERSONAL!$A$6:$A$80,0)),""))</f>
        <v/>
      </c>
      <c r="E891" s="2"/>
      <c r="F891" s="2"/>
      <c r="G891" s="2"/>
      <c r="H891" s="2"/>
      <c r="I891" s="30"/>
      <c r="J891" s="30"/>
      <c r="K891" s="27"/>
      <c r="L891" s="30"/>
      <c r="M891" s="27"/>
      <c r="N891" s="2"/>
      <c r="O891" s="53">
        <f t="shared" si="104"/>
        <v>0</v>
      </c>
      <c r="P891" s="53">
        <f t="shared" si="105"/>
        <v>0</v>
      </c>
      <c r="Q891" s="53">
        <f t="shared" si="106"/>
        <v>0</v>
      </c>
      <c r="R891" s="53">
        <f>IF(P891=0,0,IF(INSTRUCCIONES!$C$8="",P891,MIN(P891,INSTRUCCIONES!$C$8)))</f>
        <v>0</v>
      </c>
      <c r="S891" s="52" t="str">
        <f>IF(OR(A891="",H891=""),"",IF(COUNTIFS(LISTAS!$C$2:$C$24,C891,LISTAS!$D$2:$D$24,H891)&gt;0,"SI","NO"))</f>
        <v/>
      </c>
      <c r="T891" s="53">
        <f t="shared" si="107"/>
        <v>0</v>
      </c>
      <c r="U891" s="54">
        <f t="shared" si="108"/>
        <v>0</v>
      </c>
      <c r="V891" s="55" t="str">
        <f t="shared" si="109"/>
        <v/>
      </c>
      <c r="W891" s="35" t="str">
        <f t="shared" si="110"/>
        <v/>
      </c>
      <c r="X891" s="37"/>
      <c r="Y891" s="56"/>
      <c r="Z891" s="57" t="str">
        <f t="shared" si="111"/>
        <v/>
      </c>
      <c r="AA891" s="41"/>
    </row>
    <row r="892" spans="1:27" ht="24" customHeight="1" x14ac:dyDescent="0.25">
      <c r="A892" s="27"/>
      <c r="B892" s="51" t="str">
        <f>IF(A892="","",IFERROR(INDEX(PERSONAL!$G$6:$G$80,MATCH(A892,PERSONAL!$A$6:$A$80,0)),""))</f>
        <v/>
      </c>
      <c r="C892" s="52" t="str">
        <f>IF(A892="","",IFERROR(INDEX(PERSONAL!$B$6:$B$80,MATCH(A892,PERSONAL!$A$6:$A$80,0)),""))</f>
        <v/>
      </c>
      <c r="D892" s="31" t="str">
        <f>IF(A892="","",IFERROR(INDEX(PERSONAL!$V$6:$V$80,MATCH(A892,PERSONAL!$A$6:$A$80,0)),""))</f>
        <v/>
      </c>
      <c r="E892" s="2"/>
      <c r="F892" s="2"/>
      <c r="G892" s="2"/>
      <c r="H892" s="2"/>
      <c r="I892" s="30"/>
      <c r="J892" s="30"/>
      <c r="K892" s="27"/>
      <c r="L892" s="30"/>
      <c r="M892" s="27"/>
      <c r="N892" s="2"/>
      <c r="O892" s="53">
        <f t="shared" si="104"/>
        <v>0</v>
      </c>
      <c r="P892" s="53">
        <f t="shared" si="105"/>
        <v>0</v>
      </c>
      <c r="Q892" s="53">
        <f t="shared" si="106"/>
        <v>0</v>
      </c>
      <c r="R892" s="53">
        <f>IF(P892=0,0,IF(INSTRUCCIONES!$C$8="",P892,MIN(P892,INSTRUCCIONES!$C$8)))</f>
        <v>0</v>
      </c>
      <c r="S892" s="52" t="str">
        <f>IF(OR(A892="",H892=""),"",IF(COUNTIFS(LISTAS!$C$2:$C$24,C892,LISTAS!$D$2:$D$24,H892)&gt;0,"SI","NO"))</f>
        <v/>
      </c>
      <c r="T892" s="53">
        <f t="shared" si="107"/>
        <v>0</v>
      </c>
      <c r="U892" s="54">
        <f t="shared" si="108"/>
        <v>0</v>
      </c>
      <c r="V892" s="55" t="str">
        <f t="shared" si="109"/>
        <v/>
      </c>
      <c r="W892" s="35" t="str">
        <f t="shared" si="110"/>
        <v/>
      </c>
      <c r="X892" s="37"/>
      <c r="Y892" s="56"/>
      <c r="Z892" s="57" t="str">
        <f t="shared" si="111"/>
        <v/>
      </c>
      <c r="AA892" s="41"/>
    </row>
    <row r="893" spans="1:27" ht="24" customHeight="1" x14ac:dyDescent="0.25">
      <c r="A893" s="27"/>
      <c r="B893" s="51" t="str">
        <f>IF(A893="","",IFERROR(INDEX(PERSONAL!$G$6:$G$80,MATCH(A893,PERSONAL!$A$6:$A$80,0)),""))</f>
        <v/>
      </c>
      <c r="C893" s="52" t="str">
        <f>IF(A893="","",IFERROR(INDEX(PERSONAL!$B$6:$B$80,MATCH(A893,PERSONAL!$A$6:$A$80,0)),""))</f>
        <v/>
      </c>
      <c r="D893" s="31" t="str">
        <f>IF(A893="","",IFERROR(INDEX(PERSONAL!$V$6:$V$80,MATCH(A893,PERSONAL!$A$6:$A$80,0)),""))</f>
        <v/>
      </c>
      <c r="E893" s="2"/>
      <c r="F893" s="2"/>
      <c r="G893" s="2"/>
      <c r="H893" s="2"/>
      <c r="I893" s="30"/>
      <c r="J893" s="30"/>
      <c r="K893" s="27"/>
      <c r="L893" s="30"/>
      <c r="M893" s="27"/>
      <c r="N893" s="2"/>
      <c r="O893" s="53">
        <f t="shared" si="104"/>
        <v>0</v>
      </c>
      <c r="P893" s="53">
        <f t="shared" si="105"/>
        <v>0</v>
      </c>
      <c r="Q893" s="53">
        <f t="shared" si="106"/>
        <v>0</v>
      </c>
      <c r="R893" s="53">
        <f>IF(P893=0,0,IF(INSTRUCCIONES!$C$8="",P893,MIN(P893,INSTRUCCIONES!$C$8)))</f>
        <v>0</v>
      </c>
      <c r="S893" s="52" t="str">
        <f>IF(OR(A893="",H893=""),"",IF(COUNTIFS(LISTAS!$C$2:$C$24,C893,LISTAS!$D$2:$D$24,H893)&gt;0,"SI","NO"))</f>
        <v/>
      </c>
      <c r="T893" s="53">
        <f t="shared" si="107"/>
        <v>0</v>
      </c>
      <c r="U893" s="54">
        <f t="shared" si="108"/>
        <v>0</v>
      </c>
      <c r="V893" s="55" t="str">
        <f t="shared" si="109"/>
        <v/>
      </c>
      <c r="W893" s="35" t="str">
        <f t="shared" si="110"/>
        <v/>
      </c>
      <c r="X893" s="37"/>
      <c r="Y893" s="56"/>
      <c r="Z893" s="57" t="str">
        <f t="shared" si="111"/>
        <v/>
      </c>
      <c r="AA893" s="41"/>
    </row>
    <row r="894" spans="1:27" ht="24" customHeight="1" x14ac:dyDescent="0.25">
      <c r="A894" s="27"/>
      <c r="B894" s="51" t="str">
        <f>IF(A894="","",IFERROR(INDEX(PERSONAL!$G$6:$G$80,MATCH(A894,PERSONAL!$A$6:$A$80,0)),""))</f>
        <v/>
      </c>
      <c r="C894" s="52" t="str">
        <f>IF(A894="","",IFERROR(INDEX(PERSONAL!$B$6:$B$80,MATCH(A894,PERSONAL!$A$6:$A$80,0)),""))</f>
        <v/>
      </c>
      <c r="D894" s="31" t="str">
        <f>IF(A894="","",IFERROR(INDEX(PERSONAL!$V$6:$V$80,MATCH(A894,PERSONAL!$A$6:$A$80,0)),""))</f>
        <v/>
      </c>
      <c r="E894" s="2"/>
      <c r="F894" s="2"/>
      <c r="G894" s="2"/>
      <c r="H894" s="2"/>
      <c r="I894" s="30"/>
      <c r="J894" s="30"/>
      <c r="K894" s="27"/>
      <c r="L894" s="30"/>
      <c r="M894" s="27"/>
      <c r="N894" s="2"/>
      <c r="O894" s="53">
        <f t="shared" si="104"/>
        <v>0</v>
      </c>
      <c r="P894" s="53">
        <f t="shared" si="105"/>
        <v>0</v>
      </c>
      <c r="Q894" s="53">
        <f t="shared" si="106"/>
        <v>0</v>
      </c>
      <c r="R894" s="53">
        <f>IF(P894=0,0,IF(INSTRUCCIONES!$C$8="",P894,MIN(P894,INSTRUCCIONES!$C$8)))</f>
        <v>0</v>
      </c>
      <c r="S894" s="52" t="str">
        <f>IF(OR(A894="",H894=""),"",IF(COUNTIFS(LISTAS!$C$2:$C$24,C894,LISTAS!$D$2:$D$24,H894)&gt;0,"SI","NO"))</f>
        <v/>
      </c>
      <c r="T894" s="53">
        <f t="shared" si="107"/>
        <v>0</v>
      </c>
      <c r="U894" s="54">
        <f t="shared" si="108"/>
        <v>0</v>
      </c>
      <c r="V894" s="55" t="str">
        <f t="shared" si="109"/>
        <v/>
      </c>
      <c r="W894" s="35" t="str">
        <f t="shared" si="110"/>
        <v/>
      </c>
      <c r="X894" s="37"/>
      <c r="Y894" s="56"/>
      <c r="Z894" s="57" t="str">
        <f t="shared" si="111"/>
        <v/>
      </c>
      <c r="AA894" s="41"/>
    </row>
    <row r="895" spans="1:27" ht="24" customHeight="1" x14ac:dyDescent="0.25">
      <c r="A895" s="27"/>
      <c r="B895" s="51" t="str">
        <f>IF(A895="","",IFERROR(INDEX(PERSONAL!$G$6:$G$80,MATCH(A895,PERSONAL!$A$6:$A$80,0)),""))</f>
        <v/>
      </c>
      <c r="C895" s="52" t="str">
        <f>IF(A895="","",IFERROR(INDEX(PERSONAL!$B$6:$B$80,MATCH(A895,PERSONAL!$A$6:$A$80,0)),""))</f>
        <v/>
      </c>
      <c r="D895" s="31" t="str">
        <f>IF(A895="","",IFERROR(INDEX(PERSONAL!$V$6:$V$80,MATCH(A895,PERSONAL!$A$6:$A$80,0)),""))</f>
        <v/>
      </c>
      <c r="E895" s="2"/>
      <c r="F895" s="2"/>
      <c r="G895" s="2"/>
      <c r="H895" s="2"/>
      <c r="I895" s="30"/>
      <c r="J895" s="30"/>
      <c r="K895" s="27"/>
      <c r="L895" s="30"/>
      <c r="M895" s="27"/>
      <c r="N895" s="2"/>
      <c r="O895" s="53">
        <f t="shared" si="104"/>
        <v>0</v>
      </c>
      <c r="P895" s="53">
        <f t="shared" si="105"/>
        <v>0</v>
      </c>
      <c r="Q895" s="53">
        <f t="shared" si="106"/>
        <v>0</v>
      </c>
      <c r="R895" s="53">
        <f>IF(P895=0,0,IF(INSTRUCCIONES!$C$8="",P895,MIN(P895,INSTRUCCIONES!$C$8)))</f>
        <v>0</v>
      </c>
      <c r="S895" s="52" t="str">
        <f>IF(OR(A895="",H895=""),"",IF(COUNTIFS(LISTAS!$C$2:$C$24,C895,LISTAS!$D$2:$D$24,H895)&gt;0,"SI","NO"))</f>
        <v/>
      </c>
      <c r="T895" s="53">
        <f t="shared" si="107"/>
        <v>0</v>
      </c>
      <c r="U895" s="54">
        <f t="shared" si="108"/>
        <v>0</v>
      </c>
      <c r="V895" s="55" t="str">
        <f t="shared" si="109"/>
        <v/>
      </c>
      <c r="W895" s="35" t="str">
        <f t="shared" si="110"/>
        <v/>
      </c>
      <c r="X895" s="37"/>
      <c r="Y895" s="56"/>
      <c r="Z895" s="57" t="str">
        <f t="shared" si="111"/>
        <v/>
      </c>
      <c r="AA895" s="41"/>
    </row>
    <row r="896" spans="1:27" ht="24" customHeight="1" x14ac:dyDescent="0.25">
      <c r="A896" s="27"/>
      <c r="B896" s="51" t="str">
        <f>IF(A896="","",IFERROR(INDEX(PERSONAL!$G$6:$G$80,MATCH(A896,PERSONAL!$A$6:$A$80,0)),""))</f>
        <v/>
      </c>
      <c r="C896" s="52" t="str">
        <f>IF(A896="","",IFERROR(INDEX(PERSONAL!$B$6:$B$80,MATCH(A896,PERSONAL!$A$6:$A$80,0)),""))</f>
        <v/>
      </c>
      <c r="D896" s="31" t="str">
        <f>IF(A896="","",IFERROR(INDEX(PERSONAL!$V$6:$V$80,MATCH(A896,PERSONAL!$A$6:$A$80,0)),""))</f>
        <v/>
      </c>
      <c r="E896" s="2"/>
      <c r="F896" s="2"/>
      <c r="G896" s="2"/>
      <c r="H896" s="2"/>
      <c r="I896" s="30"/>
      <c r="J896" s="30"/>
      <c r="K896" s="27"/>
      <c r="L896" s="30"/>
      <c r="M896" s="27"/>
      <c r="N896" s="2"/>
      <c r="O896" s="53">
        <f t="shared" si="104"/>
        <v>0</v>
      </c>
      <c r="P896" s="53">
        <f t="shared" si="105"/>
        <v>0</v>
      </c>
      <c r="Q896" s="53">
        <f t="shared" si="106"/>
        <v>0</v>
      </c>
      <c r="R896" s="53">
        <f>IF(P896=0,0,IF(INSTRUCCIONES!$C$8="",P896,MIN(P896,INSTRUCCIONES!$C$8)))</f>
        <v>0</v>
      </c>
      <c r="S896" s="52" t="str">
        <f>IF(OR(A896="",H896=""),"",IF(COUNTIFS(LISTAS!$C$2:$C$24,C896,LISTAS!$D$2:$D$24,H896)&gt;0,"SI","NO"))</f>
        <v/>
      </c>
      <c r="T896" s="53">
        <f t="shared" si="107"/>
        <v>0</v>
      </c>
      <c r="U896" s="54">
        <f t="shared" si="108"/>
        <v>0</v>
      </c>
      <c r="V896" s="55" t="str">
        <f t="shared" si="109"/>
        <v/>
      </c>
      <c r="W896" s="35" t="str">
        <f t="shared" si="110"/>
        <v/>
      </c>
      <c r="X896" s="37"/>
      <c r="Y896" s="56"/>
      <c r="Z896" s="57" t="str">
        <f t="shared" si="111"/>
        <v/>
      </c>
      <c r="AA896" s="41"/>
    </row>
    <row r="897" spans="1:27" ht="24" customHeight="1" x14ac:dyDescent="0.25">
      <c r="A897" s="27"/>
      <c r="B897" s="51" t="str">
        <f>IF(A897="","",IFERROR(INDEX(PERSONAL!$G$6:$G$80,MATCH(A897,PERSONAL!$A$6:$A$80,0)),""))</f>
        <v/>
      </c>
      <c r="C897" s="52" t="str">
        <f>IF(A897="","",IFERROR(INDEX(PERSONAL!$B$6:$B$80,MATCH(A897,PERSONAL!$A$6:$A$80,0)),""))</f>
        <v/>
      </c>
      <c r="D897" s="31" t="str">
        <f>IF(A897="","",IFERROR(INDEX(PERSONAL!$V$6:$V$80,MATCH(A897,PERSONAL!$A$6:$A$80,0)),""))</f>
        <v/>
      </c>
      <c r="E897" s="2"/>
      <c r="F897" s="2"/>
      <c r="G897" s="2"/>
      <c r="H897" s="2"/>
      <c r="I897" s="30"/>
      <c r="J897" s="30"/>
      <c r="K897" s="27"/>
      <c r="L897" s="30"/>
      <c r="M897" s="27"/>
      <c r="N897" s="2"/>
      <c r="O897" s="53">
        <f t="shared" si="104"/>
        <v>0</v>
      </c>
      <c r="P897" s="53">
        <f t="shared" si="105"/>
        <v>0</v>
      </c>
      <c r="Q897" s="53">
        <f t="shared" si="106"/>
        <v>0</v>
      </c>
      <c r="R897" s="53">
        <f>IF(P897=0,0,IF(INSTRUCCIONES!$C$8="",P897,MIN(P897,INSTRUCCIONES!$C$8)))</f>
        <v>0</v>
      </c>
      <c r="S897" s="52" t="str">
        <f>IF(OR(A897="",H897=""),"",IF(COUNTIFS(LISTAS!$C$2:$C$24,C897,LISTAS!$D$2:$D$24,H897)&gt;0,"SI","NO"))</f>
        <v/>
      </c>
      <c r="T897" s="53">
        <f t="shared" si="107"/>
        <v>0</v>
      </c>
      <c r="U897" s="54">
        <f t="shared" si="108"/>
        <v>0</v>
      </c>
      <c r="V897" s="55" t="str">
        <f t="shared" si="109"/>
        <v/>
      </c>
      <c r="W897" s="35" t="str">
        <f t="shared" si="110"/>
        <v/>
      </c>
      <c r="X897" s="37"/>
      <c r="Y897" s="56"/>
      <c r="Z897" s="57" t="str">
        <f t="shared" si="111"/>
        <v/>
      </c>
      <c r="AA897" s="41"/>
    </row>
    <row r="898" spans="1:27" ht="24" customHeight="1" x14ac:dyDescent="0.25">
      <c r="A898" s="27"/>
      <c r="B898" s="51" t="str">
        <f>IF(A898="","",IFERROR(INDEX(PERSONAL!$G$6:$G$80,MATCH(A898,PERSONAL!$A$6:$A$80,0)),""))</f>
        <v/>
      </c>
      <c r="C898" s="52" t="str">
        <f>IF(A898="","",IFERROR(INDEX(PERSONAL!$B$6:$B$80,MATCH(A898,PERSONAL!$A$6:$A$80,0)),""))</f>
        <v/>
      </c>
      <c r="D898" s="31" t="str">
        <f>IF(A898="","",IFERROR(INDEX(PERSONAL!$V$6:$V$80,MATCH(A898,PERSONAL!$A$6:$A$80,0)),""))</f>
        <v/>
      </c>
      <c r="E898" s="2"/>
      <c r="F898" s="2"/>
      <c r="G898" s="2"/>
      <c r="H898" s="2"/>
      <c r="I898" s="30"/>
      <c r="J898" s="30"/>
      <c r="K898" s="27"/>
      <c r="L898" s="30"/>
      <c r="M898" s="27"/>
      <c r="N898" s="2"/>
      <c r="O898" s="53">
        <f t="shared" si="104"/>
        <v>0</v>
      </c>
      <c r="P898" s="53">
        <f t="shared" si="105"/>
        <v>0</v>
      </c>
      <c r="Q898" s="53">
        <f t="shared" si="106"/>
        <v>0</v>
      </c>
      <c r="R898" s="53">
        <f>IF(P898=0,0,IF(INSTRUCCIONES!$C$8="",P898,MIN(P898,INSTRUCCIONES!$C$8)))</f>
        <v>0</v>
      </c>
      <c r="S898" s="52" t="str">
        <f>IF(OR(A898="",H898=""),"",IF(COUNTIFS(LISTAS!$C$2:$C$24,C898,LISTAS!$D$2:$D$24,H898)&gt;0,"SI","NO"))</f>
        <v/>
      </c>
      <c r="T898" s="53">
        <f t="shared" si="107"/>
        <v>0</v>
      </c>
      <c r="U898" s="54">
        <f t="shared" si="108"/>
        <v>0</v>
      </c>
      <c r="V898" s="55" t="str">
        <f t="shared" si="109"/>
        <v/>
      </c>
      <c r="W898" s="35" t="str">
        <f t="shared" si="110"/>
        <v/>
      </c>
      <c r="X898" s="37"/>
      <c r="Y898" s="56"/>
      <c r="Z898" s="57" t="str">
        <f t="shared" si="111"/>
        <v/>
      </c>
      <c r="AA898" s="41"/>
    </row>
    <row r="899" spans="1:27" ht="24" customHeight="1" x14ac:dyDescent="0.25">
      <c r="A899" s="27"/>
      <c r="B899" s="51" t="str">
        <f>IF(A899="","",IFERROR(INDEX(PERSONAL!$G$6:$G$80,MATCH(A899,PERSONAL!$A$6:$A$80,0)),""))</f>
        <v/>
      </c>
      <c r="C899" s="52" t="str">
        <f>IF(A899="","",IFERROR(INDEX(PERSONAL!$B$6:$B$80,MATCH(A899,PERSONAL!$A$6:$A$80,0)),""))</f>
        <v/>
      </c>
      <c r="D899" s="31" t="str">
        <f>IF(A899="","",IFERROR(INDEX(PERSONAL!$V$6:$V$80,MATCH(A899,PERSONAL!$A$6:$A$80,0)),""))</f>
        <v/>
      </c>
      <c r="E899" s="2"/>
      <c r="F899" s="2"/>
      <c r="G899" s="2"/>
      <c r="H899" s="2"/>
      <c r="I899" s="30"/>
      <c r="J899" s="30"/>
      <c r="K899" s="27"/>
      <c r="L899" s="30"/>
      <c r="M899" s="27"/>
      <c r="N899" s="2"/>
      <c r="O899" s="53">
        <f t="shared" si="104"/>
        <v>0</v>
      </c>
      <c r="P899" s="53">
        <f t="shared" si="105"/>
        <v>0</v>
      </c>
      <c r="Q899" s="53">
        <f t="shared" si="106"/>
        <v>0</v>
      </c>
      <c r="R899" s="53">
        <f>IF(P899=0,0,IF(INSTRUCCIONES!$C$8="",P899,MIN(P899,INSTRUCCIONES!$C$8)))</f>
        <v>0</v>
      </c>
      <c r="S899" s="52" t="str">
        <f>IF(OR(A899="",H899=""),"",IF(COUNTIFS(LISTAS!$C$2:$C$24,C899,LISTAS!$D$2:$D$24,H899)&gt;0,"SI","NO"))</f>
        <v/>
      </c>
      <c r="T899" s="53">
        <f t="shared" si="107"/>
        <v>0</v>
      </c>
      <c r="U899" s="54">
        <f t="shared" si="108"/>
        <v>0</v>
      </c>
      <c r="V899" s="55" t="str">
        <f t="shared" si="109"/>
        <v/>
      </c>
      <c r="W899" s="35" t="str">
        <f t="shared" si="110"/>
        <v/>
      </c>
      <c r="X899" s="37"/>
      <c r="Y899" s="56"/>
      <c r="Z899" s="57" t="str">
        <f t="shared" si="111"/>
        <v/>
      </c>
      <c r="AA899" s="41"/>
    </row>
    <row r="900" spans="1:27" ht="24" customHeight="1" x14ac:dyDescent="0.25">
      <c r="A900" s="27"/>
      <c r="B900" s="51" t="str">
        <f>IF(A900="","",IFERROR(INDEX(PERSONAL!$G$6:$G$80,MATCH(A900,PERSONAL!$A$6:$A$80,0)),""))</f>
        <v/>
      </c>
      <c r="C900" s="52" t="str">
        <f>IF(A900="","",IFERROR(INDEX(PERSONAL!$B$6:$B$80,MATCH(A900,PERSONAL!$A$6:$A$80,0)),""))</f>
        <v/>
      </c>
      <c r="D900" s="31" t="str">
        <f>IF(A900="","",IFERROR(INDEX(PERSONAL!$V$6:$V$80,MATCH(A900,PERSONAL!$A$6:$A$80,0)),""))</f>
        <v/>
      </c>
      <c r="E900" s="2"/>
      <c r="F900" s="2"/>
      <c r="G900" s="2"/>
      <c r="H900" s="2"/>
      <c r="I900" s="30"/>
      <c r="J900" s="30"/>
      <c r="K900" s="27"/>
      <c r="L900" s="30"/>
      <c r="M900" s="27"/>
      <c r="N900" s="2"/>
      <c r="O900" s="53">
        <f t="shared" si="104"/>
        <v>0</v>
      </c>
      <c r="P900" s="53">
        <f t="shared" si="105"/>
        <v>0</v>
      </c>
      <c r="Q900" s="53">
        <f t="shared" si="106"/>
        <v>0</v>
      </c>
      <c r="R900" s="53">
        <f>IF(P900=0,0,IF(INSTRUCCIONES!$C$8="",P900,MIN(P900,INSTRUCCIONES!$C$8)))</f>
        <v>0</v>
      </c>
      <c r="S900" s="52" t="str">
        <f>IF(OR(A900="",H900=""),"",IF(COUNTIFS(LISTAS!$C$2:$C$24,C900,LISTAS!$D$2:$D$24,H900)&gt;0,"SI","NO"))</f>
        <v/>
      </c>
      <c r="T900" s="53">
        <f t="shared" si="107"/>
        <v>0</v>
      </c>
      <c r="U900" s="54">
        <f t="shared" si="108"/>
        <v>0</v>
      </c>
      <c r="V900" s="55" t="str">
        <f t="shared" si="109"/>
        <v/>
      </c>
      <c r="W900" s="35" t="str">
        <f t="shared" si="110"/>
        <v/>
      </c>
      <c r="X900" s="37"/>
      <c r="Y900" s="56"/>
      <c r="Z900" s="57" t="str">
        <f t="shared" si="111"/>
        <v/>
      </c>
      <c r="AA900" s="41"/>
    </row>
    <row r="901" spans="1:27" ht="24" customHeight="1" x14ac:dyDescent="0.25">
      <c r="A901" s="27"/>
      <c r="B901" s="51" t="str">
        <f>IF(A901="","",IFERROR(INDEX(PERSONAL!$G$6:$G$80,MATCH(A901,PERSONAL!$A$6:$A$80,0)),""))</f>
        <v/>
      </c>
      <c r="C901" s="52" t="str">
        <f>IF(A901="","",IFERROR(INDEX(PERSONAL!$B$6:$B$80,MATCH(A901,PERSONAL!$A$6:$A$80,0)),""))</f>
        <v/>
      </c>
      <c r="D901" s="31" t="str">
        <f>IF(A901="","",IFERROR(INDEX(PERSONAL!$V$6:$V$80,MATCH(A901,PERSONAL!$A$6:$A$80,0)),""))</f>
        <v/>
      </c>
      <c r="E901" s="2"/>
      <c r="F901" s="2"/>
      <c r="G901" s="2"/>
      <c r="H901" s="2"/>
      <c r="I901" s="30"/>
      <c r="J901" s="30"/>
      <c r="K901" s="27"/>
      <c r="L901" s="30"/>
      <c r="M901" s="27"/>
      <c r="N901" s="2"/>
      <c r="O901" s="53">
        <f t="shared" si="104"/>
        <v>0</v>
      </c>
      <c r="P901" s="53">
        <f t="shared" si="105"/>
        <v>0</v>
      </c>
      <c r="Q901" s="53">
        <f t="shared" si="106"/>
        <v>0</v>
      </c>
      <c r="R901" s="53">
        <f>IF(P901=0,0,IF(INSTRUCCIONES!$C$8="",P901,MIN(P901,INSTRUCCIONES!$C$8)))</f>
        <v>0</v>
      </c>
      <c r="S901" s="52" t="str">
        <f>IF(OR(A901="",H901=""),"",IF(COUNTIFS(LISTAS!$C$2:$C$24,C901,LISTAS!$D$2:$D$24,H901)&gt;0,"SI","NO"))</f>
        <v/>
      </c>
      <c r="T901" s="53">
        <f t="shared" si="107"/>
        <v>0</v>
      </c>
      <c r="U901" s="54">
        <f t="shared" si="108"/>
        <v>0</v>
      </c>
      <c r="V901" s="55" t="str">
        <f t="shared" si="109"/>
        <v/>
      </c>
      <c r="W901" s="35" t="str">
        <f t="shared" si="110"/>
        <v/>
      </c>
      <c r="X901" s="37"/>
      <c r="Y901" s="56"/>
      <c r="Z901" s="57" t="str">
        <f t="shared" si="111"/>
        <v/>
      </c>
      <c r="AA901" s="41"/>
    </row>
    <row r="902" spans="1:27" ht="24" customHeight="1" x14ac:dyDescent="0.25">
      <c r="A902" s="27"/>
      <c r="B902" s="51" t="str">
        <f>IF(A902="","",IFERROR(INDEX(PERSONAL!$G$6:$G$80,MATCH(A902,PERSONAL!$A$6:$A$80,0)),""))</f>
        <v/>
      </c>
      <c r="C902" s="52" t="str">
        <f>IF(A902="","",IFERROR(INDEX(PERSONAL!$B$6:$B$80,MATCH(A902,PERSONAL!$A$6:$A$80,0)),""))</f>
        <v/>
      </c>
      <c r="D902" s="31" t="str">
        <f>IF(A902="","",IFERROR(INDEX(PERSONAL!$V$6:$V$80,MATCH(A902,PERSONAL!$A$6:$A$80,0)),""))</f>
        <v/>
      </c>
      <c r="E902" s="2"/>
      <c r="F902" s="2"/>
      <c r="G902" s="2"/>
      <c r="H902" s="2"/>
      <c r="I902" s="30"/>
      <c r="J902" s="30"/>
      <c r="K902" s="27"/>
      <c r="L902" s="30"/>
      <c r="M902" s="27"/>
      <c r="N902" s="2"/>
      <c r="O902" s="53">
        <f t="shared" ref="O902:O965" si="112">IF(A902="",0,IF(I902&lt;&gt;"",I902,IF(AND(K902="NO",M902&lt;&gt;"SI",L902&lt;&gt;""),DATE(YEAR(L902),MONTH(L902),1),0)))</f>
        <v>0</v>
      </c>
      <c r="P902" s="53">
        <f t="shared" ref="P902:P965" si="113">IF(A902="",0,IF(J902&lt;&gt;"",J902,IF(L902="",0,IF(K902="SI",L902,IF(M902&lt;&gt;"SI",EOMONTH(L902,0),0)))))</f>
        <v>0</v>
      </c>
      <c r="Q902" s="53">
        <f t="shared" ref="Q902:Q965" si="114">IF(OR(O902=0,D902=""),0,MAX(O902,D902))</f>
        <v>0</v>
      </c>
      <c r="R902" s="53">
        <f>IF(P902=0,0,IF(INSTRUCCIONES!$C$8="",P902,MIN(P902,INSTRUCCIONES!$C$8)))</f>
        <v>0</v>
      </c>
      <c r="S902" s="52" t="str">
        <f>IF(OR(A902="",H902=""),"",IF(COUNTIFS(LISTAS!$C$2:$C$24,C902,LISTAS!$D$2:$D$24,H902)&gt;0,"SI","NO"))</f>
        <v/>
      </c>
      <c r="T902" s="53">
        <f t="shared" ref="T902:T965" si="115">IF(OR(Q902=0,S902&lt;&gt;"SI"),0,MAX(Q902,SUMPRODUCT(MAX((A$6:A$1005=A902)*(S$6:S$1005="SI")*(((Q$6:Q$1005&lt;Q902)+(Q$6:Q$1005=Q902)*(ROW(Q$6:Q$1005)&lt;ROW(Q902)))&gt;0)*R$6:R$1005))+1))</f>
        <v>0</v>
      </c>
      <c r="U902" s="54">
        <f t="shared" ref="U902:U965" si="116">IF(OR(T902=0,R902=0),0,MAX(0,R902-T902+1))</f>
        <v>0</v>
      </c>
      <c r="V902" s="55" t="str">
        <f t="shared" ref="V902:V965" si="117">IF(A902="","",IF(B902="","ID no existe en PERSONAL o la fila no tiene nombre",IF(D902="","Falta fecha de acta base en PERSONAL",IF(H902="","Seleccione el tipo de experiencia",IF(O902=0,"Sin fecha de inicio computable (Notas 5 y 6)",IF(P902=0,"Sin fecha de terminación computable (Notas 5 y 6)",IF(S902="NO","Tipo de experiencia no exigido para el perfil: no computa",IF(R902&lt;Q902,"Periodo anterior al acta base o posterior al cierre: no computa",IF(T902&gt;R902,"Periodo totalmente traslapado con otra certificación: no computa",IF(T902&gt;Q902,"OK – traslapo descontado: "&amp;TEXT(T902-Q902,"0")&amp;" días",IF(O902&lt;D902,"OK – computa desde la fecha de acta base","OK")))))))))))</f>
        <v/>
      </c>
      <c r="W902" s="35" t="str">
        <f t="shared" ref="W902:W965" si="118">IF(A902="","",IF(LEFT(V902,2)="OK","OK",IF(OR(LEFT(V902,4)="Tipo",LEFT(V902,7)="Periodo"),"NO COMPUTA","REVISAR")))</f>
        <v/>
      </c>
      <c r="X902" s="37"/>
      <c r="Y902" s="56"/>
      <c r="Z902" s="57" t="str">
        <f t="shared" ref="Z902:Z965" si="119">IF(A902="","",IF(OR(X902="NO",S902&lt;&gt;"SI",Q902=0,R902=0),0,IF(Y902&lt;&gt;"",MIN(Y902,MAX(0,R902-MAX(Q902,SUMPRODUCT(MAX((A$6:A$1005=A902)*(S$6:S$1005="SI")*(X$6:X$1005&lt;&gt;"NO")*(((Q$6:Q$1005&lt;Q902)+(Q$6:Q$1005=Q902)*(ROW(Q$6:Q$1005)&lt;ROW(Q902)))&gt;0)*R$6:R$1005))+1)+1)),MAX(0,R902-MAX(Q902,SUMPRODUCT(MAX((A$6:A$1005=A902)*(S$6:S$1005="SI")*(X$6:X$1005&lt;&gt;"NO")*(((Q$6:Q$1005&lt;Q902)+(Q$6:Q$1005=Q902)*(ROW(Q$6:Q$1005)&lt;ROW(Q902)))&gt;0)*R$6:R$1005))+1)+1))))</f>
        <v/>
      </c>
      <c r="AA902" s="41"/>
    </row>
    <row r="903" spans="1:27" ht="24" customHeight="1" x14ac:dyDescent="0.25">
      <c r="A903" s="27"/>
      <c r="B903" s="51" t="str">
        <f>IF(A903="","",IFERROR(INDEX(PERSONAL!$G$6:$G$80,MATCH(A903,PERSONAL!$A$6:$A$80,0)),""))</f>
        <v/>
      </c>
      <c r="C903" s="52" t="str">
        <f>IF(A903="","",IFERROR(INDEX(PERSONAL!$B$6:$B$80,MATCH(A903,PERSONAL!$A$6:$A$80,0)),""))</f>
        <v/>
      </c>
      <c r="D903" s="31" t="str">
        <f>IF(A903="","",IFERROR(INDEX(PERSONAL!$V$6:$V$80,MATCH(A903,PERSONAL!$A$6:$A$80,0)),""))</f>
        <v/>
      </c>
      <c r="E903" s="2"/>
      <c r="F903" s="2"/>
      <c r="G903" s="2"/>
      <c r="H903" s="2"/>
      <c r="I903" s="30"/>
      <c r="J903" s="30"/>
      <c r="K903" s="27"/>
      <c r="L903" s="30"/>
      <c r="M903" s="27"/>
      <c r="N903" s="2"/>
      <c r="O903" s="53">
        <f t="shared" si="112"/>
        <v>0</v>
      </c>
      <c r="P903" s="53">
        <f t="shared" si="113"/>
        <v>0</v>
      </c>
      <c r="Q903" s="53">
        <f t="shared" si="114"/>
        <v>0</v>
      </c>
      <c r="R903" s="53">
        <f>IF(P903=0,0,IF(INSTRUCCIONES!$C$8="",P903,MIN(P903,INSTRUCCIONES!$C$8)))</f>
        <v>0</v>
      </c>
      <c r="S903" s="52" t="str">
        <f>IF(OR(A903="",H903=""),"",IF(COUNTIFS(LISTAS!$C$2:$C$24,C903,LISTAS!$D$2:$D$24,H903)&gt;0,"SI","NO"))</f>
        <v/>
      </c>
      <c r="T903" s="53">
        <f t="shared" si="115"/>
        <v>0</v>
      </c>
      <c r="U903" s="54">
        <f t="shared" si="116"/>
        <v>0</v>
      </c>
      <c r="V903" s="55" t="str">
        <f t="shared" si="117"/>
        <v/>
      </c>
      <c r="W903" s="35" t="str">
        <f t="shared" si="118"/>
        <v/>
      </c>
      <c r="X903" s="37"/>
      <c r="Y903" s="56"/>
      <c r="Z903" s="57" t="str">
        <f t="shared" si="119"/>
        <v/>
      </c>
      <c r="AA903" s="41"/>
    </row>
    <row r="904" spans="1:27" ht="24" customHeight="1" x14ac:dyDescent="0.25">
      <c r="A904" s="27"/>
      <c r="B904" s="51" t="str">
        <f>IF(A904="","",IFERROR(INDEX(PERSONAL!$G$6:$G$80,MATCH(A904,PERSONAL!$A$6:$A$80,0)),""))</f>
        <v/>
      </c>
      <c r="C904" s="52" t="str">
        <f>IF(A904="","",IFERROR(INDEX(PERSONAL!$B$6:$B$80,MATCH(A904,PERSONAL!$A$6:$A$80,0)),""))</f>
        <v/>
      </c>
      <c r="D904" s="31" t="str">
        <f>IF(A904="","",IFERROR(INDEX(PERSONAL!$V$6:$V$80,MATCH(A904,PERSONAL!$A$6:$A$80,0)),""))</f>
        <v/>
      </c>
      <c r="E904" s="2"/>
      <c r="F904" s="2"/>
      <c r="G904" s="2"/>
      <c r="H904" s="2"/>
      <c r="I904" s="30"/>
      <c r="J904" s="30"/>
      <c r="K904" s="27"/>
      <c r="L904" s="30"/>
      <c r="M904" s="27"/>
      <c r="N904" s="2"/>
      <c r="O904" s="53">
        <f t="shared" si="112"/>
        <v>0</v>
      </c>
      <c r="P904" s="53">
        <f t="shared" si="113"/>
        <v>0</v>
      </c>
      <c r="Q904" s="53">
        <f t="shared" si="114"/>
        <v>0</v>
      </c>
      <c r="R904" s="53">
        <f>IF(P904=0,0,IF(INSTRUCCIONES!$C$8="",P904,MIN(P904,INSTRUCCIONES!$C$8)))</f>
        <v>0</v>
      </c>
      <c r="S904" s="52" t="str">
        <f>IF(OR(A904="",H904=""),"",IF(COUNTIFS(LISTAS!$C$2:$C$24,C904,LISTAS!$D$2:$D$24,H904)&gt;0,"SI","NO"))</f>
        <v/>
      </c>
      <c r="T904" s="53">
        <f t="shared" si="115"/>
        <v>0</v>
      </c>
      <c r="U904" s="54">
        <f t="shared" si="116"/>
        <v>0</v>
      </c>
      <c r="V904" s="55" t="str">
        <f t="shared" si="117"/>
        <v/>
      </c>
      <c r="W904" s="35" t="str">
        <f t="shared" si="118"/>
        <v/>
      </c>
      <c r="X904" s="37"/>
      <c r="Y904" s="56"/>
      <c r="Z904" s="57" t="str">
        <f t="shared" si="119"/>
        <v/>
      </c>
      <c r="AA904" s="41"/>
    </row>
    <row r="905" spans="1:27" ht="24" customHeight="1" x14ac:dyDescent="0.25">
      <c r="A905" s="27"/>
      <c r="B905" s="51" t="str">
        <f>IF(A905="","",IFERROR(INDEX(PERSONAL!$G$6:$G$80,MATCH(A905,PERSONAL!$A$6:$A$80,0)),""))</f>
        <v/>
      </c>
      <c r="C905" s="52" t="str">
        <f>IF(A905="","",IFERROR(INDEX(PERSONAL!$B$6:$B$80,MATCH(A905,PERSONAL!$A$6:$A$80,0)),""))</f>
        <v/>
      </c>
      <c r="D905" s="31" t="str">
        <f>IF(A905="","",IFERROR(INDEX(PERSONAL!$V$6:$V$80,MATCH(A905,PERSONAL!$A$6:$A$80,0)),""))</f>
        <v/>
      </c>
      <c r="E905" s="2"/>
      <c r="F905" s="2"/>
      <c r="G905" s="2"/>
      <c r="H905" s="2"/>
      <c r="I905" s="30"/>
      <c r="J905" s="30"/>
      <c r="K905" s="27"/>
      <c r="L905" s="30"/>
      <c r="M905" s="27"/>
      <c r="N905" s="2"/>
      <c r="O905" s="53">
        <f t="shared" si="112"/>
        <v>0</v>
      </c>
      <c r="P905" s="53">
        <f t="shared" si="113"/>
        <v>0</v>
      </c>
      <c r="Q905" s="53">
        <f t="shared" si="114"/>
        <v>0</v>
      </c>
      <c r="R905" s="53">
        <f>IF(P905=0,0,IF(INSTRUCCIONES!$C$8="",P905,MIN(P905,INSTRUCCIONES!$C$8)))</f>
        <v>0</v>
      </c>
      <c r="S905" s="52" t="str">
        <f>IF(OR(A905="",H905=""),"",IF(COUNTIFS(LISTAS!$C$2:$C$24,C905,LISTAS!$D$2:$D$24,H905)&gt;0,"SI","NO"))</f>
        <v/>
      </c>
      <c r="T905" s="53">
        <f t="shared" si="115"/>
        <v>0</v>
      </c>
      <c r="U905" s="54">
        <f t="shared" si="116"/>
        <v>0</v>
      </c>
      <c r="V905" s="55" t="str">
        <f t="shared" si="117"/>
        <v/>
      </c>
      <c r="W905" s="35" t="str">
        <f t="shared" si="118"/>
        <v/>
      </c>
      <c r="X905" s="37"/>
      <c r="Y905" s="56"/>
      <c r="Z905" s="57" t="str">
        <f t="shared" si="119"/>
        <v/>
      </c>
      <c r="AA905" s="41"/>
    </row>
    <row r="906" spans="1:27" ht="24" customHeight="1" x14ac:dyDescent="0.25">
      <c r="A906" s="27"/>
      <c r="B906" s="51" t="str">
        <f>IF(A906="","",IFERROR(INDEX(PERSONAL!$G$6:$G$80,MATCH(A906,PERSONAL!$A$6:$A$80,0)),""))</f>
        <v/>
      </c>
      <c r="C906" s="52" t="str">
        <f>IF(A906="","",IFERROR(INDEX(PERSONAL!$B$6:$B$80,MATCH(A906,PERSONAL!$A$6:$A$80,0)),""))</f>
        <v/>
      </c>
      <c r="D906" s="31" t="str">
        <f>IF(A906="","",IFERROR(INDEX(PERSONAL!$V$6:$V$80,MATCH(A906,PERSONAL!$A$6:$A$80,0)),""))</f>
        <v/>
      </c>
      <c r="E906" s="2"/>
      <c r="F906" s="2"/>
      <c r="G906" s="2"/>
      <c r="H906" s="2"/>
      <c r="I906" s="30"/>
      <c r="J906" s="30"/>
      <c r="K906" s="27"/>
      <c r="L906" s="30"/>
      <c r="M906" s="27"/>
      <c r="N906" s="2"/>
      <c r="O906" s="53">
        <f t="shared" si="112"/>
        <v>0</v>
      </c>
      <c r="P906" s="53">
        <f t="shared" si="113"/>
        <v>0</v>
      </c>
      <c r="Q906" s="53">
        <f t="shared" si="114"/>
        <v>0</v>
      </c>
      <c r="R906" s="53">
        <f>IF(P906=0,0,IF(INSTRUCCIONES!$C$8="",P906,MIN(P906,INSTRUCCIONES!$C$8)))</f>
        <v>0</v>
      </c>
      <c r="S906" s="52" t="str">
        <f>IF(OR(A906="",H906=""),"",IF(COUNTIFS(LISTAS!$C$2:$C$24,C906,LISTAS!$D$2:$D$24,H906)&gt;0,"SI","NO"))</f>
        <v/>
      </c>
      <c r="T906" s="53">
        <f t="shared" si="115"/>
        <v>0</v>
      </c>
      <c r="U906" s="54">
        <f t="shared" si="116"/>
        <v>0</v>
      </c>
      <c r="V906" s="55" t="str">
        <f t="shared" si="117"/>
        <v/>
      </c>
      <c r="W906" s="35" t="str">
        <f t="shared" si="118"/>
        <v/>
      </c>
      <c r="X906" s="37"/>
      <c r="Y906" s="56"/>
      <c r="Z906" s="57" t="str">
        <f t="shared" si="119"/>
        <v/>
      </c>
      <c r="AA906" s="41"/>
    </row>
    <row r="907" spans="1:27" ht="24" customHeight="1" x14ac:dyDescent="0.25">
      <c r="A907" s="27"/>
      <c r="B907" s="51" t="str">
        <f>IF(A907="","",IFERROR(INDEX(PERSONAL!$G$6:$G$80,MATCH(A907,PERSONAL!$A$6:$A$80,0)),""))</f>
        <v/>
      </c>
      <c r="C907" s="52" t="str">
        <f>IF(A907="","",IFERROR(INDEX(PERSONAL!$B$6:$B$80,MATCH(A907,PERSONAL!$A$6:$A$80,0)),""))</f>
        <v/>
      </c>
      <c r="D907" s="31" t="str">
        <f>IF(A907="","",IFERROR(INDEX(PERSONAL!$V$6:$V$80,MATCH(A907,PERSONAL!$A$6:$A$80,0)),""))</f>
        <v/>
      </c>
      <c r="E907" s="2"/>
      <c r="F907" s="2"/>
      <c r="G907" s="2"/>
      <c r="H907" s="2"/>
      <c r="I907" s="30"/>
      <c r="J907" s="30"/>
      <c r="K907" s="27"/>
      <c r="L907" s="30"/>
      <c r="M907" s="27"/>
      <c r="N907" s="2"/>
      <c r="O907" s="53">
        <f t="shared" si="112"/>
        <v>0</v>
      </c>
      <c r="P907" s="53">
        <f t="shared" si="113"/>
        <v>0</v>
      </c>
      <c r="Q907" s="53">
        <f t="shared" si="114"/>
        <v>0</v>
      </c>
      <c r="R907" s="53">
        <f>IF(P907=0,0,IF(INSTRUCCIONES!$C$8="",P907,MIN(P907,INSTRUCCIONES!$C$8)))</f>
        <v>0</v>
      </c>
      <c r="S907" s="52" t="str">
        <f>IF(OR(A907="",H907=""),"",IF(COUNTIFS(LISTAS!$C$2:$C$24,C907,LISTAS!$D$2:$D$24,H907)&gt;0,"SI","NO"))</f>
        <v/>
      </c>
      <c r="T907" s="53">
        <f t="shared" si="115"/>
        <v>0</v>
      </c>
      <c r="U907" s="54">
        <f t="shared" si="116"/>
        <v>0</v>
      </c>
      <c r="V907" s="55" t="str">
        <f t="shared" si="117"/>
        <v/>
      </c>
      <c r="W907" s="35" t="str">
        <f t="shared" si="118"/>
        <v/>
      </c>
      <c r="X907" s="37"/>
      <c r="Y907" s="56"/>
      <c r="Z907" s="57" t="str">
        <f t="shared" si="119"/>
        <v/>
      </c>
      <c r="AA907" s="41"/>
    </row>
    <row r="908" spans="1:27" ht="24" customHeight="1" x14ac:dyDescent="0.25">
      <c r="A908" s="27"/>
      <c r="B908" s="51" t="str">
        <f>IF(A908="","",IFERROR(INDEX(PERSONAL!$G$6:$G$80,MATCH(A908,PERSONAL!$A$6:$A$80,0)),""))</f>
        <v/>
      </c>
      <c r="C908" s="52" t="str">
        <f>IF(A908="","",IFERROR(INDEX(PERSONAL!$B$6:$B$80,MATCH(A908,PERSONAL!$A$6:$A$80,0)),""))</f>
        <v/>
      </c>
      <c r="D908" s="31" t="str">
        <f>IF(A908="","",IFERROR(INDEX(PERSONAL!$V$6:$V$80,MATCH(A908,PERSONAL!$A$6:$A$80,0)),""))</f>
        <v/>
      </c>
      <c r="E908" s="2"/>
      <c r="F908" s="2"/>
      <c r="G908" s="2"/>
      <c r="H908" s="2"/>
      <c r="I908" s="30"/>
      <c r="J908" s="30"/>
      <c r="K908" s="27"/>
      <c r="L908" s="30"/>
      <c r="M908" s="27"/>
      <c r="N908" s="2"/>
      <c r="O908" s="53">
        <f t="shared" si="112"/>
        <v>0</v>
      </c>
      <c r="P908" s="53">
        <f t="shared" si="113"/>
        <v>0</v>
      </c>
      <c r="Q908" s="53">
        <f t="shared" si="114"/>
        <v>0</v>
      </c>
      <c r="R908" s="53">
        <f>IF(P908=0,0,IF(INSTRUCCIONES!$C$8="",P908,MIN(P908,INSTRUCCIONES!$C$8)))</f>
        <v>0</v>
      </c>
      <c r="S908" s="52" t="str">
        <f>IF(OR(A908="",H908=""),"",IF(COUNTIFS(LISTAS!$C$2:$C$24,C908,LISTAS!$D$2:$D$24,H908)&gt;0,"SI","NO"))</f>
        <v/>
      </c>
      <c r="T908" s="53">
        <f t="shared" si="115"/>
        <v>0</v>
      </c>
      <c r="U908" s="54">
        <f t="shared" si="116"/>
        <v>0</v>
      </c>
      <c r="V908" s="55" t="str">
        <f t="shared" si="117"/>
        <v/>
      </c>
      <c r="W908" s="35" t="str">
        <f t="shared" si="118"/>
        <v/>
      </c>
      <c r="X908" s="37"/>
      <c r="Y908" s="56"/>
      <c r="Z908" s="57" t="str">
        <f t="shared" si="119"/>
        <v/>
      </c>
      <c r="AA908" s="41"/>
    </row>
    <row r="909" spans="1:27" ht="24" customHeight="1" x14ac:dyDescent="0.25">
      <c r="A909" s="27"/>
      <c r="B909" s="51" t="str">
        <f>IF(A909="","",IFERROR(INDEX(PERSONAL!$G$6:$G$80,MATCH(A909,PERSONAL!$A$6:$A$80,0)),""))</f>
        <v/>
      </c>
      <c r="C909" s="52" t="str">
        <f>IF(A909="","",IFERROR(INDEX(PERSONAL!$B$6:$B$80,MATCH(A909,PERSONAL!$A$6:$A$80,0)),""))</f>
        <v/>
      </c>
      <c r="D909" s="31" t="str">
        <f>IF(A909="","",IFERROR(INDEX(PERSONAL!$V$6:$V$80,MATCH(A909,PERSONAL!$A$6:$A$80,0)),""))</f>
        <v/>
      </c>
      <c r="E909" s="2"/>
      <c r="F909" s="2"/>
      <c r="G909" s="2"/>
      <c r="H909" s="2"/>
      <c r="I909" s="30"/>
      <c r="J909" s="30"/>
      <c r="K909" s="27"/>
      <c r="L909" s="30"/>
      <c r="M909" s="27"/>
      <c r="N909" s="2"/>
      <c r="O909" s="53">
        <f t="shared" si="112"/>
        <v>0</v>
      </c>
      <c r="P909" s="53">
        <f t="shared" si="113"/>
        <v>0</v>
      </c>
      <c r="Q909" s="53">
        <f t="shared" si="114"/>
        <v>0</v>
      </c>
      <c r="R909" s="53">
        <f>IF(P909=0,0,IF(INSTRUCCIONES!$C$8="",P909,MIN(P909,INSTRUCCIONES!$C$8)))</f>
        <v>0</v>
      </c>
      <c r="S909" s="52" t="str">
        <f>IF(OR(A909="",H909=""),"",IF(COUNTIFS(LISTAS!$C$2:$C$24,C909,LISTAS!$D$2:$D$24,H909)&gt;0,"SI","NO"))</f>
        <v/>
      </c>
      <c r="T909" s="53">
        <f t="shared" si="115"/>
        <v>0</v>
      </c>
      <c r="U909" s="54">
        <f t="shared" si="116"/>
        <v>0</v>
      </c>
      <c r="V909" s="55" t="str">
        <f t="shared" si="117"/>
        <v/>
      </c>
      <c r="W909" s="35" t="str">
        <f t="shared" si="118"/>
        <v/>
      </c>
      <c r="X909" s="37"/>
      <c r="Y909" s="56"/>
      <c r="Z909" s="57" t="str">
        <f t="shared" si="119"/>
        <v/>
      </c>
      <c r="AA909" s="41"/>
    </row>
    <row r="910" spans="1:27" ht="24" customHeight="1" x14ac:dyDescent="0.25">
      <c r="A910" s="27"/>
      <c r="B910" s="51" t="str">
        <f>IF(A910="","",IFERROR(INDEX(PERSONAL!$G$6:$G$80,MATCH(A910,PERSONAL!$A$6:$A$80,0)),""))</f>
        <v/>
      </c>
      <c r="C910" s="52" t="str">
        <f>IF(A910="","",IFERROR(INDEX(PERSONAL!$B$6:$B$80,MATCH(A910,PERSONAL!$A$6:$A$80,0)),""))</f>
        <v/>
      </c>
      <c r="D910" s="31" t="str">
        <f>IF(A910="","",IFERROR(INDEX(PERSONAL!$V$6:$V$80,MATCH(A910,PERSONAL!$A$6:$A$80,0)),""))</f>
        <v/>
      </c>
      <c r="E910" s="2"/>
      <c r="F910" s="2"/>
      <c r="G910" s="2"/>
      <c r="H910" s="2"/>
      <c r="I910" s="30"/>
      <c r="J910" s="30"/>
      <c r="K910" s="27"/>
      <c r="L910" s="30"/>
      <c r="M910" s="27"/>
      <c r="N910" s="2"/>
      <c r="O910" s="53">
        <f t="shared" si="112"/>
        <v>0</v>
      </c>
      <c r="P910" s="53">
        <f t="shared" si="113"/>
        <v>0</v>
      </c>
      <c r="Q910" s="53">
        <f t="shared" si="114"/>
        <v>0</v>
      </c>
      <c r="R910" s="53">
        <f>IF(P910=0,0,IF(INSTRUCCIONES!$C$8="",P910,MIN(P910,INSTRUCCIONES!$C$8)))</f>
        <v>0</v>
      </c>
      <c r="S910" s="52" t="str">
        <f>IF(OR(A910="",H910=""),"",IF(COUNTIFS(LISTAS!$C$2:$C$24,C910,LISTAS!$D$2:$D$24,H910)&gt;0,"SI","NO"))</f>
        <v/>
      </c>
      <c r="T910" s="53">
        <f t="shared" si="115"/>
        <v>0</v>
      </c>
      <c r="U910" s="54">
        <f t="shared" si="116"/>
        <v>0</v>
      </c>
      <c r="V910" s="55" t="str">
        <f t="shared" si="117"/>
        <v/>
      </c>
      <c r="W910" s="35" t="str">
        <f t="shared" si="118"/>
        <v/>
      </c>
      <c r="X910" s="37"/>
      <c r="Y910" s="56"/>
      <c r="Z910" s="57" t="str">
        <f t="shared" si="119"/>
        <v/>
      </c>
      <c r="AA910" s="41"/>
    </row>
    <row r="911" spans="1:27" ht="24" customHeight="1" x14ac:dyDescent="0.25">
      <c r="A911" s="27"/>
      <c r="B911" s="51" t="str">
        <f>IF(A911="","",IFERROR(INDEX(PERSONAL!$G$6:$G$80,MATCH(A911,PERSONAL!$A$6:$A$80,0)),""))</f>
        <v/>
      </c>
      <c r="C911" s="52" t="str">
        <f>IF(A911="","",IFERROR(INDEX(PERSONAL!$B$6:$B$80,MATCH(A911,PERSONAL!$A$6:$A$80,0)),""))</f>
        <v/>
      </c>
      <c r="D911" s="31" t="str">
        <f>IF(A911="","",IFERROR(INDEX(PERSONAL!$V$6:$V$80,MATCH(A911,PERSONAL!$A$6:$A$80,0)),""))</f>
        <v/>
      </c>
      <c r="E911" s="2"/>
      <c r="F911" s="2"/>
      <c r="G911" s="2"/>
      <c r="H911" s="2"/>
      <c r="I911" s="30"/>
      <c r="J911" s="30"/>
      <c r="K911" s="27"/>
      <c r="L911" s="30"/>
      <c r="M911" s="27"/>
      <c r="N911" s="2"/>
      <c r="O911" s="53">
        <f t="shared" si="112"/>
        <v>0</v>
      </c>
      <c r="P911" s="53">
        <f t="shared" si="113"/>
        <v>0</v>
      </c>
      <c r="Q911" s="53">
        <f t="shared" si="114"/>
        <v>0</v>
      </c>
      <c r="R911" s="53">
        <f>IF(P911=0,0,IF(INSTRUCCIONES!$C$8="",P911,MIN(P911,INSTRUCCIONES!$C$8)))</f>
        <v>0</v>
      </c>
      <c r="S911" s="52" t="str">
        <f>IF(OR(A911="",H911=""),"",IF(COUNTIFS(LISTAS!$C$2:$C$24,C911,LISTAS!$D$2:$D$24,H911)&gt;0,"SI","NO"))</f>
        <v/>
      </c>
      <c r="T911" s="53">
        <f t="shared" si="115"/>
        <v>0</v>
      </c>
      <c r="U911" s="54">
        <f t="shared" si="116"/>
        <v>0</v>
      </c>
      <c r="V911" s="55" t="str">
        <f t="shared" si="117"/>
        <v/>
      </c>
      <c r="W911" s="35" t="str">
        <f t="shared" si="118"/>
        <v/>
      </c>
      <c r="X911" s="37"/>
      <c r="Y911" s="56"/>
      <c r="Z911" s="57" t="str">
        <f t="shared" si="119"/>
        <v/>
      </c>
      <c r="AA911" s="41"/>
    </row>
    <row r="912" spans="1:27" ht="24" customHeight="1" x14ac:dyDescent="0.25">
      <c r="A912" s="27"/>
      <c r="B912" s="51" t="str">
        <f>IF(A912="","",IFERROR(INDEX(PERSONAL!$G$6:$G$80,MATCH(A912,PERSONAL!$A$6:$A$80,0)),""))</f>
        <v/>
      </c>
      <c r="C912" s="52" t="str">
        <f>IF(A912="","",IFERROR(INDEX(PERSONAL!$B$6:$B$80,MATCH(A912,PERSONAL!$A$6:$A$80,0)),""))</f>
        <v/>
      </c>
      <c r="D912" s="31" t="str">
        <f>IF(A912="","",IFERROR(INDEX(PERSONAL!$V$6:$V$80,MATCH(A912,PERSONAL!$A$6:$A$80,0)),""))</f>
        <v/>
      </c>
      <c r="E912" s="2"/>
      <c r="F912" s="2"/>
      <c r="G912" s="2"/>
      <c r="H912" s="2"/>
      <c r="I912" s="30"/>
      <c r="J912" s="30"/>
      <c r="K912" s="27"/>
      <c r="L912" s="30"/>
      <c r="M912" s="27"/>
      <c r="N912" s="2"/>
      <c r="O912" s="53">
        <f t="shared" si="112"/>
        <v>0</v>
      </c>
      <c r="P912" s="53">
        <f t="shared" si="113"/>
        <v>0</v>
      </c>
      <c r="Q912" s="53">
        <f t="shared" si="114"/>
        <v>0</v>
      </c>
      <c r="R912" s="53">
        <f>IF(P912=0,0,IF(INSTRUCCIONES!$C$8="",P912,MIN(P912,INSTRUCCIONES!$C$8)))</f>
        <v>0</v>
      </c>
      <c r="S912" s="52" t="str">
        <f>IF(OR(A912="",H912=""),"",IF(COUNTIFS(LISTAS!$C$2:$C$24,C912,LISTAS!$D$2:$D$24,H912)&gt;0,"SI","NO"))</f>
        <v/>
      </c>
      <c r="T912" s="53">
        <f t="shared" si="115"/>
        <v>0</v>
      </c>
      <c r="U912" s="54">
        <f t="shared" si="116"/>
        <v>0</v>
      </c>
      <c r="V912" s="55" t="str">
        <f t="shared" si="117"/>
        <v/>
      </c>
      <c r="W912" s="35" t="str">
        <f t="shared" si="118"/>
        <v/>
      </c>
      <c r="X912" s="37"/>
      <c r="Y912" s="56"/>
      <c r="Z912" s="57" t="str">
        <f t="shared" si="119"/>
        <v/>
      </c>
      <c r="AA912" s="41"/>
    </row>
    <row r="913" spans="1:27" ht="24" customHeight="1" x14ac:dyDescent="0.25">
      <c r="A913" s="27"/>
      <c r="B913" s="51" t="str">
        <f>IF(A913="","",IFERROR(INDEX(PERSONAL!$G$6:$G$80,MATCH(A913,PERSONAL!$A$6:$A$80,0)),""))</f>
        <v/>
      </c>
      <c r="C913" s="52" t="str">
        <f>IF(A913="","",IFERROR(INDEX(PERSONAL!$B$6:$B$80,MATCH(A913,PERSONAL!$A$6:$A$80,0)),""))</f>
        <v/>
      </c>
      <c r="D913" s="31" t="str">
        <f>IF(A913="","",IFERROR(INDEX(PERSONAL!$V$6:$V$80,MATCH(A913,PERSONAL!$A$6:$A$80,0)),""))</f>
        <v/>
      </c>
      <c r="E913" s="2"/>
      <c r="F913" s="2"/>
      <c r="G913" s="2"/>
      <c r="H913" s="2"/>
      <c r="I913" s="30"/>
      <c r="J913" s="30"/>
      <c r="K913" s="27"/>
      <c r="L913" s="30"/>
      <c r="M913" s="27"/>
      <c r="N913" s="2"/>
      <c r="O913" s="53">
        <f t="shared" si="112"/>
        <v>0</v>
      </c>
      <c r="P913" s="53">
        <f t="shared" si="113"/>
        <v>0</v>
      </c>
      <c r="Q913" s="53">
        <f t="shared" si="114"/>
        <v>0</v>
      </c>
      <c r="R913" s="53">
        <f>IF(P913=0,0,IF(INSTRUCCIONES!$C$8="",P913,MIN(P913,INSTRUCCIONES!$C$8)))</f>
        <v>0</v>
      </c>
      <c r="S913" s="52" t="str">
        <f>IF(OR(A913="",H913=""),"",IF(COUNTIFS(LISTAS!$C$2:$C$24,C913,LISTAS!$D$2:$D$24,H913)&gt;0,"SI","NO"))</f>
        <v/>
      </c>
      <c r="T913" s="53">
        <f t="shared" si="115"/>
        <v>0</v>
      </c>
      <c r="U913" s="54">
        <f t="shared" si="116"/>
        <v>0</v>
      </c>
      <c r="V913" s="55" t="str">
        <f t="shared" si="117"/>
        <v/>
      </c>
      <c r="W913" s="35" t="str">
        <f t="shared" si="118"/>
        <v/>
      </c>
      <c r="X913" s="37"/>
      <c r="Y913" s="56"/>
      <c r="Z913" s="57" t="str">
        <f t="shared" si="119"/>
        <v/>
      </c>
      <c r="AA913" s="41"/>
    </row>
    <row r="914" spans="1:27" ht="24" customHeight="1" x14ac:dyDescent="0.25">
      <c r="A914" s="27"/>
      <c r="B914" s="51" t="str">
        <f>IF(A914="","",IFERROR(INDEX(PERSONAL!$G$6:$G$80,MATCH(A914,PERSONAL!$A$6:$A$80,0)),""))</f>
        <v/>
      </c>
      <c r="C914" s="52" t="str">
        <f>IF(A914="","",IFERROR(INDEX(PERSONAL!$B$6:$B$80,MATCH(A914,PERSONAL!$A$6:$A$80,0)),""))</f>
        <v/>
      </c>
      <c r="D914" s="31" t="str">
        <f>IF(A914="","",IFERROR(INDEX(PERSONAL!$V$6:$V$80,MATCH(A914,PERSONAL!$A$6:$A$80,0)),""))</f>
        <v/>
      </c>
      <c r="E914" s="2"/>
      <c r="F914" s="2"/>
      <c r="G914" s="2"/>
      <c r="H914" s="2"/>
      <c r="I914" s="30"/>
      <c r="J914" s="30"/>
      <c r="K914" s="27"/>
      <c r="L914" s="30"/>
      <c r="M914" s="27"/>
      <c r="N914" s="2"/>
      <c r="O914" s="53">
        <f t="shared" si="112"/>
        <v>0</v>
      </c>
      <c r="P914" s="53">
        <f t="shared" si="113"/>
        <v>0</v>
      </c>
      <c r="Q914" s="53">
        <f t="shared" si="114"/>
        <v>0</v>
      </c>
      <c r="R914" s="53">
        <f>IF(P914=0,0,IF(INSTRUCCIONES!$C$8="",P914,MIN(P914,INSTRUCCIONES!$C$8)))</f>
        <v>0</v>
      </c>
      <c r="S914" s="52" t="str">
        <f>IF(OR(A914="",H914=""),"",IF(COUNTIFS(LISTAS!$C$2:$C$24,C914,LISTAS!$D$2:$D$24,H914)&gt;0,"SI","NO"))</f>
        <v/>
      </c>
      <c r="T914" s="53">
        <f t="shared" si="115"/>
        <v>0</v>
      </c>
      <c r="U914" s="54">
        <f t="shared" si="116"/>
        <v>0</v>
      </c>
      <c r="V914" s="55" t="str">
        <f t="shared" si="117"/>
        <v/>
      </c>
      <c r="W914" s="35" t="str">
        <f t="shared" si="118"/>
        <v/>
      </c>
      <c r="X914" s="37"/>
      <c r="Y914" s="56"/>
      <c r="Z914" s="57" t="str">
        <f t="shared" si="119"/>
        <v/>
      </c>
      <c r="AA914" s="41"/>
    </row>
    <row r="915" spans="1:27" ht="24" customHeight="1" x14ac:dyDescent="0.25">
      <c r="A915" s="27"/>
      <c r="B915" s="51" t="str">
        <f>IF(A915="","",IFERROR(INDEX(PERSONAL!$G$6:$G$80,MATCH(A915,PERSONAL!$A$6:$A$80,0)),""))</f>
        <v/>
      </c>
      <c r="C915" s="52" t="str">
        <f>IF(A915="","",IFERROR(INDEX(PERSONAL!$B$6:$B$80,MATCH(A915,PERSONAL!$A$6:$A$80,0)),""))</f>
        <v/>
      </c>
      <c r="D915" s="31" t="str">
        <f>IF(A915="","",IFERROR(INDEX(PERSONAL!$V$6:$V$80,MATCH(A915,PERSONAL!$A$6:$A$80,0)),""))</f>
        <v/>
      </c>
      <c r="E915" s="2"/>
      <c r="F915" s="2"/>
      <c r="G915" s="2"/>
      <c r="H915" s="2"/>
      <c r="I915" s="30"/>
      <c r="J915" s="30"/>
      <c r="K915" s="27"/>
      <c r="L915" s="30"/>
      <c r="M915" s="27"/>
      <c r="N915" s="2"/>
      <c r="O915" s="53">
        <f t="shared" si="112"/>
        <v>0</v>
      </c>
      <c r="P915" s="53">
        <f t="shared" si="113"/>
        <v>0</v>
      </c>
      <c r="Q915" s="53">
        <f t="shared" si="114"/>
        <v>0</v>
      </c>
      <c r="R915" s="53">
        <f>IF(P915=0,0,IF(INSTRUCCIONES!$C$8="",P915,MIN(P915,INSTRUCCIONES!$C$8)))</f>
        <v>0</v>
      </c>
      <c r="S915" s="52" t="str">
        <f>IF(OR(A915="",H915=""),"",IF(COUNTIFS(LISTAS!$C$2:$C$24,C915,LISTAS!$D$2:$D$24,H915)&gt;0,"SI","NO"))</f>
        <v/>
      </c>
      <c r="T915" s="53">
        <f t="shared" si="115"/>
        <v>0</v>
      </c>
      <c r="U915" s="54">
        <f t="shared" si="116"/>
        <v>0</v>
      </c>
      <c r="V915" s="55" t="str">
        <f t="shared" si="117"/>
        <v/>
      </c>
      <c r="W915" s="35" t="str">
        <f t="shared" si="118"/>
        <v/>
      </c>
      <c r="X915" s="37"/>
      <c r="Y915" s="56"/>
      <c r="Z915" s="57" t="str">
        <f t="shared" si="119"/>
        <v/>
      </c>
      <c r="AA915" s="41"/>
    </row>
    <row r="916" spans="1:27" ht="24" customHeight="1" x14ac:dyDescent="0.25">
      <c r="A916" s="27"/>
      <c r="B916" s="51" t="str">
        <f>IF(A916="","",IFERROR(INDEX(PERSONAL!$G$6:$G$80,MATCH(A916,PERSONAL!$A$6:$A$80,0)),""))</f>
        <v/>
      </c>
      <c r="C916" s="52" t="str">
        <f>IF(A916="","",IFERROR(INDEX(PERSONAL!$B$6:$B$80,MATCH(A916,PERSONAL!$A$6:$A$80,0)),""))</f>
        <v/>
      </c>
      <c r="D916" s="31" t="str">
        <f>IF(A916="","",IFERROR(INDEX(PERSONAL!$V$6:$V$80,MATCH(A916,PERSONAL!$A$6:$A$80,0)),""))</f>
        <v/>
      </c>
      <c r="E916" s="2"/>
      <c r="F916" s="2"/>
      <c r="G916" s="2"/>
      <c r="H916" s="2"/>
      <c r="I916" s="30"/>
      <c r="J916" s="30"/>
      <c r="K916" s="27"/>
      <c r="L916" s="30"/>
      <c r="M916" s="27"/>
      <c r="N916" s="2"/>
      <c r="O916" s="53">
        <f t="shared" si="112"/>
        <v>0</v>
      </c>
      <c r="P916" s="53">
        <f t="shared" si="113"/>
        <v>0</v>
      </c>
      <c r="Q916" s="53">
        <f t="shared" si="114"/>
        <v>0</v>
      </c>
      <c r="R916" s="53">
        <f>IF(P916=0,0,IF(INSTRUCCIONES!$C$8="",P916,MIN(P916,INSTRUCCIONES!$C$8)))</f>
        <v>0</v>
      </c>
      <c r="S916" s="52" t="str">
        <f>IF(OR(A916="",H916=""),"",IF(COUNTIFS(LISTAS!$C$2:$C$24,C916,LISTAS!$D$2:$D$24,H916)&gt;0,"SI","NO"))</f>
        <v/>
      </c>
      <c r="T916" s="53">
        <f t="shared" si="115"/>
        <v>0</v>
      </c>
      <c r="U916" s="54">
        <f t="shared" si="116"/>
        <v>0</v>
      </c>
      <c r="V916" s="55" t="str">
        <f t="shared" si="117"/>
        <v/>
      </c>
      <c r="W916" s="35" t="str">
        <f t="shared" si="118"/>
        <v/>
      </c>
      <c r="X916" s="37"/>
      <c r="Y916" s="56"/>
      <c r="Z916" s="57" t="str">
        <f t="shared" si="119"/>
        <v/>
      </c>
      <c r="AA916" s="41"/>
    </row>
    <row r="917" spans="1:27" ht="24" customHeight="1" x14ac:dyDescent="0.25">
      <c r="A917" s="27"/>
      <c r="B917" s="51" t="str">
        <f>IF(A917="","",IFERROR(INDEX(PERSONAL!$G$6:$G$80,MATCH(A917,PERSONAL!$A$6:$A$80,0)),""))</f>
        <v/>
      </c>
      <c r="C917" s="52" t="str">
        <f>IF(A917="","",IFERROR(INDEX(PERSONAL!$B$6:$B$80,MATCH(A917,PERSONAL!$A$6:$A$80,0)),""))</f>
        <v/>
      </c>
      <c r="D917" s="31" t="str">
        <f>IF(A917="","",IFERROR(INDEX(PERSONAL!$V$6:$V$80,MATCH(A917,PERSONAL!$A$6:$A$80,0)),""))</f>
        <v/>
      </c>
      <c r="E917" s="2"/>
      <c r="F917" s="2"/>
      <c r="G917" s="2"/>
      <c r="H917" s="2"/>
      <c r="I917" s="30"/>
      <c r="J917" s="30"/>
      <c r="K917" s="27"/>
      <c r="L917" s="30"/>
      <c r="M917" s="27"/>
      <c r="N917" s="2"/>
      <c r="O917" s="53">
        <f t="shared" si="112"/>
        <v>0</v>
      </c>
      <c r="P917" s="53">
        <f t="shared" si="113"/>
        <v>0</v>
      </c>
      <c r="Q917" s="53">
        <f t="shared" si="114"/>
        <v>0</v>
      </c>
      <c r="R917" s="53">
        <f>IF(P917=0,0,IF(INSTRUCCIONES!$C$8="",P917,MIN(P917,INSTRUCCIONES!$C$8)))</f>
        <v>0</v>
      </c>
      <c r="S917" s="52" t="str">
        <f>IF(OR(A917="",H917=""),"",IF(COUNTIFS(LISTAS!$C$2:$C$24,C917,LISTAS!$D$2:$D$24,H917)&gt;0,"SI","NO"))</f>
        <v/>
      </c>
      <c r="T917" s="53">
        <f t="shared" si="115"/>
        <v>0</v>
      </c>
      <c r="U917" s="54">
        <f t="shared" si="116"/>
        <v>0</v>
      </c>
      <c r="V917" s="55" t="str">
        <f t="shared" si="117"/>
        <v/>
      </c>
      <c r="W917" s="35" t="str">
        <f t="shared" si="118"/>
        <v/>
      </c>
      <c r="X917" s="37"/>
      <c r="Y917" s="56"/>
      <c r="Z917" s="57" t="str">
        <f t="shared" si="119"/>
        <v/>
      </c>
      <c r="AA917" s="41"/>
    </row>
    <row r="918" spans="1:27" ht="24" customHeight="1" x14ac:dyDescent="0.25">
      <c r="A918" s="27"/>
      <c r="B918" s="51" t="str">
        <f>IF(A918="","",IFERROR(INDEX(PERSONAL!$G$6:$G$80,MATCH(A918,PERSONAL!$A$6:$A$80,0)),""))</f>
        <v/>
      </c>
      <c r="C918" s="52" t="str">
        <f>IF(A918="","",IFERROR(INDEX(PERSONAL!$B$6:$B$80,MATCH(A918,PERSONAL!$A$6:$A$80,0)),""))</f>
        <v/>
      </c>
      <c r="D918" s="31" t="str">
        <f>IF(A918="","",IFERROR(INDEX(PERSONAL!$V$6:$V$80,MATCH(A918,PERSONAL!$A$6:$A$80,0)),""))</f>
        <v/>
      </c>
      <c r="E918" s="2"/>
      <c r="F918" s="2"/>
      <c r="G918" s="2"/>
      <c r="H918" s="2"/>
      <c r="I918" s="30"/>
      <c r="J918" s="30"/>
      <c r="K918" s="27"/>
      <c r="L918" s="30"/>
      <c r="M918" s="27"/>
      <c r="N918" s="2"/>
      <c r="O918" s="53">
        <f t="shared" si="112"/>
        <v>0</v>
      </c>
      <c r="P918" s="53">
        <f t="shared" si="113"/>
        <v>0</v>
      </c>
      <c r="Q918" s="53">
        <f t="shared" si="114"/>
        <v>0</v>
      </c>
      <c r="R918" s="53">
        <f>IF(P918=0,0,IF(INSTRUCCIONES!$C$8="",P918,MIN(P918,INSTRUCCIONES!$C$8)))</f>
        <v>0</v>
      </c>
      <c r="S918" s="52" t="str">
        <f>IF(OR(A918="",H918=""),"",IF(COUNTIFS(LISTAS!$C$2:$C$24,C918,LISTAS!$D$2:$D$24,H918)&gt;0,"SI","NO"))</f>
        <v/>
      </c>
      <c r="T918" s="53">
        <f t="shared" si="115"/>
        <v>0</v>
      </c>
      <c r="U918" s="54">
        <f t="shared" si="116"/>
        <v>0</v>
      </c>
      <c r="V918" s="55" t="str">
        <f t="shared" si="117"/>
        <v/>
      </c>
      <c r="W918" s="35" t="str">
        <f t="shared" si="118"/>
        <v/>
      </c>
      <c r="X918" s="37"/>
      <c r="Y918" s="56"/>
      <c r="Z918" s="57" t="str">
        <f t="shared" si="119"/>
        <v/>
      </c>
      <c r="AA918" s="41"/>
    </row>
    <row r="919" spans="1:27" ht="24" customHeight="1" x14ac:dyDescent="0.25">
      <c r="A919" s="27"/>
      <c r="B919" s="51" t="str">
        <f>IF(A919="","",IFERROR(INDEX(PERSONAL!$G$6:$G$80,MATCH(A919,PERSONAL!$A$6:$A$80,0)),""))</f>
        <v/>
      </c>
      <c r="C919" s="52" t="str">
        <f>IF(A919="","",IFERROR(INDEX(PERSONAL!$B$6:$B$80,MATCH(A919,PERSONAL!$A$6:$A$80,0)),""))</f>
        <v/>
      </c>
      <c r="D919" s="31" t="str">
        <f>IF(A919="","",IFERROR(INDEX(PERSONAL!$V$6:$V$80,MATCH(A919,PERSONAL!$A$6:$A$80,0)),""))</f>
        <v/>
      </c>
      <c r="E919" s="2"/>
      <c r="F919" s="2"/>
      <c r="G919" s="2"/>
      <c r="H919" s="2"/>
      <c r="I919" s="30"/>
      <c r="J919" s="30"/>
      <c r="K919" s="27"/>
      <c r="L919" s="30"/>
      <c r="M919" s="27"/>
      <c r="N919" s="2"/>
      <c r="O919" s="53">
        <f t="shared" si="112"/>
        <v>0</v>
      </c>
      <c r="P919" s="53">
        <f t="shared" si="113"/>
        <v>0</v>
      </c>
      <c r="Q919" s="53">
        <f t="shared" si="114"/>
        <v>0</v>
      </c>
      <c r="R919" s="53">
        <f>IF(P919=0,0,IF(INSTRUCCIONES!$C$8="",P919,MIN(P919,INSTRUCCIONES!$C$8)))</f>
        <v>0</v>
      </c>
      <c r="S919" s="52" t="str">
        <f>IF(OR(A919="",H919=""),"",IF(COUNTIFS(LISTAS!$C$2:$C$24,C919,LISTAS!$D$2:$D$24,H919)&gt;0,"SI","NO"))</f>
        <v/>
      </c>
      <c r="T919" s="53">
        <f t="shared" si="115"/>
        <v>0</v>
      </c>
      <c r="U919" s="54">
        <f t="shared" si="116"/>
        <v>0</v>
      </c>
      <c r="V919" s="55" t="str">
        <f t="shared" si="117"/>
        <v/>
      </c>
      <c r="W919" s="35" t="str">
        <f t="shared" si="118"/>
        <v/>
      </c>
      <c r="X919" s="37"/>
      <c r="Y919" s="56"/>
      <c r="Z919" s="57" t="str">
        <f t="shared" si="119"/>
        <v/>
      </c>
      <c r="AA919" s="41"/>
    </row>
    <row r="920" spans="1:27" ht="24" customHeight="1" x14ac:dyDescent="0.25">
      <c r="A920" s="27"/>
      <c r="B920" s="51" t="str">
        <f>IF(A920="","",IFERROR(INDEX(PERSONAL!$G$6:$G$80,MATCH(A920,PERSONAL!$A$6:$A$80,0)),""))</f>
        <v/>
      </c>
      <c r="C920" s="52" t="str">
        <f>IF(A920="","",IFERROR(INDEX(PERSONAL!$B$6:$B$80,MATCH(A920,PERSONAL!$A$6:$A$80,0)),""))</f>
        <v/>
      </c>
      <c r="D920" s="31" t="str">
        <f>IF(A920="","",IFERROR(INDEX(PERSONAL!$V$6:$V$80,MATCH(A920,PERSONAL!$A$6:$A$80,0)),""))</f>
        <v/>
      </c>
      <c r="E920" s="2"/>
      <c r="F920" s="2"/>
      <c r="G920" s="2"/>
      <c r="H920" s="2"/>
      <c r="I920" s="30"/>
      <c r="J920" s="30"/>
      <c r="K920" s="27"/>
      <c r="L920" s="30"/>
      <c r="M920" s="27"/>
      <c r="N920" s="2"/>
      <c r="O920" s="53">
        <f t="shared" si="112"/>
        <v>0</v>
      </c>
      <c r="P920" s="53">
        <f t="shared" si="113"/>
        <v>0</v>
      </c>
      <c r="Q920" s="53">
        <f t="shared" si="114"/>
        <v>0</v>
      </c>
      <c r="R920" s="53">
        <f>IF(P920=0,0,IF(INSTRUCCIONES!$C$8="",P920,MIN(P920,INSTRUCCIONES!$C$8)))</f>
        <v>0</v>
      </c>
      <c r="S920" s="52" t="str">
        <f>IF(OR(A920="",H920=""),"",IF(COUNTIFS(LISTAS!$C$2:$C$24,C920,LISTAS!$D$2:$D$24,H920)&gt;0,"SI","NO"))</f>
        <v/>
      </c>
      <c r="T920" s="53">
        <f t="shared" si="115"/>
        <v>0</v>
      </c>
      <c r="U920" s="54">
        <f t="shared" si="116"/>
        <v>0</v>
      </c>
      <c r="V920" s="55" t="str">
        <f t="shared" si="117"/>
        <v/>
      </c>
      <c r="W920" s="35" t="str">
        <f t="shared" si="118"/>
        <v/>
      </c>
      <c r="X920" s="37"/>
      <c r="Y920" s="56"/>
      <c r="Z920" s="57" t="str">
        <f t="shared" si="119"/>
        <v/>
      </c>
      <c r="AA920" s="41"/>
    </row>
    <row r="921" spans="1:27" ht="24" customHeight="1" x14ac:dyDescent="0.25">
      <c r="A921" s="27"/>
      <c r="B921" s="51" t="str">
        <f>IF(A921="","",IFERROR(INDEX(PERSONAL!$G$6:$G$80,MATCH(A921,PERSONAL!$A$6:$A$80,0)),""))</f>
        <v/>
      </c>
      <c r="C921" s="52" t="str">
        <f>IF(A921="","",IFERROR(INDEX(PERSONAL!$B$6:$B$80,MATCH(A921,PERSONAL!$A$6:$A$80,0)),""))</f>
        <v/>
      </c>
      <c r="D921" s="31" t="str">
        <f>IF(A921="","",IFERROR(INDEX(PERSONAL!$V$6:$V$80,MATCH(A921,PERSONAL!$A$6:$A$80,0)),""))</f>
        <v/>
      </c>
      <c r="E921" s="2"/>
      <c r="F921" s="2"/>
      <c r="G921" s="2"/>
      <c r="H921" s="2"/>
      <c r="I921" s="30"/>
      <c r="J921" s="30"/>
      <c r="K921" s="27"/>
      <c r="L921" s="30"/>
      <c r="M921" s="27"/>
      <c r="N921" s="2"/>
      <c r="O921" s="53">
        <f t="shared" si="112"/>
        <v>0</v>
      </c>
      <c r="P921" s="53">
        <f t="shared" si="113"/>
        <v>0</v>
      </c>
      <c r="Q921" s="53">
        <f t="shared" si="114"/>
        <v>0</v>
      </c>
      <c r="R921" s="53">
        <f>IF(P921=0,0,IF(INSTRUCCIONES!$C$8="",P921,MIN(P921,INSTRUCCIONES!$C$8)))</f>
        <v>0</v>
      </c>
      <c r="S921" s="52" t="str">
        <f>IF(OR(A921="",H921=""),"",IF(COUNTIFS(LISTAS!$C$2:$C$24,C921,LISTAS!$D$2:$D$24,H921)&gt;0,"SI","NO"))</f>
        <v/>
      </c>
      <c r="T921" s="53">
        <f t="shared" si="115"/>
        <v>0</v>
      </c>
      <c r="U921" s="54">
        <f t="shared" si="116"/>
        <v>0</v>
      </c>
      <c r="V921" s="55" t="str">
        <f t="shared" si="117"/>
        <v/>
      </c>
      <c r="W921" s="35" t="str">
        <f t="shared" si="118"/>
        <v/>
      </c>
      <c r="X921" s="37"/>
      <c r="Y921" s="56"/>
      <c r="Z921" s="57" t="str">
        <f t="shared" si="119"/>
        <v/>
      </c>
      <c r="AA921" s="41"/>
    </row>
    <row r="922" spans="1:27" ht="24" customHeight="1" x14ac:dyDescent="0.25">
      <c r="A922" s="27"/>
      <c r="B922" s="51" t="str">
        <f>IF(A922="","",IFERROR(INDEX(PERSONAL!$G$6:$G$80,MATCH(A922,PERSONAL!$A$6:$A$80,0)),""))</f>
        <v/>
      </c>
      <c r="C922" s="52" t="str">
        <f>IF(A922="","",IFERROR(INDEX(PERSONAL!$B$6:$B$80,MATCH(A922,PERSONAL!$A$6:$A$80,0)),""))</f>
        <v/>
      </c>
      <c r="D922" s="31" t="str">
        <f>IF(A922="","",IFERROR(INDEX(PERSONAL!$V$6:$V$80,MATCH(A922,PERSONAL!$A$6:$A$80,0)),""))</f>
        <v/>
      </c>
      <c r="E922" s="2"/>
      <c r="F922" s="2"/>
      <c r="G922" s="2"/>
      <c r="H922" s="2"/>
      <c r="I922" s="30"/>
      <c r="J922" s="30"/>
      <c r="K922" s="27"/>
      <c r="L922" s="30"/>
      <c r="M922" s="27"/>
      <c r="N922" s="2"/>
      <c r="O922" s="53">
        <f t="shared" si="112"/>
        <v>0</v>
      </c>
      <c r="P922" s="53">
        <f t="shared" si="113"/>
        <v>0</v>
      </c>
      <c r="Q922" s="53">
        <f t="shared" si="114"/>
        <v>0</v>
      </c>
      <c r="R922" s="53">
        <f>IF(P922=0,0,IF(INSTRUCCIONES!$C$8="",P922,MIN(P922,INSTRUCCIONES!$C$8)))</f>
        <v>0</v>
      </c>
      <c r="S922" s="52" t="str">
        <f>IF(OR(A922="",H922=""),"",IF(COUNTIFS(LISTAS!$C$2:$C$24,C922,LISTAS!$D$2:$D$24,H922)&gt;0,"SI","NO"))</f>
        <v/>
      </c>
      <c r="T922" s="53">
        <f t="shared" si="115"/>
        <v>0</v>
      </c>
      <c r="U922" s="54">
        <f t="shared" si="116"/>
        <v>0</v>
      </c>
      <c r="V922" s="55" t="str">
        <f t="shared" si="117"/>
        <v/>
      </c>
      <c r="W922" s="35" t="str">
        <f t="shared" si="118"/>
        <v/>
      </c>
      <c r="X922" s="37"/>
      <c r="Y922" s="56"/>
      <c r="Z922" s="57" t="str">
        <f t="shared" si="119"/>
        <v/>
      </c>
      <c r="AA922" s="41"/>
    </row>
    <row r="923" spans="1:27" ht="24" customHeight="1" x14ac:dyDescent="0.25">
      <c r="A923" s="27"/>
      <c r="B923" s="51" t="str">
        <f>IF(A923="","",IFERROR(INDEX(PERSONAL!$G$6:$G$80,MATCH(A923,PERSONAL!$A$6:$A$80,0)),""))</f>
        <v/>
      </c>
      <c r="C923" s="52" t="str">
        <f>IF(A923="","",IFERROR(INDEX(PERSONAL!$B$6:$B$80,MATCH(A923,PERSONAL!$A$6:$A$80,0)),""))</f>
        <v/>
      </c>
      <c r="D923" s="31" t="str">
        <f>IF(A923="","",IFERROR(INDEX(PERSONAL!$V$6:$V$80,MATCH(A923,PERSONAL!$A$6:$A$80,0)),""))</f>
        <v/>
      </c>
      <c r="E923" s="2"/>
      <c r="F923" s="2"/>
      <c r="G923" s="2"/>
      <c r="H923" s="2"/>
      <c r="I923" s="30"/>
      <c r="J923" s="30"/>
      <c r="K923" s="27"/>
      <c r="L923" s="30"/>
      <c r="M923" s="27"/>
      <c r="N923" s="2"/>
      <c r="O923" s="53">
        <f t="shared" si="112"/>
        <v>0</v>
      </c>
      <c r="P923" s="53">
        <f t="shared" si="113"/>
        <v>0</v>
      </c>
      <c r="Q923" s="53">
        <f t="shared" si="114"/>
        <v>0</v>
      </c>
      <c r="R923" s="53">
        <f>IF(P923=0,0,IF(INSTRUCCIONES!$C$8="",P923,MIN(P923,INSTRUCCIONES!$C$8)))</f>
        <v>0</v>
      </c>
      <c r="S923" s="52" t="str">
        <f>IF(OR(A923="",H923=""),"",IF(COUNTIFS(LISTAS!$C$2:$C$24,C923,LISTAS!$D$2:$D$24,H923)&gt;0,"SI","NO"))</f>
        <v/>
      </c>
      <c r="T923" s="53">
        <f t="shared" si="115"/>
        <v>0</v>
      </c>
      <c r="U923" s="54">
        <f t="shared" si="116"/>
        <v>0</v>
      </c>
      <c r="V923" s="55" t="str">
        <f t="shared" si="117"/>
        <v/>
      </c>
      <c r="W923" s="35" t="str">
        <f t="shared" si="118"/>
        <v/>
      </c>
      <c r="X923" s="37"/>
      <c r="Y923" s="56"/>
      <c r="Z923" s="57" t="str">
        <f t="shared" si="119"/>
        <v/>
      </c>
      <c r="AA923" s="41"/>
    </row>
    <row r="924" spans="1:27" ht="24" customHeight="1" x14ac:dyDescent="0.25">
      <c r="A924" s="27"/>
      <c r="B924" s="51" t="str">
        <f>IF(A924="","",IFERROR(INDEX(PERSONAL!$G$6:$G$80,MATCH(A924,PERSONAL!$A$6:$A$80,0)),""))</f>
        <v/>
      </c>
      <c r="C924" s="52" t="str">
        <f>IF(A924="","",IFERROR(INDEX(PERSONAL!$B$6:$B$80,MATCH(A924,PERSONAL!$A$6:$A$80,0)),""))</f>
        <v/>
      </c>
      <c r="D924" s="31" t="str">
        <f>IF(A924="","",IFERROR(INDEX(PERSONAL!$V$6:$V$80,MATCH(A924,PERSONAL!$A$6:$A$80,0)),""))</f>
        <v/>
      </c>
      <c r="E924" s="2"/>
      <c r="F924" s="2"/>
      <c r="G924" s="2"/>
      <c r="H924" s="2"/>
      <c r="I924" s="30"/>
      <c r="J924" s="30"/>
      <c r="K924" s="27"/>
      <c r="L924" s="30"/>
      <c r="M924" s="27"/>
      <c r="N924" s="2"/>
      <c r="O924" s="53">
        <f t="shared" si="112"/>
        <v>0</v>
      </c>
      <c r="P924" s="53">
        <f t="shared" si="113"/>
        <v>0</v>
      </c>
      <c r="Q924" s="53">
        <f t="shared" si="114"/>
        <v>0</v>
      </c>
      <c r="R924" s="53">
        <f>IF(P924=0,0,IF(INSTRUCCIONES!$C$8="",P924,MIN(P924,INSTRUCCIONES!$C$8)))</f>
        <v>0</v>
      </c>
      <c r="S924" s="52" t="str">
        <f>IF(OR(A924="",H924=""),"",IF(COUNTIFS(LISTAS!$C$2:$C$24,C924,LISTAS!$D$2:$D$24,H924)&gt;0,"SI","NO"))</f>
        <v/>
      </c>
      <c r="T924" s="53">
        <f t="shared" si="115"/>
        <v>0</v>
      </c>
      <c r="U924" s="54">
        <f t="shared" si="116"/>
        <v>0</v>
      </c>
      <c r="V924" s="55" t="str">
        <f t="shared" si="117"/>
        <v/>
      </c>
      <c r="W924" s="35" t="str">
        <f t="shared" si="118"/>
        <v/>
      </c>
      <c r="X924" s="37"/>
      <c r="Y924" s="56"/>
      <c r="Z924" s="57" t="str">
        <f t="shared" si="119"/>
        <v/>
      </c>
      <c r="AA924" s="41"/>
    </row>
    <row r="925" spans="1:27" ht="24" customHeight="1" x14ac:dyDescent="0.25">
      <c r="A925" s="27"/>
      <c r="B925" s="51" t="str">
        <f>IF(A925="","",IFERROR(INDEX(PERSONAL!$G$6:$G$80,MATCH(A925,PERSONAL!$A$6:$A$80,0)),""))</f>
        <v/>
      </c>
      <c r="C925" s="52" t="str">
        <f>IF(A925="","",IFERROR(INDEX(PERSONAL!$B$6:$B$80,MATCH(A925,PERSONAL!$A$6:$A$80,0)),""))</f>
        <v/>
      </c>
      <c r="D925" s="31" t="str">
        <f>IF(A925="","",IFERROR(INDEX(PERSONAL!$V$6:$V$80,MATCH(A925,PERSONAL!$A$6:$A$80,0)),""))</f>
        <v/>
      </c>
      <c r="E925" s="2"/>
      <c r="F925" s="2"/>
      <c r="G925" s="2"/>
      <c r="H925" s="2"/>
      <c r="I925" s="30"/>
      <c r="J925" s="30"/>
      <c r="K925" s="27"/>
      <c r="L925" s="30"/>
      <c r="M925" s="27"/>
      <c r="N925" s="2"/>
      <c r="O925" s="53">
        <f t="shared" si="112"/>
        <v>0</v>
      </c>
      <c r="P925" s="53">
        <f t="shared" si="113"/>
        <v>0</v>
      </c>
      <c r="Q925" s="53">
        <f t="shared" si="114"/>
        <v>0</v>
      </c>
      <c r="R925" s="53">
        <f>IF(P925=0,0,IF(INSTRUCCIONES!$C$8="",P925,MIN(P925,INSTRUCCIONES!$C$8)))</f>
        <v>0</v>
      </c>
      <c r="S925" s="52" t="str">
        <f>IF(OR(A925="",H925=""),"",IF(COUNTIFS(LISTAS!$C$2:$C$24,C925,LISTAS!$D$2:$D$24,H925)&gt;0,"SI","NO"))</f>
        <v/>
      </c>
      <c r="T925" s="53">
        <f t="shared" si="115"/>
        <v>0</v>
      </c>
      <c r="U925" s="54">
        <f t="shared" si="116"/>
        <v>0</v>
      </c>
      <c r="V925" s="55" t="str">
        <f t="shared" si="117"/>
        <v/>
      </c>
      <c r="W925" s="35" t="str">
        <f t="shared" si="118"/>
        <v/>
      </c>
      <c r="X925" s="37"/>
      <c r="Y925" s="56"/>
      <c r="Z925" s="57" t="str">
        <f t="shared" si="119"/>
        <v/>
      </c>
      <c r="AA925" s="41"/>
    </row>
    <row r="926" spans="1:27" ht="24" customHeight="1" x14ac:dyDescent="0.25">
      <c r="A926" s="27"/>
      <c r="B926" s="51" t="str">
        <f>IF(A926="","",IFERROR(INDEX(PERSONAL!$G$6:$G$80,MATCH(A926,PERSONAL!$A$6:$A$80,0)),""))</f>
        <v/>
      </c>
      <c r="C926" s="52" t="str">
        <f>IF(A926="","",IFERROR(INDEX(PERSONAL!$B$6:$B$80,MATCH(A926,PERSONAL!$A$6:$A$80,0)),""))</f>
        <v/>
      </c>
      <c r="D926" s="31" t="str">
        <f>IF(A926="","",IFERROR(INDEX(PERSONAL!$V$6:$V$80,MATCH(A926,PERSONAL!$A$6:$A$80,0)),""))</f>
        <v/>
      </c>
      <c r="E926" s="2"/>
      <c r="F926" s="2"/>
      <c r="G926" s="2"/>
      <c r="H926" s="2"/>
      <c r="I926" s="30"/>
      <c r="J926" s="30"/>
      <c r="K926" s="27"/>
      <c r="L926" s="30"/>
      <c r="M926" s="27"/>
      <c r="N926" s="2"/>
      <c r="O926" s="53">
        <f t="shared" si="112"/>
        <v>0</v>
      </c>
      <c r="P926" s="53">
        <f t="shared" si="113"/>
        <v>0</v>
      </c>
      <c r="Q926" s="53">
        <f t="shared" si="114"/>
        <v>0</v>
      </c>
      <c r="R926" s="53">
        <f>IF(P926=0,0,IF(INSTRUCCIONES!$C$8="",P926,MIN(P926,INSTRUCCIONES!$C$8)))</f>
        <v>0</v>
      </c>
      <c r="S926" s="52" t="str">
        <f>IF(OR(A926="",H926=""),"",IF(COUNTIFS(LISTAS!$C$2:$C$24,C926,LISTAS!$D$2:$D$24,H926)&gt;0,"SI","NO"))</f>
        <v/>
      </c>
      <c r="T926" s="53">
        <f t="shared" si="115"/>
        <v>0</v>
      </c>
      <c r="U926" s="54">
        <f t="shared" si="116"/>
        <v>0</v>
      </c>
      <c r="V926" s="55" t="str">
        <f t="shared" si="117"/>
        <v/>
      </c>
      <c r="W926" s="35" t="str">
        <f t="shared" si="118"/>
        <v/>
      </c>
      <c r="X926" s="37"/>
      <c r="Y926" s="56"/>
      <c r="Z926" s="57" t="str">
        <f t="shared" si="119"/>
        <v/>
      </c>
      <c r="AA926" s="41"/>
    </row>
    <row r="927" spans="1:27" ht="24" customHeight="1" x14ac:dyDescent="0.25">
      <c r="A927" s="27"/>
      <c r="B927" s="51" t="str">
        <f>IF(A927="","",IFERROR(INDEX(PERSONAL!$G$6:$G$80,MATCH(A927,PERSONAL!$A$6:$A$80,0)),""))</f>
        <v/>
      </c>
      <c r="C927" s="52" t="str">
        <f>IF(A927="","",IFERROR(INDEX(PERSONAL!$B$6:$B$80,MATCH(A927,PERSONAL!$A$6:$A$80,0)),""))</f>
        <v/>
      </c>
      <c r="D927" s="31" t="str">
        <f>IF(A927="","",IFERROR(INDEX(PERSONAL!$V$6:$V$80,MATCH(A927,PERSONAL!$A$6:$A$80,0)),""))</f>
        <v/>
      </c>
      <c r="E927" s="2"/>
      <c r="F927" s="2"/>
      <c r="G927" s="2"/>
      <c r="H927" s="2"/>
      <c r="I927" s="30"/>
      <c r="J927" s="30"/>
      <c r="K927" s="27"/>
      <c r="L927" s="30"/>
      <c r="M927" s="27"/>
      <c r="N927" s="2"/>
      <c r="O927" s="53">
        <f t="shared" si="112"/>
        <v>0</v>
      </c>
      <c r="P927" s="53">
        <f t="shared" si="113"/>
        <v>0</v>
      </c>
      <c r="Q927" s="53">
        <f t="shared" si="114"/>
        <v>0</v>
      </c>
      <c r="R927" s="53">
        <f>IF(P927=0,0,IF(INSTRUCCIONES!$C$8="",P927,MIN(P927,INSTRUCCIONES!$C$8)))</f>
        <v>0</v>
      </c>
      <c r="S927" s="52" t="str">
        <f>IF(OR(A927="",H927=""),"",IF(COUNTIFS(LISTAS!$C$2:$C$24,C927,LISTAS!$D$2:$D$24,H927)&gt;0,"SI","NO"))</f>
        <v/>
      </c>
      <c r="T927" s="53">
        <f t="shared" si="115"/>
        <v>0</v>
      </c>
      <c r="U927" s="54">
        <f t="shared" si="116"/>
        <v>0</v>
      </c>
      <c r="V927" s="55" t="str">
        <f t="shared" si="117"/>
        <v/>
      </c>
      <c r="W927" s="35" t="str">
        <f t="shared" si="118"/>
        <v/>
      </c>
      <c r="X927" s="37"/>
      <c r="Y927" s="56"/>
      <c r="Z927" s="57" t="str">
        <f t="shared" si="119"/>
        <v/>
      </c>
      <c r="AA927" s="41"/>
    </row>
    <row r="928" spans="1:27" ht="24" customHeight="1" x14ac:dyDescent="0.25">
      <c r="A928" s="27"/>
      <c r="B928" s="51" t="str">
        <f>IF(A928="","",IFERROR(INDEX(PERSONAL!$G$6:$G$80,MATCH(A928,PERSONAL!$A$6:$A$80,0)),""))</f>
        <v/>
      </c>
      <c r="C928" s="52" t="str">
        <f>IF(A928="","",IFERROR(INDEX(PERSONAL!$B$6:$B$80,MATCH(A928,PERSONAL!$A$6:$A$80,0)),""))</f>
        <v/>
      </c>
      <c r="D928" s="31" t="str">
        <f>IF(A928="","",IFERROR(INDEX(PERSONAL!$V$6:$V$80,MATCH(A928,PERSONAL!$A$6:$A$80,0)),""))</f>
        <v/>
      </c>
      <c r="E928" s="2"/>
      <c r="F928" s="2"/>
      <c r="G928" s="2"/>
      <c r="H928" s="2"/>
      <c r="I928" s="30"/>
      <c r="J928" s="30"/>
      <c r="K928" s="27"/>
      <c r="L928" s="30"/>
      <c r="M928" s="27"/>
      <c r="N928" s="2"/>
      <c r="O928" s="53">
        <f t="shared" si="112"/>
        <v>0</v>
      </c>
      <c r="P928" s="53">
        <f t="shared" si="113"/>
        <v>0</v>
      </c>
      <c r="Q928" s="53">
        <f t="shared" si="114"/>
        <v>0</v>
      </c>
      <c r="R928" s="53">
        <f>IF(P928=0,0,IF(INSTRUCCIONES!$C$8="",P928,MIN(P928,INSTRUCCIONES!$C$8)))</f>
        <v>0</v>
      </c>
      <c r="S928" s="52" t="str">
        <f>IF(OR(A928="",H928=""),"",IF(COUNTIFS(LISTAS!$C$2:$C$24,C928,LISTAS!$D$2:$D$24,H928)&gt;0,"SI","NO"))</f>
        <v/>
      </c>
      <c r="T928" s="53">
        <f t="shared" si="115"/>
        <v>0</v>
      </c>
      <c r="U928" s="54">
        <f t="shared" si="116"/>
        <v>0</v>
      </c>
      <c r="V928" s="55" t="str">
        <f t="shared" si="117"/>
        <v/>
      </c>
      <c r="W928" s="35" t="str">
        <f t="shared" si="118"/>
        <v/>
      </c>
      <c r="X928" s="37"/>
      <c r="Y928" s="56"/>
      <c r="Z928" s="57" t="str">
        <f t="shared" si="119"/>
        <v/>
      </c>
      <c r="AA928" s="41"/>
    </row>
    <row r="929" spans="1:27" ht="24" customHeight="1" x14ac:dyDescent="0.25">
      <c r="A929" s="27"/>
      <c r="B929" s="51" t="str">
        <f>IF(A929="","",IFERROR(INDEX(PERSONAL!$G$6:$G$80,MATCH(A929,PERSONAL!$A$6:$A$80,0)),""))</f>
        <v/>
      </c>
      <c r="C929" s="52" t="str">
        <f>IF(A929="","",IFERROR(INDEX(PERSONAL!$B$6:$B$80,MATCH(A929,PERSONAL!$A$6:$A$80,0)),""))</f>
        <v/>
      </c>
      <c r="D929" s="31" t="str">
        <f>IF(A929="","",IFERROR(INDEX(PERSONAL!$V$6:$V$80,MATCH(A929,PERSONAL!$A$6:$A$80,0)),""))</f>
        <v/>
      </c>
      <c r="E929" s="2"/>
      <c r="F929" s="2"/>
      <c r="G929" s="2"/>
      <c r="H929" s="2"/>
      <c r="I929" s="30"/>
      <c r="J929" s="30"/>
      <c r="K929" s="27"/>
      <c r="L929" s="30"/>
      <c r="M929" s="27"/>
      <c r="N929" s="2"/>
      <c r="O929" s="53">
        <f t="shared" si="112"/>
        <v>0</v>
      </c>
      <c r="P929" s="53">
        <f t="shared" si="113"/>
        <v>0</v>
      </c>
      <c r="Q929" s="53">
        <f t="shared" si="114"/>
        <v>0</v>
      </c>
      <c r="R929" s="53">
        <f>IF(P929=0,0,IF(INSTRUCCIONES!$C$8="",P929,MIN(P929,INSTRUCCIONES!$C$8)))</f>
        <v>0</v>
      </c>
      <c r="S929" s="52" t="str">
        <f>IF(OR(A929="",H929=""),"",IF(COUNTIFS(LISTAS!$C$2:$C$24,C929,LISTAS!$D$2:$D$24,H929)&gt;0,"SI","NO"))</f>
        <v/>
      </c>
      <c r="T929" s="53">
        <f t="shared" si="115"/>
        <v>0</v>
      </c>
      <c r="U929" s="54">
        <f t="shared" si="116"/>
        <v>0</v>
      </c>
      <c r="V929" s="55" t="str">
        <f t="shared" si="117"/>
        <v/>
      </c>
      <c r="W929" s="35" t="str">
        <f t="shared" si="118"/>
        <v/>
      </c>
      <c r="X929" s="37"/>
      <c r="Y929" s="56"/>
      <c r="Z929" s="57" t="str">
        <f t="shared" si="119"/>
        <v/>
      </c>
      <c r="AA929" s="41"/>
    </row>
    <row r="930" spans="1:27" ht="24" customHeight="1" x14ac:dyDescent="0.25">
      <c r="A930" s="27"/>
      <c r="B930" s="51" t="str">
        <f>IF(A930="","",IFERROR(INDEX(PERSONAL!$G$6:$G$80,MATCH(A930,PERSONAL!$A$6:$A$80,0)),""))</f>
        <v/>
      </c>
      <c r="C930" s="52" t="str">
        <f>IF(A930="","",IFERROR(INDEX(PERSONAL!$B$6:$B$80,MATCH(A930,PERSONAL!$A$6:$A$80,0)),""))</f>
        <v/>
      </c>
      <c r="D930" s="31" t="str">
        <f>IF(A930="","",IFERROR(INDEX(PERSONAL!$V$6:$V$80,MATCH(A930,PERSONAL!$A$6:$A$80,0)),""))</f>
        <v/>
      </c>
      <c r="E930" s="2"/>
      <c r="F930" s="2"/>
      <c r="G930" s="2"/>
      <c r="H930" s="2"/>
      <c r="I930" s="30"/>
      <c r="J930" s="30"/>
      <c r="K930" s="27"/>
      <c r="L930" s="30"/>
      <c r="M930" s="27"/>
      <c r="N930" s="2"/>
      <c r="O930" s="53">
        <f t="shared" si="112"/>
        <v>0</v>
      </c>
      <c r="P930" s="53">
        <f t="shared" si="113"/>
        <v>0</v>
      </c>
      <c r="Q930" s="53">
        <f t="shared" si="114"/>
        <v>0</v>
      </c>
      <c r="R930" s="53">
        <f>IF(P930=0,0,IF(INSTRUCCIONES!$C$8="",P930,MIN(P930,INSTRUCCIONES!$C$8)))</f>
        <v>0</v>
      </c>
      <c r="S930" s="52" t="str">
        <f>IF(OR(A930="",H930=""),"",IF(COUNTIFS(LISTAS!$C$2:$C$24,C930,LISTAS!$D$2:$D$24,H930)&gt;0,"SI","NO"))</f>
        <v/>
      </c>
      <c r="T930" s="53">
        <f t="shared" si="115"/>
        <v>0</v>
      </c>
      <c r="U930" s="54">
        <f t="shared" si="116"/>
        <v>0</v>
      </c>
      <c r="V930" s="55" t="str">
        <f t="shared" si="117"/>
        <v/>
      </c>
      <c r="W930" s="35" t="str">
        <f t="shared" si="118"/>
        <v/>
      </c>
      <c r="X930" s="37"/>
      <c r="Y930" s="56"/>
      <c r="Z930" s="57" t="str">
        <f t="shared" si="119"/>
        <v/>
      </c>
      <c r="AA930" s="41"/>
    </row>
    <row r="931" spans="1:27" ht="24" customHeight="1" x14ac:dyDescent="0.25">
      <c r="A931" s="27"/>
      <c r="B931" s="51" t="str">
        <f>IF(A931="","",IFERROR(INDEX(PERSONAL!$G$6:$G$80,MATCH(A931,PERSONAL!$A$6:$A$80,0)),""))</f>
        <v/>
      </c>
      <c r="C931" s="52" t="str">
        <f>IF(A931="","",IFERROR(INDEX(PERSONAL!$B$6:$B$80,MATCH(A931,PERSONAL!$A$6:$A$80,0)),""))</f>
        <v/>
      </c>
      <c r="D931" s="31" t="str">
        <f>IF(A931="","",IFERROR(INDEX(PERSONAL!$V$6:$V$80,MATCH(A931,PERSONAL!$A$6:$A$80,0)),""))</f>
        <v/>
      </c>
      <c r="E931" s="2"/>
      <c r="F931" s="2"/>
      <c r="G931" s="2"/>
      <c r="H931" s="2"/>
      <c r="I931" s="30"/>
      <c r="J931" s="30"/>
      <c r="K931" s="27"/>
      <c r="L931" s="30"/>
      <c r="M931" s="27"/>
      <c r="N931" s="2"/>
      <c r="O931" s="53">
        <f t="shared" si="112"/>
        <v>0</v>
      </c>
      <c r="P931" s="53">
        <f t="shared" si="113"/>
        <v>0</v>
      </c>
      <c r="Q931" s="53">
        <f t="shared" si="114"/>
        <v>0</v>
      </c>
      <c r="R931" s="53">
        <f>IF(P931=0,0,IF(INSTRUCCIONES!$C$8="",P931,MIN(P931,INSTRUCCIONES!$C$8)))</f>
        <v>0</v>
      </c>
      <c r="S931" s="52" t="str">
        <f>IF(OR(A931="",H931=""),"",IF(COUNTIFS(LISTAS!$C$2:$C$24,C931,LISTAS!$D$2:$D$24,H931)&gt;0,"SI","NO"))</f>
        <v/>
      </c>
      <c r="T931" s="53">
        <f t="shared" si="115"/>
        <v>0</v>
      </c>
      <c r="U931" s="54">
        <f t="shared" si="116"/>
        <v>0</v>
      </c>
      <c r="V931" s="55" t="str">
        <f t="shared" si="117"/>
        <v/>
      </c>
      <c r="W931" s="35" t="str">
        <f t="shared" si="118"/>
        <v/>
      </c>
      <c r="X931" s="37"/>
      <c r="Y931" s="56"/>
      <c r="Z931" s="57" t="str">
        <f t="shared" si="119"/>
        <v/>
      </c>
      <c r="AA931" s="41"/>
    </row>
    <row r="932" spans="1:27" ht="24" customHeight="1" x14ac:dyDescent="0.25">
      <c r="A932" s="27"/>
      <c r="B932" s="51" t="str">
        <f>IF(A932="","",IFERROR(INDEX(PERSONAL!$G$6:$G$80,MATCH(A932,PERSONAL!$A$6:$A$80,0)),""))</f>
        <v/>
      </c>
      <c r="C932" s="52" t="str">
        <f>IF(A932="","",IFERROR(INDEX(PERSONAL!$B$6:$B$80,MATCH(A932,PERSONAL!$A$6:$A$80,0)),""))</f>
        <v/>
      </c>
      <c r="D932" s="31" t="str">
        <f>IF(A932="","",IFERROR(INDEX(PERSONAL!$V$6:$V$80,MATCH(A932,PERSONAL!$A$6:$A$80,0)),""))</f>
        <v/>
      </c>
      <c r="E932" s="2"/>
      <c r="F932" s="2"/>
      <c r="G932" s="2"/>
      <c r="H932" s="2"/>
      <c r="I932" s="30"/>
      <c r="J932" s="30"/>
      <c r="K932" s="27"/>
      <c r="L932" s="30"/>
      <c r="M932" s="27"/>
      <c r="N932" s="2"/>
      <c r="O932" s="53">
        <f t="shared" si="112"/>
        <v>0</v>
      </c>
      <c r="P932" s="53">
        <f t="shared" si="113"/>
        <v>0</v>
      </c>
      <c r="Q932" s="53">
        <f t="shared" si="114"/>
        <v>0</v>
      </c>
      <c r="R932" s="53">
        <f>IF(P932=0,0,IF(INSTRUCCIONES!$C$8="",P932,MIN(P932,INSTRUCCIONES!$C$8)))</f>
        <v>0</v>
      </c>
      <c r="S932" s="52" t="str">
        <f>IF(OR(A932="",H932=""),"",IF(COUNTIFS(LISTAS!$C$2:$C$24,C932,LISTAS!$D$2:$D$24,H932)&gt;0,"SI","NO"))</f>
        <v/>
      </c>
      <c r="T932" s="53">
        <f t="shared" si="115"/>
        <v>0</v>
      </c>
      <c r="U932" s="54">
        <f t="shared" si="116"/>
        <v>0</v>
      </c>
      <c r="V932" s="55" t="str">
        <f t="shared" si="117"/>
        <v/>
      </c>
      <c r="W932" s="35" t="str">
        <f t="shared" si="118"/>
        <v/>
      </c>
      <c r="X932" s="37"/>
      <c r="Y932" s="56"/>
      <c r="Z932" s="57" t="str">
        <f t="shared" si="119"/>
        <v/>
      </c>
      <c r="AA932" s="41"/>
    </row>
    <row r="933" spans="1:27" ht="24" customHeight="1" x14ac:dyDescent="0.25">
      <c r="A933" s="27"/>
      <c r="B933" s="51" t="str">
        <f>IF(A933="","",IFERROR(INDEX(PERSONAL!$G$6:$G$80,MATCH(A933,PERSONAL!$A$6:$A$80,0)),""))</f>
        <v/>
      </c>
      <c r="C933" s="52" t="str">
        <f>IF(A933="","",IFERROR(INDEX(PERSONAL!$B$6:$B$80,MATCH(A933,PERSONAL!$A$6:$A$80,0)),""))</f>
        <v/>
      </c>
      <c r="D933" s="31" t="str">
        <f>IF(A933="","",IFERROR(INDEX(PERSONAL!$V$6:$V$80,MATCH(A933,PERSONAL!$A$6:$A$80,0)),""))</f>
        <v/>
      </c>
      <c r="E933" s="2"/>
      <c r="F933" s="2"/>
      <c r="G933" s="2"/>
      <c r="H933" s="2"/>
      <c r="I933" s="30"/>
      <c r="J933" s="30"/>
      <c r="K933" s="27"/>
      <c r="L933" s="30"/>
      <c r="M933" s="27"/>
      <c r="N933" s="2"/>
      <c r="O933" s="53">
        <f t="shared" si="112"/>
        <v>0</v>
      </c>
      <c r="P933" s="53">
        <f t="shared" si="113"/>
        <v>0</v>
      </c>
      <c r="Q933" s="53">
        <f t="shared" si="114"/>
        <v>0</v>
      </c>
      <c r="R933" s="53">
        <f>IF(P933=0,0,IF(INSTRUCCIONES!$C$8="",P933,MIN(P933,INSTRUCCIONES!$C$8)))</f>
        <v>0</v>
      </c>
      <c r="S933" s="52" t="str">
        <f>IF(OR(A933="",H933=""),"",IF(COUNTIFS(LISTAS!$C$2:$C$24,C933,LISTAS!$D$2:$D$24,H933)&gt;0,"SI","NO"))</f>
        <v/>
      </c>
      <c r="T933" s="53">
        <f t="shared" si="115"/>
        <v>0</v>
      </c>
      <c r="U933" s="54">
        <f t="shared" si="116"/>
        <v>0</v>
      </c>
      <c r="V933" s="55" t="str">
        <f t="shared" si="117"/>
        <v/>
      </c>
      <c r="W933" s="35" t="str">
        <f t="shared" si="118"/>
        <v/>
      </c>
      <c r="X933" s="37"/>
      <c r="Y933" s="56"/>
      <c r="Z933" s="57" t="str">
        <f t="shared" si="119"/>
        <v/>
      </c>
      <c r="AA933" s="41"/>
    </row>
    <row r="934" spans="1:27" ht="24" customHeight="1" x14ac:dyDescent="0.25">
      <c r="A934" s="27"/>
      <c r="B934" s="51" t="str">
        <f>IF(A934="","",IFERROR(INDEX(PERSONAL!$G$6:$G$80,MATCH(A934,PERSONAL!$A$6:$A$80,0)),""))</f>
        <v/>
      </c>
      <c r="C934" s="52" t="str">
        <f>IF(A934="","",IFERROR(INDEX(PERSONAL!$B$6:$B$80,MATCH(A934,PERSONAL!$A$6:$A$80,0)),""))</f>
        <v/>
      </c>
      <c r="D934" s="31" t="str">
        <f>IF(A934="","",IFERROR(INDEX(PERSONAL!$V$6:$V$80,MATCH(A934,PERSONAL!$A$6:$A$80,0)),""))</f>
        <v/>
      </c>
      <c r="E934" s="2"/>
      <c r="F934" s="2"/>
      <c r="G934" s="2"/>
      <c r="H934" s="2"/>
      <c r="I934" s="30"/>
      <c r="J934" s="30"/>
      <c r="K934" s="27"/>
      <c r="L934" s="30"/>
      <c r="M934" s="27"/>
      <c r="N934" s="2"/>
      <c r="O934" s="53">
        <f t="shared" si="112"/>
        <v>0</v>
      </c>
      <c r="P934" s="53">
        <f t="shared" si="113"/>
        <v>0</v>
      </c>
      <c r="Q934" s="53">
        <f t="shared" si="114"/>
        <v>0</v>
      </c>
      <c r="R934" s="53">
        <f>IF(P934=0,0,IF(INSTRUCCIONES!$C$8="",P934,MIN(P934,INSTRUCCIONES!$C$8)))</f>
        <v>0</v>
      </c>
      <c r="S934" s="52" t="str">
        <f>IF(OR(A934="",H934=""),"",IF(COUNTIFS(LISTAS!$C$2:$C$24,C934,LISTAS!$D$2:$D$24,H934)&gt;0,"SI","NO"))</f>
        <v/>
      </c>
      <c r="T934" s="53">
        <f t="shared" si="115"/>
        <v>0</v>
      </c>
      <c r="U934" s="54">
        <f t="shared" si="116"/>
        <v>0</v>
      </c>
      <c r="V934" s="55" t="str">
        <f t="shared" si="117"/>
        <v/>
      </c>
      <c r="W934" s="35" t="str">
        <f t="shared" si="118"/>
        <v/>
      </c>
      <c r="X934" s="37"/>
      <c r="Y934" s="56"/>
      <c r="Z934" s="57" t="str">
        <f t="shared" si="119"/>
        <v/>
      </c>
      <c r="AA934" s="41"/>
    </row>
    <row r="935" spans="1:27" ht="24" customHeight="1" x14ac:dyDescent="0.25">
      <c r="A935" s="27"/>
      <c r="B935" s="51" t="str">
        <f>IF(A935="","",IFERROR(INDEX(PERSONAL!$G$6:$G$80,MATCH(A935,PERSONAL!$A$6:$A$80,0)),""))</f>
        <v/>
      </c>
      <c r="C935" s="52" t="str">
        <f>IF(A935="","",IFERROR(INDEX(PERSONAL!$B$6:$B$80,MATCH(A935,PERSONAL!$A$6:$A$80,0)),""))</f>
        <v/>
      </c>
      <c r="D935" s="31" t="str">
        <f>IF(A935="","",IFERROR(INDEX(PERSONAL!$V$6:$V$80,MATCH(A935,PERSONAL!$A$6:$A$80,0)),""))</f>
        <v/>
      </c>
      <c r="E935" s="2"/>
      <c r="F935" s="2"/>
      <c r="G935" s="2"/>
      <c r="H935" s="2"/>
      <c r="I935" s="30"/>
      <c r="J935" s="30"/>
      <c r="K935" s="27"/>
      <c r="L935" s="30"/>
      <c r="M935" s="27"/>
      <c r="N935" s="2"/>
      <c r="O935" s="53">
        <f t="shared" si="112"/>
        <v>0</v>
      </c>
      <c r="P935" s="53">
        <f t="shared" si="113"/>
        <v>0</v>
      </c>
      <c r="Q935" s="53">
        <f t="shared" si="114"/>
        <v>0</v>
      </c>
      <c r="R935" s="53">
        <f>IF(P935=0,0,IF(INSTRUCCIONES!$C$8="",P935,MIN(P935,INSTRUCCIONES!$C$8)))</f>
        <v>0</v>
      </c>
      <c r="S935" s="52" t="str">
        <f>IF(OR(A935="",H935=""),"",IF(COUNTIFS(LISTAS!$C$2:$C$24,C935,LISTAS!$D$2:$D$24,H935)&gt;0,"SI","NO"))</f>
        <v/>
      </c>
      <c r="T935" s="53">
        <f t="shared" si="115"/>
        <v>0</v>
      </c>
      <c r="U935" s="54">
        <f t="shared" si="116"/>
        <v>0</v>
      </c>
      <c r="V935" s="55" t="str">
        <f t="shared" si="117"/>
        <v/>
      </c>
      <c r="W935" s="35" t="str">
        <f t="shared" si="118"/>
        <v/>
      </c>
      <c r="X935" s="37"/>
      <c r="Y935" s="56"/>
      <c r="Z935" s="57" t="str">
        <f t="shared" si="119"/>
        <v/>
      </c>
      <c r="AA935" s="41"/>
    </row>
    <row r="936" spans="1:27" ht="24" customHeight="1" x14ac:dyDescent="0.25">
      <c r="A936" s="27"/>
      <c r="B936" s="51" t="str">
        <f>IF(A936="","",IFERROR(INDEX(PERSONAL!$G$6:$G$80,MATCH(A936,PERSONAL!$A$6:$A$80,0)),""))</f>
        <v/>
      </c>
      <c r="C936" s="52" t="str">
        <f>IF(A936="","",IFERROR(INDEX(PERSONAL!$B$6:$B$80,MATCH(A936,PERSONAL!$A$6:$A$80,0)),""))</f>
        <v/>
      </c>
      <c r="D936" s="31" t="str">
        <f>IF(A936="","",IFERROR(INDEX(PERSONAL!$V$6:$V$80,MATCH(A936,PERSONAL!$A$6:$A$80,0)),""))</f>
        <v/>
      </c>
      <c r="E936" s="2"/>
      <c r="F936" s="2"/>
      <c r="G936" s="2"/>
      <c r="H936" s="2"/>
      <c r="I936" s="30"/>
      <c r="J936" s="30"/>
      <c r="K936" s="27"/>
      <c r="L936" s="30"/>
      <c r="M936" s="27"/>
      <c r="N936" s="2"/>
      <c r="O936" s="53">
        <f t="shared" si="112"/>
        <v>0</v>
      </c>
      <c r="P936" s="53">
        <f t="shared" si="113"/>
        <v>0</v>
      </c>
      <c r="Q936" s="53">
        <f t="shared" si="114"/>
        <v>0</v>
      </c>
      <c r="R936" s="53">
        <f>IF(P936=0,0,IF(INSTRUCCIONES!$C$8="",P936,MIN(P936,INSTRUCCIONES!$C$8)))</f>
        <v>0</v>
      </c>
      <c r="S936" s="52" t="str">
        <f>IF(OR(A936="",H936=""),"",IF(COUNTIFS(LISTAS!$C$2:$C$24,C936,LISTAS!$D$2:$D$24,H936)&gt;0,"SI","NO"))</f>
        <v/>
      </c>
      <c r="T936" s="53">
        <f t="shared" si="115"/>
        <v>0</v>
      </c>
      <c r="U936" s="54">
        <f t="shared" si="116"/>
        <v>0</v>
      </c>
      <c r="V936" s="55" t="str">
        <f t="shared" si="117"/>
        <v/>
      </c>
      <c r="W936" s="35" t="str">
        <f t="shared" si="118"/>
        <v/>
      </c>
      <c r="X936" s="37"/>
      <c r="Y936" s="56"/>
      <c r="Z936" s="57" t="str">
        <f t="shared" si="119"/>
        <v/>
      </c>
      <c r="AA936" s="41"/>
    </row>
    <row r="937" spans="1:27" ht="24" customHeight="1" x14ac:dyDescent="0.25">
      <c r="A937" s="27"/>
      <c r="B937" s="51" t="str">
        <f>IF(A937="","",IFERROR(INDEX(PERSONAL!$G$6:$G$80,MATCH(A937,PERSONAL!$A$6:$A$80,0)),""))</f>
        <v/>
      </c>
      <c r="C937" s="52" t="str">
        <f>IF(A937="","",IFERROR(INDEX(PERSONAL!$B$6:$B$80,MATCH(A937,PERSONAL!$A$6:$A$80,0)),""))</f>
        <v/>
      </c>
      <c r="D937" s="31" t="str">
        <f>IF(A937="","",IFERROR(INDEX(PERSONAL!$V$6:$V$80,MATCH(A937,PERSONAL!$A$6:$A$80,0)),""))</f>
        <v/>
      </c>
      <c r="E937" s="2"/>
      <c r="F937" s="2"/>
      <c r="G937" s="2"/>
      <c r="H937" s="2"/>
      <c r="I937" s="30"/>
      <c r="J937" s="30"/>
      <c r="K937" s="27"/>
      <c r="L937" s="30"/>
      <c r="M937" s="27"/>
      <c r="N937" s="2"/>
      <c r="O937" s="53">
        <f t="shared" si="112"/>
        <v>0</v>
      </c>
      <c r="P937" s="53">
        <f t="shared" si="113"/>
        <v>0</v>
      </c>
      <c r="Q937" s="53">
        <f t="shared" si="114"/>
        <v>0</v>
      </c>
      <c r="R937" s="53">
        <f>IF(P937=0,0,IF(INSTRUCCIONES!$C$8="",P937,MIN(P937,INSTRUCCIONES!$C$8)))</f>
        <v>0</v>
      </c>
      <c r="S937" s="52" t="str">
        <f>IF(OR(A937="",H937=""),"",IF(COUNTIFS(LISTAS!$C$2:$C$24,C937,LISTAS!$D$2:$D$24,H937)&gt;0,"SI","NO"))</f>
        <v/>
      </c>
      <c r="T937" s="53">
        <f t="shared" si="115"/>
        <v>0</v>
      </c>
      <c r="U937" s="54">
        <f t="shared" si="116"/>
        <v>0</v>
      </c>
      <c r="V937" s="55" t="str">
        <f t="shared" si="117"/>
        <v/>
      </c>
      <c r="W937" s="35" t="str">
        <f t="shared" si="118"/>
        <v/>
      </c>
      <c r="X937" s="37"/>
      <c r="Y937" s="56"/>
      <c r="Z937" s="57" t="str">
        <f t="shared" si="119"/>
        <v/>
      </c>
      <c r="AA937" s="41"/>
    </row>
    <row r="938" spans="1:27" ht="24" customHeight="1" x14ac:dyDescent="0.25">
      <c r="A938" s="27"/>
      <c r="B938" s="51" t="str">
        <f>IF(A938="","",IFERROR(INDEX(PERSONAL!$G$6:$G$80,MATCH(A938,PERSONAL!$A$6:$A$80,0)),""))</f>
        <v/>
      </c>
      <c r="C938" s="52" t="str">
        <f>IF(A938="","",IFERROR(INDEX(PERSONAL!$B$6:$B$80,MATCH(A938,PERSONAL!$A$6:$A$80,0)),""))</f>
        <v/>
      </c>
      <c r="D938" s="31" t="str">
        <f>IF(A938="","",IFERROR(INDEX(PERSONAL!$V$6:$V$80,MATCH(A938,PERSONAL!$A$6:$A$80,0)),""))</f>
        <v/>
      </c>
      <c r="E938" s="2"/>
      <c r="F938" s="2"/>
      <c r="G938" s="2"/>
      <c r="H938" s="2"/>
      <c r="I938" s="30"/>
      <c r="J938" s="30"/>
      <c r="K938" s="27"/>
      <c r="L938" s="30"/>
      <c r="M938" s="27"/>
      <c r="N938" s="2"/>
      <c r="O938" s="53">
        <f t="shared" si="112"/>
        <v>0</v>
      </c>
      <c r="P938" s="53">
        <f t="shared" si="113"/>
        <v>0</v>
      </c>
      <c r="Q938" s="53">
        <f t="shared" si="114"/>
        <v>0</v>
      </c>
      <c r="R938" s="53">
        <f>IF(P938=0,0,IF(INSTRUCCIONES!$C$8="",P938,MIN(P938,INSTRUCCIONES!$C$8)))</f>
        <v>0</v>
      </c>
      <c r="S938" s="52" t="str">
        <f>IF(OR(A938="",H938=""),"",IF(COUNTIFS(LISTAS!$C$2:$C$24,C938,LISTAS!$D$2:$D$24,H938)&gt;0,"SI","NO"))</f>
        <v/>
      </c>
      <c r="T938" s="53">
        <f t="shared" si="115"/>
        <v>0</v>
      </c>
      <c r="U938" s="54">
        <f t="shared" si="116"/>
        <v>0</v>
      </c>
      <c r="V938" s="55" t="str">
        <f t="shared" si="117"/>
        <v/>
      </c>
      <c r="W938" s="35" t="str">
        <f t="shared" si="118"/>
        <v/>
      </c>
      <c r="X938" s="37"/>
      <c r="Y938" s="56"/>
      <c r="Z938" s="57" t="str">
        <f t="shared" si="119"/>
        <v/>
      </c>
      <c r="AA938" s="41"/>
    </row>
    <row r="939" spans="1:27" ht="24" customHeight="1" x14ac:dyDescent="0.25">
      <c r="A939" s="27"/>
      <c r="B939" s="51" t="str">
        <f>IF(A939="","",IFERROR(INDEX(PERSONAL!$G$6:$G$80,MATCH(A939,PERSONAL!$A$6:$A$80,0)),""))</f>
        <v/>
      </c>
      <c r="C939" s="52" t="str">
        <f>IF(A939="","",IFERROR(INDEX(PERSONAL!$B$6:$B$80,MATCH(A939,PERSONAL!$A$6:$A$80,0)),""))</f>
        <v/>
      </c>
      <c r="D939" s="31" t="str">
        <f>IF(A939="","",IFERROR(INDEX(PERSONAL!$V$6:$V$80,MATCH(A939,PERSONAL!$A$6:$A$80,0)),""))</f>
        <v/>
      </c>
      <c r="E939" s="2"/>
      <c r="F939" s="2"/>
      <c r="G939" s="2"/>
      <c r="H939" s="2"/>
      <c r="I939" s="30"/>
      <c r="J939" s="30"/>
      <c r="K939" s="27"/>
      <c r="L939" s="30"/>
      <c r="M939" s="27"/>
      <c r="N939" s="2"/>
      <c r="O939" s="53">
        <f t="shared" si="112"/>
        <v>0</v>
      </c>
      <c r="P939" s="53">
        <f t="shared" si="113"/>
        <v>0</v>
      </c>
      <c r="Q939" s="53">
        <f t="shared" si="114"/>
        <v>0</v>
      </c>
      <c r="R939" s="53">
        <f>IF(P939=0,0,IF(INSTRUCCIONES!$C$8="",P939,MIN(P939,INSTRUCCIONES!$C$8)))</f>
        <v>0</v>
      </c>
      <c r="S939" s="52" t="str">
        <f>IF(OR(A939="",H939=""),"",IF(COUNTIFS(LISTAS!$C$2:$C$24,C939,LISTAS!$D$2:$D$24,H939)&gt;0,"SI","NO"))</f>
        <v/>
      </c>
      <c r="T939" s="53">
        <f t="shared" si="115"/>
        <v>0</v>
      </c>
      <c r="U939" s="54">
        <f t="shared" si="116"/>
        <v>0</v>
      </c>
      <c r="V939" s="55" t="str">
        <f t="shared" si="117"/>
        <v/>
      </c>
      <c r="W939" s="35" t="str">
        <f t="shared" si="118"/>
        <v/>
      </c>
      <c r="X939" s="37"/>
      <c r="Y939" s="56"/>
      <c r="Z939" s="57" t="str">
        <f t="shared" si="119"/>
        <v/>
      </c>
      <c r="AA939" s="41"/>
    </row>
    <row r="940" spans="1:27" ht="24" customHeight="1" x14ac:dyDescent="0.25">
      <c r="A940" s="27"/>
      <c r="B940" s="51" t="str">
        <f>IF(A940="","",IFERROR(INDEX(PERSONAL!$G$6:$G$80,MATCH(A940,PERSONAL!$A$6:$A$80,0)),""))</f>
        <v/>
      </c>
      <c r="C940" s="52" t="str">
        <f>IF(A940="","",IFERROR(INDEX(PERSONAL!$B$6:$B$80,MATCH(A940,PERSONAL!$A$6:$A$80,0)),""))</f>
        <v/>
      </c>
      <c r="D940" s="31" t="str">
        <f>IF(A940="","",IFERROR(INDEX(PERSONAL!$V$6:$V$80,MATCH(A940,PERSONAL!$A$6:$A$80,0)),""))</f>
        <v/>
      </c>
      <c r="E940" s="2"/>
      <c r="F940" s="2"/>
      <c r="G940" s="2"/>
      <c r="H940" s="2"/>
      <c r="I940" s="30"/>
      <c r="J940" s="30"/>
      <c r="K940" s="27"/>
      <c r="L940" s="30"/>
      <c r="M940" s="27"/>
      <c r="N940" s="2"/>
      <c r="O940" s="53">
        <f t="shared" si="112"/>
        <v>0</v>
      </c>
      <c r="P940" s="53">
        <f t="shared" si="113"/>
        <v>0</v>
      </c>
      <c r="Q940" s="53">
        <f t="shared" si="114"/>
        <v>0</v>
      </c>
      <c r="R940" s="53">
        <f>IF(P940=0,0,IF(INSTRUCCIONES!$C$8="",P940,MIN(P940,INSTRUCCIONES!$C$8)))</f>
        <v>0</v>
      </c>
      <c r="S940" s="52" t="str">
        <f>IF(OR(A940="",H940=""),"",IF(COUNTIFS(LISTAS!$C$2:$C$24,C940,LISTAS!$D$2:$D$24,H940)&gt;0,"SI","NO"))</f>
        <v/>
      </c>
      <c r="T940" s="53">
        <f t="shared" si="115"/>
        <v>0</v>
      </c>
      <c r="U940" s="54">
        <f t="shared" si="116"/>
        <v>0</v>
      </c>
      <c r="V940" s="55" t="str">
        <f t="shared" si="117"/>
        <v/>
      </c>
      <c r="W940" s="35" t="str">
        <f t="shared" si="118"/>
        <v/>
      </c>
      <c r="X940" s="37"/>
      <c r="Y940" s="56"/>
      <c r="Z940" s="57" t="str">
        <f t="shared" si="119"/>
        <v/>
      </c>
      <c r="AA940" s="41"/>
    </row>
    <row r="941" spans="1:27" ht="24" customHeight="1" x14ac:dyDescent="0.25">
      <c r="A941" s="27"/>
      <c r="B941" s="51" t="str">
        <f>IF(A941="","",IFERROR(INDEX(PERSONAL!$G$6:$G$80,MATCH(A941,PERSONAL!$A$6:$A$80,0)),""))</f>
        <v/>
      </c>
      <c r="C941" s="52" t="str">
        <f>IF(A941="","",IFERROR(INDEX(PERSONAL!$B$6:$B$80,MATCH(A941,PERSONAL!$A$6:$A$80,0)),""))</f>
        <v/>
      </c>
      <c r="D941" s="31" t="str">
        <f>IF(A941="","",IFERROR(INDEX(PERSONAL!$V$6:$V$80,MATCH(A941,PERSONAL!$A$6:$A$80,0)),""))</f>
        <v/>
      </c>
      <c r="E941" s="2"/>
      <c r="F941" s="2"/>
      <c r="G941" s="2"/>
      <c r="H941" s="2"/>
      <c r="I941" s="30"/>
      <c r="J941" s="30"/>
      <c r="K941" s="27"/>
      <c r="L941" s="30"/>
      <c r="M941" s="27"/>
      <c r="N941" s="2"/>
      <c r="O941" s="53">
        <f t="shared" si="112"/>
        <v>0</v>
      </c>
      <c r="P941" s="53">
        <f t="shared" si="113"/>
        <v>0</v>
      </c>
      <c r="Q941" s="53">
        <f t="shared" si="114"/>
        <v>0</v>
      </c>
      <c r="R941" s="53">
        <f>IF(P941=0,0,IF(INSTRUCCIONES!$C$8="",P941,MIN(P941,INSTRUCCIONES!$C$8)))</f>
        <v>0</v>
      </c>
      <c r="S941" s="52" t="str">
        <f>IF(OR(A941="",H941=""),"",IF(COUNTIFS(LISTAS!$C$2:$C$24,C941,LISTAS!$D$2:$D$24,H941)&gt;0,"SI","NO"))</f>
        <v/>
      </c>
      <c r="T941" s="53">
        <f t="shared" si="115"/>
        <v>0</v>
      </c>
      <c r="U941" s="54">
        <f t="shared" si="116"/>
        <v>0</v>
      </c>
      <c r="V941" s="55" t="str">
        <f t="shared" si="117"/>
        <v/>
      </c>
      <c r="W941" s="35" t="str">
        <f t="shared" si="118"/>
        <v/>
      </c>
      <c r="X941" s="37"/>
      <c r="Y941" s="56"/>
      <c r="Z941" s="57" t="str">
        <f t="shared" si="119"/>
        <v/>
      </c>
      <c r="AA941" s="41"/>
    </row>
    <row r="942" spans="1:27" ht="24" customHeight="1" x14ac:dyDescent="0.25">
      <c r="A942" s="27"/>
      <c r="B942" s="51" t="str">
        <f>IF(A942="","",IFERROR(INDEX(PERSONAL!$G$6:$G$80,MATCH(A942,PERSONAL!$A$6:$A$80,0)),""))</f>
        <v/>
      </c>
      <c r="C942" s="52" t="str">
        <f>IF(A942="","",IFERROR(INDEX(PERSONAL!$B$6:$B$80,MATCH(A942,PERSONAL!$A$6:$A$80,0)),""))</f>
        <v/>
      </c>
      <c r="D942" s="31" t="str">
        <f>IF(A942="","",IFERROR(INDEX(PERSONAL!$V$6:$V$80,MATCH(A942,PERSONAL!$A$6:$A$80,0)),""))</f>
        <v/>
      </c>
      <c r="E942" s="2"/>
      <c r="F942" s="2"/>
      <c r="G942" s="2"/>
      <c r="H942" s="2"/>
      <c r="I942" s="30"/>
      <c r="J942" s="30"/>
      <c r="K942" s="27"/>
      <c r="L942" s="30"/>
      <c r="M942" s="27"/>
      <c r="N942" s="2"/>
      <c r="O942" s="53">
        <f t="shared" si="112"/>
        <v>0</v>
      </c>
      <c r="P942" s="53">
        <f t="shared" si="113"/>
        <v>0</v>
      </c>
      <c r="Q942" s="53">
        <f t="shared" si="114"/>
        <v>0</v>
      </c>
      <c r="R942" s="53">
        <f>IF(P942=0,0,IF(INSTRUCCIONES!$C$8="",P942,MIN(P942,INSTRUCCIONES!$C$8)))</f>
        <v>0</v>
      </c>
      <c r="S942" s="52" t="str">
        <f>IF(OR(A942="",H942=""),"",IF(COUNTIFS(LISTAS!$C$2:$C$24,C942,LISTAS!$D$2:$D$24,H942)&gt;0,"SI","NO"))</f>
        <v/>
      </c>
      <c r="T942" s="53">
        <f t="shared" si="115"/>
        <v>0</v>
      </c>
      <c r="U942" s="54">
        <f t="shared" si="116"/>
        <v>0</v>
      </c>
      <c r="V942" s="55" t="str">
        <f t="shared" si="117"/>
        <v/>
      </c>
      <c r="W942" s="35" t="str">
        <f t="shared" si="118"/>
        <v/>
      </c>
      <c r="X942" s="37"/>
      <c r="Y942" s="56"/>
      <c r="Z942" s="57" t="str">
        <f t="shared" si="119"/>
        <v/>
      </c>
      <c r="AA942" s="41"/>
    </row>
    <row r="943" spans="1:27" ht="24" customHeight="1" x14ac:dyDescent="0.25">
      <c r="A943" s="27"/>
      <c r="B943" s="51" t="str">
        <f>IF(A943="","",IFERROR(INDEX(PERSONAL!$G$6:$G$80,MATCH(A943,PERSONAL!$A$6:$A$80,0)),""))</f>
        <v/>
      </c>
      <c r="C943" s="52" t="str">
        <f>IF(A943="","",IFERROR(INDEX(PERSONAL!$B$6:$B$80,MATCH(A943,PERSONAL!$A$6:$A$80,0)),""))</f>
        <v/>
      </c>
      <c r="D943" s="31" t="str">
        <f>IF(A943="","",IFERROR(INDEX(PERSONAL!$V$6:$V$80,MATCH(A943,PERSONAL!$A$6:$A$80,0)),""))</f>
        <v/>
      </c>
      <c r="E943" s="2"/>
      <c r="F943" s="2"/>
      <c r="G943" s="2"/>
      <c r="H943" s="2"/>
      <c r="I943" s="30"/>
      <c r="J943" s="30"/>
      <c r="K943" s="27"/>
      <c r="L943" s="30"/>
      <c r="M943" s="27"/>
      <c r="N943" s="2"/>
      <c r="O943" s="53">
        <f t="shared" si="112"/>
        <v>0</v>
      </c>
      <c r="P943" s="53">
        <f t="shared" si="113"/>
        <v>0</v>
      </c>
      <c r="Q943" s="53">
        <f t="shared" si="114"/>
        <v>0</v>
      </c>
      <c r="R943" s="53">
        <f>IF(P943=0,0,IF(INSTRUCCIONES!$C$8="",P943,MIN(P943,INSTRUCCIONES!$C$8)))</f>
        <v>0</v>
      </c>
      <c r="S943" s="52" t="str">
        <f>IF(OR(A943="",H943=""),"",IF(COUNTIFS(LISTAS!$C$2:$C$24,C943,LISTAS!$D$2:$D$24,H943)&gt;0,"SI","NO"))</f>
        <v/>
      </c>
      <c r="T943" s="53">
        <f t="shared" si="115"/>
        <v>0</v>
      </c>
      <c r="U943" s="54">
        <f t="shared" si="116"/>
        <v>0</v>
      </c>
      <c r="V943" s="55" t="str">
        <f t="shared" si="117"/>
        <v/>
      </c>
      <c r="W943" s="35" t="str">
        <f t="shared" si="118"/>
        <v/>
      </c>
      <c r="X943" s="37"/>
      <c r="Y943" s="56"/>
      <c r="Z943" s="57" t="str">
        <f t="shared" si="119"/>
        <v/>
      </c>
      <c r="AA943" s="41"/>
    </row>
    <row r="944" spans="1:27" ht="24" customHeight="1" x14ac:dyDescent="0.25">
      <c r="A944" s="27"/>
      <c r="B944" s="51" t="str">
        <f>IF(A944="","",IFERROR(INDEX(PERSONAL!$G$6:$G$80,MATCH(A944,PERSONAL!$A$6:$A$80,0)),""))</f>
        <v/>
      </c>
      <c r="C944" s="52" t="str">
        <f>IF(A944="","",IFERROR(INDEX(PERSONAL!$B$6:$B$80,MATCH(A944,PERSONAL!$A$6:$A$80,0)),""))</f>
        <v/>
      </c>
      <c r="D944" s="31" t="str">
        <f>IF(A944="","",IFERROR(INDEX(PERSONAL!$V$6:$V$80,MATCH(A944,PERSONAL!$A$6:$A$80,0)),""))</f>
        <v/>
      </c>
      <c r="E944" s="2"/>
      <c r="F944" s="2"/>
      <c r="G944" s="2"/>
      <c r="H944" s="2"/>
      <c r="I944" s="30"/>
      <c r="J944" s="30"/>
      <c r="K944" s="27"/>
      <c r="L944" s="30"/>
      <c r="M944" s="27"/>
      <c r="N944" s="2"/>
      <c r="O944" s="53">
        <f t="shared" si="112"/>
        <v>0</v>
      </c>
      <c r="P944" s="53">
        <f t="shared" si="113"/>
        <v>0</v>
      </c>
      <c r="Q944" s="53">
        <f t="shared" si="114"/>
        <v>0</v>
      </c>
      <c r="R944" s="53">
        <f>IF(P944=0,0,IF(INSTRUCCIONES!$C$8="",P944,MIN(P944,INSTRUCCIONES!$C$8)))</f>
        <v>0</v>
      </c>
      <c r="S944" s="52" t="str">
        <f>IF(OR(A944="",H944=""),"",IF(COUNTIFS(LISTAS!$C$2:$C$24,C944,LISTAS!$D$2:$D$24,H944)&gt;0,"SI","NO"))</f>
        <v/>
      </c>
      <c r="T944" s="53">
        <f t="shared" si="115"/>
        <v>0</v>
      </c>
      <c r="U944" s="54">
        <f t="shared" si="116"/>
        <v>0</v>
      </c>
      <c r="V944" s="55" t="str">
        <f t="shared" si="117"/>
        <v/>
      </c>
      <c r="W944" s="35" t="str">
        <f t="shared" si="118"/>
        <v/>
      </c>
      <c r="X944" s="37"/>
      <c r="Y944" s="56"/>
      <c r="Z944" s="57" t="str">
        <f t="shared" si="119"/>
        <v/>
      </c>
      <c r="AA944" s="41"/>
    </row>
    <row r="945" spans="1:27" ht="24" customHeight="1" x14ac:dyDescent="0.25">
      <c r="A945" s="27"/>
      <c r="B945" s="51" t="str">
        <f>IF(A945="","",IFERROR(INDEX(PERSONAL!$G$6:$G$80,MATCH(A945,PERSONAL!$A$6:$A$80,0)),""))</f>
        <v/>
      </c>
      <c r="C945" s="52" t="str">
        <f>IF(A945="","",IFERROR(INDEX(PERSONAL!$B$6:$B$80,MATCH(A945,PERSONAL!$A$6:$A$80,0)),""))</f>
        <v/>
      </c>
      <c r="D945" s="31" t="str">
        <f>IF(A945="","",IFERROR(INDEX(PERSONAL!$V$6:$V$80,MATCH(A945,PERSONAL!$A$6:$A$80,0)),""))</f>
        <v/>
      </c>
      <c r="E945" s="2"/>
      <c r="F945" s="2"/>
      <c r="G945" s="2"/>
      <c r="H945" s="2"/>
      <c r="I945" s="30"/>
      <c r="J945" s="30"/>
      <c r="K945" s="27"/>
      <c r="L945" s="30"/>
      <c r="M945" s="27"/>
      <c r="N945" s="2"/>
      <c r="O945" s="53">
        <f t="shared" si="112"/>
        <v>0</v>
      </c>
      <c r="P945" s="53">
        <f t="shared" si="113"/>
        <v>0</v>
      </c>
      <c r="Q945" s="53">
        <f t="shared" si="114"/>
        <v>0</v>
      </c>
      <c r="R945" s="53">
        <f>IF(P945=0,0,IF(INSTRUCCIONES!$C$8="",P945,MIN(P945,INSTRUCCIONES!$C$8)))</f>
        <v>0</v>
      </c>
      <c r="S945" s="52" t="str">
        <f>IF(OR(A945="",H945=""),"",IF(COUNTIFS(LISTAS!$C$2:$C$24,C945,LISTAS!$D$2:$D$24,H945)&gt;0,"SI","NO"))</f>
        <v/>
      </c>
      <c r="T945" s="53">
        <f t="shared" si="115"/>
        <v>0</v>
      </c>
      <c r="U945" s="54">
        <f t="shared" si="116"/>
        <v>0</v>
      </c>
      <c r="V945" s="55" t="str">
        <f t="shared" si="117"/>
        <v/>
      </c>
      <c r="W945" s="35" t="str">
        <f t="shared" si="118"/>
        <v/>
      </c>
      <c r="X945" s="37"/>
      <c r="Y945" s="56"/>
      <c r="Z945" s="57" t="str">
        <f t="shared" si="119"/>
        <v/>
      </c>
      <c r="AA945" s="41"/>
    </row>
    <row r="946" spans="1:27" ht="24" customHeight="1" x14ac:dyDescent="0.25">
      <c r="A946" s="27"/>
      <c r="B946" s="51" t="str">
        <f>IF(A946="","",IFERROR(INDEX(PERSONAL!$G$6:$G$80,MATCH(A946,PERSONAL!$A$6:$A$80,0)),""))</f>
        <v/>
      </c>
      <c r="C946" s="52" t="str">
        <f>IF(A946="","",IFERROR(INDEX(PERSONAL!$B$6:$B$80,MATCH(A946,PERSONAL!$A$6:$A$80,0)),""))</f>
        <v/>
      </c>
      <c r="D946" s="31" t="str">
        <f>IF(A946="","",IFERROR(INDEX(PERSONAL!$V$6:$V$80,MATCH(A946,PERSONAL!$A$6:$A$80,0)),""))</f>
        <v/>
      </c>
      <c r="E946" s="2"/>
      <c r="F946" s="2"/>
      <c r="G946" s="2"/>
      <c r="H946" s="2"/>
      <c r="I946" s="30"/>
      <c r="J946" s="30"/>
      <c r="K946" s="27"/>
      <c r="L946" s="30"/>
      <c r="M946" s="27"/>
      <c r="N946" s="2"/>
      <c r="O946" s="53">
        <f t="shared" si="112"/>
        <v>0</v>
      </c>
      <c r="P946" s="53">
        <f t="shared" si="113"/>
        <v>0</v>
      </c>
      <c r="Q946" s="53">
        <f t="shared" si="114"/>
        <v>0</v>
      </c>
      <c r="R946" s="53">
        <f>IF(P946=0,0,IF(INSTRUCCIONES!$C$8="",P946,MIN(P946,INSTRUCCIONES!$C$8)))</f>
        <v>0</v>
      </c>
      <c r="S946" s="52" t="str">
        <f>IF(OR(A946="",H946=""),"",IF(COUNTIFS(LISTAS!$C$2:$C$24,C946,LISTAS!$D$2:$D$24,H946)&gt;0,"SI","NO"))</f>
        <v/>
      </c>
      <c r="T946" s="53">
        <f t="shared" si="115"/>
        <v>0</v>
      </c>
      <c r="U946" s="54">
        <f t="shared" si="116"/>
        <v>0</v>
      </c>
      <c r="V946" s="55" t="str">
        <f t="shared" si="117"/>
        <v/>
      </c>
      <c r="W946" s="35" t="str">
        <f t="shared" si="118"/>
        <v/>
      </c>
      <c r="X946" s="37"/>
      <c r="Y946" s="56"/>
      <c r="Z946" s="57" t="str">
        <f t="shared" si="119"/>
        <v/>
      </c>
      <c r="AA946" s="41"/>
    </row>
    <row r="947" spans="1:27" ht="24" customHeight="1" x14ac:dyDescent="0.25">
      <c r="A947" s="27"/>
      <c r="B947" s="51" t="str">
        <f>IF(A947="","",IFERROR(INDEX(PERSONAL!$G$6:$G$80,MATCH(A947,PERSONAL!$A$6:$A$80,0)),""))</f>
        <v/>
      </c>
      <c r="C947" s="52" t="str">
        <f>IF(A947="","",IFERROR(INDEX(PERSONAL!$B$6:$B$80,MATCH(A947,PERSONAL!$A$6:$A$80,0)),""))</f>
        <v/>
      </c>
      <c r="D947" s="31" t="str">
        <f>IF(A947="","",IFERROR(INDEX(PERSONAL!$V$6:$V$80,MATCH(A947,PERSONAL!$A$6:$A$80,0)),""))</f>
        <v/>
      </c>
      <c r="E947" s="2"/>
      <c r="F947" s="2"/>
      <c r="G947" s="2"/>
      <c r="H947" s="2"/>
      <c r="I947" s="30"/>
      <c r="J947" s="30"/>
      <c r="K947" s="27"/>
      <c r="L947" s="30"/>
      <c r="M947" s="27"/>
      <c r="N947" s="2"/>
      <c r="O947" s="53">
        <f t="shared" si="112"/>
        <v>0</v>
      </c>
      <c r="P947" s="53">
        <f t="shared" si="113"/>
        <v>0</v>
      </c>
      <c r="Q947" s="53">
        <f t="shared" si="114"/>
        <v>0</v>
      </c>
      <c r="R947" s="53">
        <f>IF(P947=0,0,IF(INSTRUCCIONES!$C$8="",P947,MIN(P947,INSTRUCCIONES!$C$8)))</f>
        <v>0</v>
      </c>
      <c r="S947" s="52" t="str">
        <f>IF(OR(A947="",H947=""),"",IF(COUNTIFS(LISTAS!$C$2:$C$24,C947,LISTAS!$D$2:$D$24,H947)&gt;0,"SI","NO"))</f>
        <v/>
      </c>
      <c r="T947" s="53">
        <f t="shared" si="115"/>
        <v>0</v>
      </c>
      <c r="U947" s="54">
        <f t="shared" si="116"/>
        <v>0</v>
      </c>
      <c r="V947" s="55" t="str">
        <f t="shared" si="117"/>
        <v/>
      </c>
      <c r="W947" s="35" t="str">
        <f t="shared" si="118"/>
        <v/>
      </c>
      <c r="X947" s="37"/>
      <c r="Y947" s="56"/>
      <c r="Z947" s="57" t="str">
        <f t="shared" si="119"/>
        <v/>
      </c>
      <c r="AA947" s="41"/>
    </row>
    <row r="948" spans="1:27" ht="24" customHeight="1" x14ac:dyDescent="0.25">
      <c r="A948" s="27"/>
      <c r="B948" s="51" t="str">
        <f>IF(A948="","",IFERROR(INDEX(PERSONAL!$G$6:$G$80,MATCH(A948,PERSONAL!$A$6:$A$80,0)),""))</f>
        <v/>
      </c>
      <c r="C948" s="52" t="str">
        <f>IF(A948="","",IFERROR(INDEX(PERSONAL!$B$6:$B$80,MATCH(A948,PERSONAL!$A$6:$A$80,0)),""))</f>
        <v/>
      </c>
      <c r="D948" s="31" t="str">
        <f>IF(A948="","",IFERROR(INDEX(PERSONAL!$V$6:$V$80,MATCH(A948,PERSONAL!$A$6:$A$80,0)),""))</f>
        <v/>
      </c>
      <c r="E948" s="2"/>
      <c r="F948" s="2"/>
      <c r="G948" s="2"/>
      <c r="H948" s="2"/>
      <c r="I948" s="30"/>
      <c r="J948" s="30"/>
      <c r="K948" s="27"/>
      <c r="L948" s="30"/>
      <c r="M948" s="27"/>
      <c r="N948" s="2"/>
      <c r="O948" s="53">
        <f t="shared" si="112"/>
        <v>0</v>
      </c>
      <c r="P948" s="53">
        <f t="shared" si="113"/>
        <v>0</v>
      </c>
      <c r="Q948" s="53">
        <f t="shared" si="114"/>
        <v>0</v>
      </c>
      <c r="R948" s="53">
        <f>IF(P948=0,0,IF(INSTRUCCIONES!$C$8="",P948,MIN(P948,INSTRUCCIONES!$C$8)))</f>
        <v>0</v>
      </c>
      <c r="S948" s="52" t="str">
        <f>IF(OR(A948="",H948=""),"",IF(COUNTIFS(LISTAS!$C$2:$C$24,C948,LISTAS!$D$2:$D$24,H948)&gt;0,"SI","NO"))</f>
        <v/>
      </c>
      <c r="T948" s="53">
        <f t="shared" si="115"/>
        <v>0</v>
      </c>
      <c r="U948" s="54">
        <f t="shared" si="116"/>
        <v>0</v>
      </c>
      <c r="V948" s="55" t="str">
        <f t="shared" si="117"/>
        <v/>
      </c>
      <c r="W948" s="35" t="str">
        <f t="shared" si="118"/>
        <v/>
      </c>
      <c r="X948" s="37"/>
      <c r="Y948" s="56"/>
      <c r="Z948" s="57" t="str">
        <f t="shared" si="119"/>
        <v/>
      </c>
      <c r="AA948" s="41"/>
    </row>
    <row r="949" spans="1:27" ht="24" customHeight="1" x14ac:dyDescent="0.25">
      <c r="A949" s="27"/>
      <c r="B949" s="51" t="str">
        <f>IF(A949="","",IFERROR(INDEX(PERSONAL!$G$6:$G$80,MATCH(A949,PERSONAL!$A$6:$A$80,0)),""))</f>
        <v/>
      </c>
      <c r="C949" s="52" t="str">
        <f>IF(A949="","",IFERROR(INDEX(PERSONAL!$B$6:$B$80,MATCH(A949,PERSONAL!$A$6:$A$80,0)),""))</f>
        <v/>
      </c>
      <c r="D949" s="31" t="str">
        <f>IF(A949="","",IFERROR(INDEX(PERSONAL!$V$6:$V$80,MATCH(A949,PERSONAL!$A$6:$A$80,0)),""))</f>
        <v/>
      </c>
      <c r="E949" s="2"/>
      <c r="F949" s="2"/>
      <c r="G949" s="2"/>
      <c r="H949" s="2"/>
      <c r="I949" s="30"/>
      <c r="J949" s="30"/>
      <c r="K949" s="27"/>
      <c r="L949" s="30"/>
      <c r="M949" s="27"/>
      <c r="N949" s="2"/>
      <c r="O949" s="53">
        <f t="shared" si="112"/>
        <v>0</v>
      </c>
      <c r="P949" s="53">
        <f t="shared" si="113"/>
        <v>0</v>
      </c>
      <c r="Q949" s="53">
        <f t="shared" si="114"/>
        <v>0</v>
      </c>
      <c r="R949" s="53">
        <f>IF(P949=0,0,IF(INSTRUCCIONES!$C$8="",P949,MIN(P949,INSTRUCCIONES!$C$8)))</f>
        <v>0</v>
      </c>
      <c r="S949" s="52" t="str">
        <f>IF(OR(A949="",H949=""),"",IF(COUNTIFS(LISTAS!$C$2:$C$24,C949,LISTAS!$D$2:$D$24,H949)&gt;0,"SI","NO"))</f>
        <v/>
      </c>
      <c r="T949" s="53">
        <f t="shared" si="115"/>
        <v>0</v>
      </c>
      <c r="U949" s="54">
        <f t="shared" si="116"/>
        <v>0</v>
      </c>
      <c r="V949" s="55" t="str">
        <f t="shared" si="117"/>
        <v/>
      </c>
      <c r="W949" s="35" t="str">
        <f t="shared" si="118"/>
        <v/>
      </c>
      <c r="X949" s="37"/>
      <c r="Y949" s="56"/>
      <c r="Z949" s="57" t="str">
        <f t="shared" si="119"/>
        <v/>
      </c>
      <c r="AA949" s="41"/>
    </row>
    <row r="950" spans="1:27" ht="24" customHeight="1" x14ac:dyDescent="0.25">
      <c r="A950" s="27"/>
      <c r="B950" s="51" t="str">
        <f>IF(A950="","",IFERROR(INDEX(PERSONAL!$G$6:$G$80,MATCH(A950,PERSONAL!$A$6:$A$80,0)),""))</f>
        <v/>
      </c>
      <c r="C950" s="52" t="str">
        <f>IF(A950="","",IFERROR(INDEX(PERSONAL!$B$6:$B$80,MATCH(A950,PERSONAL!$A$6:$A$80,0)),""))</f>
        <v/>
      </c>
      <c r="D950" s="31" t="str">
        <f>IF(A950="","",IFERROR(INDEX(PERSONAL!$V$6:$V$80,MATCH(A950,PERSONAL!$A$6:$A$80,0)),""))</f>
        <v/>
      </c>
      <c r="E950" s="2"/>
      <c r="F950" s="2"/>
      <c r="G950" s="2"/>
      <c r="H950" s="2"/>
      <c r="I950" s="30"/>
      <c r="J950" s="30"/>
      <c r="K950" s="27"/>
      <c r="L950" s="30"/>
      <c r="M950" s="27"/>
      <c r="N950" s="2"/>
      <c r="O950" s="53">
        <f t="shared" si="112"/>
        <v>0</v>
      </c>
      <c r="P950" s="53">
        <f t="shared" si="113"/>
        <v>0</v>
      </c>
      <c r="Q950" s="53">
        <f t="shared" si="114"/>
        <v>0</v>
      </c>
      <c r="R950" s="53">
        <f>IF(P950=0,0,IF(INSTRUCCIONES!$C$8="",P950,MIN(P950,INSTRUCCIONES!$C$8)))</f>
        <v>0</v>
      </c>
      <c r="S950" s="52" t="str">
        <f>IF(OR(A950="",H950=""),"",IF(COUNTIFS(LISTAS!$C$2:$C$24,C950,LISTAS!$D$2:$D$24,H950)&gt;0,"SI","NO"))</f>
        <v/>
      </c>
      <c r="T950" s="53">
        <f t="shared" si="115"/>
        <v>0</v>
      </c>
      <c r="U950" s="54">
        <f t="shared" si="116"/>
        <v>0</v>
      </c>
      <c r="V950" s="55" t="str">
        <f t="shared" si="117"/>
        <v/>
      </c>
      <c r="W950" s="35" t="str">
        <f t="shared" si="118"/>
        <v/>
      </c>
      <c r="X950" s="37"/>
      <c r="Y950" s="56"/>
      <c r="Z950" s="57" t="str">
        <f t="shared" si="119"/>
        <v/>
      </c>
      <c r="AA950" s="41"/>
    </row>
    <row r="951" spans="1:27" ht="24" customHeight="1" x14ac:dyDescent="0.25">
      <c r="A951" s="27"/>
      <c r="B951" s="51" t="str">
        <f>IF(A951="","",IFERROR(INDEX(PERSONAL!$G$6:$G$80,MATCH(A951,PERSONAL!$A$6:$A$80,0)),""))</f>
        <v/>
      </c>
      <c r="C951" s="52" t="str">
        <f>IF(A951="","",IFERROR(INDEX(PERSONAL!$B$6:$B$80,MATCH(A951,PERSONAL!$A$6:$A$80,0)),""))</f>
        <v/>
      </c>
      <c r="D951" s="31" t="str">
        <f>IF(A951="","",IFERROR(INDEX(PERSONAL!$V$6:$V$80,MATCH(A951,PERSONAL!$A$6:$A$80,0)),""))</f>
        <v/>
      </c>
      <c r="E951" s="2"/>
      <c r="F951" s="2"/>
      <c r="G951" s="2"/>
      <c r="H951" s="2"/>
      <c r="I951" s="30"/>
      <c r="J951" s="30"/>
      <c r="K951" s="27"/>
      <c r="L951" s="30"/>
      <c r="M951" s="27"/>
      <c r="N951" s="2"/>
      <c r="O951" s="53">
        <f t="shared" si="112"/>
        <v>0</v>
      </c>
      <c r="P951" s="53">
        <f t="shared" si="113"/>
        <v>0</v>
      </c>
      <c r="Q951" s="53">
        <f t="shared" si="114"/>
        <v>0</v>
      </c>
      <c r="R951" s="53">
        <f>IF(P951=0,0,IF(INSTRUCCIONES!$C$8="",P951,MIN(P951,INSTRUCCIONES!$C$8)))</f>
        <v>0</v>
      </c>
      <c r="S951" s="52" t="str">
        <f>IF(OR(A951="",H951=""),"",IF(COUNTIFS(LISTAS!$C$2:$C$24,C951,LISTAS!$D$2:$D$24,H951)&gt;0,"SI","NO"))</f>
        <v/>
      </c>
      <c r="T951" s="53">
        <f t="shared" si="115"/>
        <v>0</v>
      </c>
      <c r="U951" s="54">
        <f t="shared" si="116"/>
        <v>0</v>
      </c>
      <c r="V951" s="55" t="str">
        <f t="shared" si="117"/>
        <v/>
      </c>
      <c r="W951" s="35" t="str">
        <f t="shared" si="118"/>
        <v/>
      </c>
      <c r="X951" s="37"/>
      <c r="Y951" s="56"/>
      <c r="Z951" s="57" t="str">
        <f t="shared" si="119"/>
        <v/>
      </c>
      <c r="AA951" s="41"/>
    </row>
    <row r="952" spans="1:27" ht="24" customHeight="1" x14ac:dyDescent="0.25">
      <c r="A952" s="27"/>
      <c r="B952" s="51" t="str">
        <f>IF(A952="","",IFERROR(INDEX(PERSONAL!$G$6:$G$80,MATCH(A952,PERSONAL!$A$6:$A$80,0)),""))</f>
        <v/>
      </c>
      <c r="C952" s="52" t="str">
        <f>IF(A952="","",IFERROR(INDEX(PERSONAL!$B$6:$B$80,MATCH(A952,PERSONAL!$A$6:$A$80,0)),""))</f>
        <v/>
      </c>
      <c r="D952" s="31" t="str">
        <f>IF(A952="","",IFERROR(INDEX(PERSONAL!$V$6:$V$80,MATCH(A952,PERSONAL!$A$6:$A$80,0)),""))</f>
        <v/>
      </c>
      <c r="E952" s="2"/>
      <c r="F952" s="2"/>
      <c r="G952" s="2"/>
      <c r="H952" s="2"/>
      <c r="I952" s="30"/>
      <c r="J952" s="30"/>
      <c r="K952" s="27"/>
      <c r="L952" s="30"/>
      <c r="M952" s="27"/>
      <c r="N952" s="2"/>
      <c r="O952" s="53">
        <f t="shared" si="112"/>
        <v>0</v>
      </c>
      <c r="P952" s="53">
        <f t="shared" si="113"/>
        <v>0</v>
      </c>
      <c r="Q952" s="53">
        <f t="shared" si="114"/>
        <v>0</v>
      </c>
      <c r="R952" s="53">
        <f>IF(P952=0,0,IF(INSTRUCCIONES!$C$8="",P952,MIN(P952,INSTRUCCIONES!$C$8)))</f>
        <v>0</v>
      </c>
      <c r="S952" s="52" t="str">
        <f>IF(OR(A952="",H952=""),"",IF(COUNTIFS(LISTAS!$C$2:$C$24,C952,LISTAS!$D$2:$D$24,H952)&gt;0,"SI","NO"))</f>
        <v/>
      </c>
      <c r="T952" s="53">
        <f t="shared" si="115"/>
        <v>0</v>
      </c>
      <c r="U952" s="54">
        <f t="shared" si="116"/>
        <v>0</v>
      </c>
      <c r="V952" s="55" t="str">
        <f t="shared" si="117"/>
        <v/>
      </c>
      <c r="W952" s="35" t="str">
        <f t="shared" si="118"/>
        <v/>
      </c>
      <c r="X952" s="37"/>
      <c r="Y952" s="56"/>
      <c r="Z952" s="57" t="str">
        <f t="shared" si="119"/>
        <v/>
      </c>
      <c r="AA952" s="41"/>
    </row>
    <row r="953" spans="1:27" ht="24" customHeight="1" x14ac:dyDescent="0.25">
      <c r="A953" s="27"/>
      <c r="B953" s="51" t="str">
        <f>IF(A953="","",IFERROR(INDEX(PERSONAL!$G$6:$G$80,MATCH(A953,PERSONAL!$A$6:$A$80,0)),""))</f>
        <v/>
      </c>
      <c r="C953" s="52" t="str">
        <f>IF(A953="","",IFERROR(INDEX(PERSONAL!$B$6:$B$80,MATCH(A953,PERSONAL!$A$6:$A$80,0)),""))</f>
        <v/>
      </c>
      <c r="D953" s="31" t="str">
        <f>IF(A953="","",IFERROR(INDEX(PERSONAL!$V$6:$V$80,MATCH(A953,PERSONAL!$A$6:$A$80,0)),""))</f>
        <v/>
      </c>
      <c r="E953" s="2"/>
      <c r="F953" s="2"/>
      <c r="G953" s="2"/>
      <c r="H953" s="2"/>
      <c r="I953" s="30"/>
      <c r="J953" s="30"/>
      <c r="K953" s="27"/>
      <c r="L953" s="30"/>
      <c r="M953" s="27"/>
      <c r="N953" s="2"/>
      <c r="O953" s="53">
        <f t="shared" si="112"/>
        <v>0</v>
      </c>
      <c r="P953" s="53">
        <f t="shared" si="113"/>
        <v>0</v>
      </c>
      <c r="Q953" s="53">
        <f t="shared" si="114"/>
        <v>0</v>
      </c>
      <c r="R953" s="53">
        <f>IF(P953=0,0,IF(INSTRUCCIONES!$C$8="",P953,MIN(P953,INSTRUCCIONES!$C$8)))</f>
        <v>0</v>
      </c>
      <c r="S953" s="52" t="str">
        <f>IF(OR(A953="",H953=""),"",IF(COUNTIFS(LISTAS!$C$2:$C$24,C953,LISTAS!$D$2:$D$24,H953)&gt;0,"SI","NO"))</f>
        <v/>
      </c>
      <c r="T953" s="53">
        <f t="shared" si="115"/>
        <v>0</v>
      </c>
      <c r="U953" s="54">
        <f t="shared" si="116"/>
        <v>0</v>
      </c>
      <c r="V953" s="55" t="str">
        <f t="shared" si="117"/>
        <v/>
      </c>
      <c r="W953" s="35" t="str">
        <f t="shared" si="118"/>
        <v/>
      </c>
      <c r="X953" s="37"/>
      <c r="Y953" s="56"/>
      <c r="Z953" s="57" t="str">
        <f t="shared" si="119"/>
        <v/>
      </c>
      <c r="AA953" s="41"/>
    </row>
    <row r="954" spans="1:27" ht="24" customHeight="1" x14ac:dyDescent="0.25">
      <c r="A954" s="27"/>
      <c r="B954" s="51" t="str">
        <f>IF(A954="","",IFERROR(INDEX(PERSONAL!$G$6:$G$80,MATCH(A954,PERSONAL!$A$6:$A$80,0)),""))</f>
        <v/>
      </c>
      <c r="C954" s="52" t="str">
        <f>IF(A954="","",IFERROR(INDEX(PERSONAL!$B$6:$B$80,MATCH(A954,PERSONAL!$A$6:$A$80,0)),""))</f>
        <v/>
      </c>
      <c r="D954" s="31" t="str">
        <f>IF(A954="","",IFERROR(INDEX(PERSONAL!$V$6:$V$80,MATCH(A954,PERSONAL!$A$6:$A$80,0)),""))</f>
        <v/>
      </c>
      <c r="E954" s="2"/>
      <c r="F954" s="2"/>
      <c r="G954" s="2"/>
      <c r="H954" s="2"/>
      <c r="I954" s="30"/>
      <c r="J954" s="30"/>
      <c r="K954" s="27"/>
      <c r="L954" s="30"/>
      <c r="M954" s="27"/>
      <c r="N954" s="2"/>
      <c r="O954" s="53">
        <f t="shared" si="112"/>
        <v>0</v>
      </c>
      <c r="P954" s="53">
        <f t="shared" si="113"/>
        <v>0</v>
      </c>
      <c r="Q954" s="53">
        <f t="shared" si="114"/>
        <v>0</v>
      </c>
      <c r="R954" s="53">
        <f>IF(P954=0,0,IF(INSTRUCCIONES!$C$8="",P954,MIN(P954,INSTRUCCIONES!$C$8)))</f>
        <v>0</v>
      </c>
      <c r="S954" s="52" t="str">
        <f>IF(OR(A954="",H954=""),"",IF(COUNTIFS(LISTAS!$C$2:$C$24,C954,LISTAS!$D$2:$D$24,H954)&gt;0,"SI","NO"))</f>
        <v/>
      </c>
      <c r="T954" s="53">
        <f t="shared" si="115"/>
        <v>0</v>
      </c>
      <c r="U954" s="54">
        <f t="shared" si="116"/>
        <v>0</v>
      </c>
      <c r="V954" s="55" t="str">
        <f t="shared" si="117"/>
        <v/>
      </c>
      <c r="W954" s="35" t="str">
        <f t="shared" si="118"/>
        <v/>
      </c>
      <c r="X954" s="37"/>
      <c r="Y954" s="56"/>
      <c r="Z954" s="57" t="str">
        <f t="shared" si="119"/>
        <v/>
      </c>
      <c r="AA954" s="41"/>
    </row>
    <row r="955" spans="1:27" ht="24" customHeight="1" x14ac:dyDescent="0.25">
      <c r="A955" s="27"/>
      <c r="B955" s="51" t="str">
        <f>IF(A955="","",IFERROR(INDEX(PERSONAL!$G$6:$G$80,MATCH(A955,PERSONAL!$A$6:$A$80,0)),""))</f>
        <v/>
      </c>
      <c r="C955" s="52" t="str">
        <f>IF(A955="","",IFERROR(INDEX(PERSONAL!$B$6:$B$80,MATCH(A955,PERSONAL!$A$6:$A$80,0)),""))</f>
        <v/>
      </c>
      <c r="D955" s="31" t="str">
        <f>IF(A955="","",IFERROR(INDEX(PERSONAL!$V$6:$V$80,MATCH(A955,PERSONAL!$A$6:$A$80,0)),""))</f>
        <v/>
      </c>
      <c r="E955" s="2"/>
      <c r="F955" s="2"/>
      <c r="G955" s="2"/>
      <c r="H955" s="2"/>
      <c r="I955" s="30"/>
      <c r="J955" s="30"/>
      <c r="K955" s="27"/>
      <c r="L955" s="30"/>
      <c r="M955" s="27"/>
      <c r="N955" s="2"/>
      <c r="O955" s="53">
        <f t="shared" si="112"/>
        <v>0</v>
      </c>
      <c r="P955" s="53">
        <f t="shared" si="113"/>
        <v>0</v>
      </c>
      <c r="Q955" s="53">
        <f t="shared" si="114"/>
        <v>0</v>
      </c>
      <c r="R955" s="53">
        <f>IF(P955=0,0,IF(INSTRUCCIONES!$C$8="",P955,MIN(P955,INSTRUCCIONES!$C$8)))</f>
        <v>0</v>
      </c>
      <c r="S955" s="52" t="str">
        <f>IF(OR(A955="",H955=""),"",IF(COUNTIFS(LISTAS!$C$2:$C$24,C955,LISTAS!$D$2:$D$24,H955)&gt;0,"SI","NO"))</f>
        <v/>
      </c>
      <c r="T955" s="53">
        <f t="shared" si="115"/>
        <v>0</v>
      </c>
      <c r="U955" s="54">
        <f t="shared" si="116"/>
        <v>0</v>
      </c>
      <c r="V955" s="55" t="str">
        <f t="shared" si="117"/>
        <v/>
      </c>
      <c r="W955" s="35" t="str">
        <f t="shared" si="118"/>
        <v/>
      </c>
      <c r="X955" s="37"/>
      <c r="Y955" s="56"/>
      <c r="Z955" s="57" t="str">
        <f t="shared" si="119"/>
        <v/>
      </c>
      <c r="AA955" s="41"/>
    </row>
    <row r="956" spans="1:27" ht="24" customHeight="1" x14ac:dyDescent="0.25">
      <c r="A956" s="27"/>
      <c r="B956" s="51" t="str">
        <f>IF(A956="","",IFERROR(INDEX(PERSONAL!$G$6:$G$80,MATCH(A956,PERSONAL!$A$6:$A$80,0)),""))</f>
        <v/>
      </c>
      <c r="C956" s="52" t="str">
        <f>IF(A956="","",IFERROR(INDEX(PERSONAL!$B$6:$B$80,MATCH(A956,PERSONAL!$A$6:$A$80,0)),""))</f>
        <v/>
      </c>
      <c r="D956" s="31" t="str">
        <f>IF(A956="","",IFERROR(INDEX(PERSONAL!$V$6:$V$80,MATCH(A956,PERSONAL!$A$6:$A$80,0)),""))</f>
        <v/>
      </c>
      <c r="E956" s="2"/>
      <c r="F956" s="2"/>
      <c r="G956" s="2"/>
      <c r="H956" s="2"/>
      <c r="I956" s="30"/>
      <c r="J956" s="30"/>
      <c r="K956" s="27"/>
      <c r="L956" s="30"/>
      <c r="M956" s="27"/>
      <c r="N956" s="2"/>
      <c r="O956" s="53">
        <f t="shared" si="112"/>
        <v>0</v>
      </c>
      <c r="P956" s="53">
        <f t="shared" si="113"/>
        <v>0</v>
      </c>
      <c r="Q956" s="53">
        <f t="shared" si="114"/>
        <v>0</v>
      </c>
      <c r="R956" s="53">
        <f>IF(P956=0,0,IF(INSTRUCCIONES!$C$8="",P956,MIN(P956,INSTRUCCIONES!$C$8)))</f>
        <v>0</v>
      </c>
      <c r="S956" s="52" t="str">
        <f>IF(OR(A956="",H956=""),"",IF(COUNTIFS(LISTAS!$C$2:$C$24,C956,LISTAS!$D$2:$D$24,H956)&gt;0,"SI","NO"))</f>
        <v/>
      </c>
      <c r="T956" s="53">
        <f t="shared" si="115"/>
        <v>0</v>
      </c>
      <c r="U956" s="54">
        <f t="shared" si="116"/>
        <v>0</v>
      </c>
      <c r="V956" s="55" t="str">
        <f t="shared" si="117"/>
        <v/>
      </c>
      <c r="W956" s="35" t="str">
        <f t="shared" si="118"/>
        <v/>
      </c>
      <c r="X956" s="37"/>
      <c r="Y956" s="56"/>
      <c r="Z956" s="57" t="str">
        <f t="shared" si="119"/>
        <v/>
      </c>
      <c r="AA956" s="41"/>
    </row>
    <row r="957" spans="1:27" ht="24" customHeight="1" x14ac:dyDescent="0.25">
      <c r="A957" s="27"/>
      <c r="B957" s="51" t="str">
        <f>IF(A957="","",IFERROR(INDEX(PERSONAL!$G$6:$G$80,MATCH(A957,PERSONAL!$A$6:$A$80,0)),""))</f>
        <v/>
      </c>
      <c r="C957" s="52" t="str">
        <f>IF(A957="","",IFERROR(INDEX(PERSONAL!$B$6:$B$80,MATCH(A957,PERSONAL!$A$6:$A$80,0)),""))</f>
        <v/>
      </c>
      <c r="D957" s="31" t="str">
        <f>IF(A957="","",IFERROR(INDEX(PERSONAL!$V$6:$V$80,MATCH(A957,PERSONAL!$A$6:$A$80,0)),""))</f>
        <v/>
      </c>
      <c r="E957" s="2"/>
      <c r="F957" s="2"/>
      <c r="G957" s="2"/>
      <c r="H957" s="2"/>
      <c r="I957" s="30"/>
      <c r="J957" s="30"/>
      <c r="K957" s="27"/>
      <c r="L957" s="30"/>
      <c r="M957" s="27"/>
      <c r="N957" s="2"/>
      <c r="O957" s="53">
        <f t="shared" si="112"/>
        <v>0</v>
      </c>
      <c r="P957" s="53">
        <f t="shared" si="113"/>
        <v>0</v>
      </c>
      <c r="Q957" s="53">
        <f t="shared" si="114"/>
        <v>0</v>
      </c>
      <c r="R957" s="53">
        <f>IF(P957=0,0,IF(INSTRUCCIONES!$C$8="",P957,MIN(P957,INSTRUCCIONES!$C$8)))</f>
        <v>0</v>
      </c>
      <c r="S957" s="52" t="str">
        <f>IF(OR(A957="",H957=""),"",IF(COUNTIFS(LISTAS!$C$2:$C$24,C957,LISTAS!$D$2:$D$24,H957)&gt;0,"SI","NO"))</f>
        <v/>
      </c>
      <c r="T957" s="53">
        <f t="shared" si="115"/>
        <v>0</v>
      </c>
      <c r="U957" s="54">
        <f t="shared" si="116"/>
        <v>0</v>
      </c>
      <c r="V957" s="55" t="str">
        <f t="shared" si="117"/>
        <v/>
      </c>
      <c r="W957" s="35" t="str">
        <f t="shared" si="118"/>
        <v/>
      </c>
      <c r="X957" s="37"/>
      <c r="Y957" s="56"/>
      <c r="Z957" s="57" t="str">
        <f t="shared" si="119"/>
        <v/>
      </c>
      <c r="AA957" s="41"/>
    </row>
    <row r="958" spans="1:27" ht="24" customHeight="1" x14ac:dyDescent="0.25">
      <c r="A958" s="27"/>
      <c r="B958" s="51" t="str">
        <f>IF(A958="","",IFERROR(INDEX(PERSONAL!$G$6:$G$80,MATCH(A958,PERSONAL!$A$6:$A$80,0)),""))</f>
        <v/>
      </c>
      <c r="C958" s="52" t="str">
        <f>IF(A958="","",IFERROR(INDEX(PERSONAL!$B$6:$B$80,MATCH(A958,PERSONAL!$A$6:$A$80,0)),""))</f>
        <v/>
      </c>
      <c r="D958" s="31" t="str">
        <f>IF(A958="","",IFERROR(INDEX(PERSONAL!$V$6:$V$80,MATCH(A958,PERSONAL!$A$6:$A$80,0)),""))</f>
        <v/>
      </c>
      <c r="E958" s="2"/>
      <c r="F958" s="2"/>
      <c r="G958" s="2"/>
      <c r="H958" s="2"/>
      <c r="I958" s="30"/>
      <c r="J958" s="30"/>
      <c r="K958" s="27"/>
      <c r="L958" s="30"/>
      <c r="M958" s="27"/>
      <c r="N958" s="2"/>
      <c r="O958" s="53">
        <f t="shared" si="112"/>
        <v>0</v>
      </c>
      <c r="P958" s="53">
        <f t="shared" si="113"/>
        <v>0</v>
      </c>
      <c r="Q958" s="53">
        <f t="shared" si="114"/>
        <v>0</v>
      </c>
      <c r="R958" s="53">
        <f>IF(P958=0,0,IF(INSTRUCCIONES!$C$8="",P958,MIN(P958,INSTRUCCIONES!$C$8)))</f>
        <v>0</v>
      </c>
      <c r="S958" s="52" t="str">
        <f>IF(OR(A958="",H958=""),"",IF(COUNTIFS(LISTAS!$C$2:$C$24,C958,LISTAS!$D$2:$D$24,H958)&gt;0,"SI","NO"))</f>
        <v/>
      </c>
      <c r="T958" s="53">
        <f t="shared" si="115"/>
        <v>0</v>
      </c>
      <c r="U958" s="54">
        <f t="shared" si="116"/>
        <v>0</v>
      </c>
      <c r="V958" s="55" t="str">
        <f t="shared" si="117"/>
        <v/>
      </c>
      <c r="W958" s="35" t="str">
        <f t="shared" si="118"/>
        <v/>
      </c>
      <c r="X958" s="37"/>
      <c r="Y958" s="56"/>
      <c r="Z958" s="57" t="str">
        <f t="shared" si="119"/>
        <v/>
      </c>
      <c r="AA958" s="41"/>
    </row>
    <row r="959" spans="1:27" ht="24" customHeight="1" x14ac:dyDescent="0.25">
      <c r="A959" s="27"/>
      <c r="B959" s="51" t="str">
        <f>IF(A959="","",IFERROR(INDEX(PERSONAL!$G$6:$G$80,MATCH(A959,PERSONAL!$A$6:$A$80,0)),""))</f>
        <v/>
      </c>
      <c r="C959" s="52" t="str">
        <f>IF(A959="","",IFERROR(INDEX(PERSONAL!$B$6:$B$80,MATCH(A959,PERSONAL!$A$6:$A$80,0)),""))</f>
        <v/>
      </c>
      <c r="D959" s="31" t="str">
        <f>IF(A959="","",IFERROR(INDEX(PERSONAL!$V$6:$V$80,MATCH(A959,PERSONAL!$A$6:$A$80,0)),""))</f>
        <v/>
      </c>
      <c r="E959" s="2"/>
      <c r="F959" s="2"/>
      <c r="G959" s="2"/>
      <c r="H959" s="2"/>
      <c r="I959" s="30"/>
      <c r="J959" s="30"/>
      <c r="K959" s="27"/>
      <c r="L959" s="30"/>
      <c r="M959" s="27"/>
      <c r="N959" s="2"/>
      <c r="O959" s="53">
        <f t="shared" si="112"/>
        <v>0</v>
      </c>
      <c r="P959" s="53">
        <f t="shared" si="113"/>
        <v>0</v>
      </c>
      <c r="Q959" s="53">
        <f t="shared" si="114"/>
        <v>0</v>
      </c>
      <c r="R959" s="53">
        <f>IF(P959=0,0,IF(INSTRUCCIONES!$C$8="",P959,MIN(P959,INSTRUCCIONES!$C$8)))</f>
        <v>0</v>
      </c>
      <c r="S959" s="52" t="str">
        <f>IF(OR(A959="",H959=""),"",IF(COUNTIFS(LISTAS!$C$2:$C$24,C959,LISTAS!$D$2:$D$24,H959)&gt;0,"SI","NO"))</f>
        <v/>
      </c>
      <c r="T959" s="53">
        <f t="shared" si="115"/>
        <v>0</v>
      </c>
      <c r="U959" s="54">
        <f t="shared" si="116"/>
        <v>0</v>
      </c>
      <c r="V959" s="55" t="str">
        <f t="shared" si="117"/>
        <v/>
      </c>
      <c r="W959" s="35" t="str">
        <f t="shared" si="118"/>
        <v/>
      </c>
      <c r="X959" s="37"/>
      <c r="Y959" s="56"/>
      <c r="Z959" s="57" t="str">
        <f t="shared" si="119"/>
        <v/>
      </c>
      <c r="AA959" s="41"/>
    </row>
    <row r="960" spans="1:27" ht="24" customHeight="1" x14ac:dyDescent="0.25">
      <c r="A960" s="27"/>
      <c r="B960" s="51" t="str">
        <f>IF(A960="","",IFERROR(INDEX(PERSONAL!$G$6:$G$80,MATCH(A960,PERSONAL!$A$6:$A$80,0)),""))</f>
        <v/>
      </c>
      <c r="C960" s="52" t="str">
        <f>IF(A960="","",IFERROR(INDEX(PERSONAL!$B$6:$B$80,MATCH(A960,PERSONAL!$A$6:$A$80,0)),""))</f>
        <v/>
      </c>
      <c r="D960" s="31" t="str">
        <f>IF(A960="","",IFERROR(INDEX(PERSONAL!$V$6:$V$80,MATCH(A960,PERSONAL!$A$6:$A$80,0)),""))</f>
        <v/>
      </c>
      <c r="E960" s="2"/>
      <c r="F960" s="2"/>
      <c r="G960" s="2"/>
      <c r="H960" s="2"/>
      <c r="I960" s="30"/>
      <c r="J960" s="30"/>
      <c r="K960" s="27"/>
      <c r="L960" s="30"/>
      <c r="M960" s="27"/>
      <c r="N960" s="2"/>
      <c r="O960" s="53">
        <f t="shared" si="112"/>
        <v>0</v>
      </c>
      <c r="P960" s="53">
        <f t="shared" si="113"/>
        <v>0</v>
      </c>
      <c r="Q960" s="53">
        <f t="shared" si="114"/>
        <v>0</v>
      </c>
      <c r="R960" s="53">
        <f>IF(P960=0,0,IF(INSTRUCCIONES!$C$8="",P960,MIN(P960,INSTRUCCIONES!$C$8)))</f>
        <v>0</v>
      </c>
      <c r="S960" s="52" t="str">
        <f>IF(OR(A960="",H960=""),"",IF(COUNTIFS(LISTAS!$C$2:$C$24,C960,LISTAS!$D$2:$D$24,H960)&gt;0,"SI","NO"))</f>
        <v/>
      </c>
      <c r="T960" s="53">
        <f t="shared" si="115"/>
        <v>0</v>
      </c>
      <c r="U960" s="54">
        <f t="shared" si="116"/>
        <v>0</v>
      </c>
      <c r="V960" s="55" t="str">
        <f t="shared" si="117"/>
        <v/>
      </c>
      <c r="W960" s="35" t="str">
        <f t="shared" si="118"/>
        <v/>
      </c>
      <c r="X960" s="37"/>
      <c r="Y960" s="56"/>
      <c r="Z960" s="57" t="str">
        <f t="shared" si="119"/>
        <v/>
      </c>
      <c r="AA960" s="41"/>
    </row>
    <row r="961" spans="1:27" ht="24" customHeight="1" x14ac:dyDescent="0.25">
      <c r="A961" s="27"/>
      <c r="B961" s="51" t="str">
        <f>IF(A961="","",IFERROR(INDEX(PERSONAL!$G$6:$G$80,MATCH(A961,PERSONAL!$A$6:$A$80,0)),""))</f>
        <v/>
      </c>
      <c r="C961" s="52" t="str">
        <f>IF(A961="","",IFERROR(INDEX(PERSONAL!$B$6:$B$80,MATCH(A961,PERSONAL!$A$6:$A$80,0)),""))</f>
        <v/>
      </c>
      <c r="D961" s="31" t="str">
        <f>IF(A961="","",IFERROR(INDEX(PERSONAL!$V$6:$V$80,MATCH(A961,PERSONAL!$A$6:$A$80,0)),""))</f>
        <v/>
      </c>
      <c r="E961" s="2"/>
      <c r="F961" s="2"/>
      <c r="G961" s="2"/>
      <c r="H961" s="2"/>
      <c r="I961" s="30"/>
      <c r="J961" s="30"/>
      <c r="K961" s="27"/>
      <c r="L961" s="30"/>
      <c r="M961" s="27"/>
      <c r="N961" s="2"/>
      <c r="O961" s="53">
        <f t="shared" si="112"/>
        <v>0</v>
      </c>
      <c r="P961" s="53">
        <f t="shared" si="113"/>
        <v>0</v>
      </c>
      <c r="Q961" s="53">
        <f t="shared" si="114"/>
        <v>0</v>
      </c>
      <c r="R961" s="53">
        <f>IF(P961=0,0,IF(INSTRUCCIONES!$C$8="",P961,MIN(P961,INSTRUCCIONES!$C$8)))</f>
        <v>0</v>
      </c>
      <c r="S961" s="52" t="str">
        <f>IF(OR(A961="",H961=""),"",IF(COUNTIFS(LISTAS!$C$2:$C$24,C961,LISTAS!$D$2:$D$24,H961)&gt;0,"SI","NO"))</f>
        <v/>
      </c>
      <c r="T961" s="53">
        <f t="shared" si="115"/>
        <v>0</v>
      </c>
      <c r="U961" s="54">
        <f t="shared" si="116"/>
        <v>0</v>
      </c>
      <c r="V961" s="55" t="str">
        <f t="shared" si="117"/>
        <v/>
      </c>
      <c r="W961" s="35" t="str">
        <f t="shared" si="118"/>
        <v/>
      </c>
      <c r="X961" s="37"/>
      <c r="Y961" s="56"/>
      <c r="Z961" s="57" t="str">
        <f t="shared" si="119"/>
        <v/>
      </c>
      <c r="AA961" s="41"/>
    </row>
    <row r="962" spans="1:27" ht="24" customHeight="1" x14ac:dyDescent="0.25">
      <c r="A962" s="27"/>
      <c r="B962" s="51" t="str">
        <f>IF(A962="","",IFERROR(INDEX(PERSONAL!$G$6:$G$80,MATCH(A962,PERSONAL!$A$6:$A$80,0)),""))</f>
        <v/>
      </c>
      <c r="C962" s="52" t="str">
        <f>IF(A962="","",IFERROR(INDEX(PERSONAL!$B$6:$B$80,MATCH(A962,PERSONAL!$A$6:$A$80,0)),""))</f>
        <v/>
      </c>
      <c r="D962" s="31" t="str">
        <f>IF(A962="","",IFERROR(INDEX(PERSONAL!$V$6:$V$80,MATCH(A962,PERSONAL!$A$6:$A$80,0)),""))</f>
        <v/>
      </c>
      <c r="E962" s="2"/>
      <c r="F962" s="2"/>
      <c r="G962" s="2"/>
      <c r="H962" s="2"/>
      <c r="I962" s="30"/>
      <c r="J962" s="30"/>
      <c r="K962" s="27"/>
      <c r="L962" s="30"/>
      <c r="M962" s="27"/>
      <c r="N962" s="2"/>
      <c r="O962" s="53">
        <f t="shared" si="112"/>
        <v>0</v>
      </c>
      <c r="P962" s="53">
        <f t="shared" si="113"/>
        <v>0</v>
      </c>
      <c r="Q962" s="53">
        <f t="shared" si="114"/>
        <v>0</v>
      </c>
      <c r="R962" s="53">
        <f>IF(P962=0,0,IF(INSTRUCCIONES!$C$8="",P962,MIN(P962,INSTRUCCIONES!$C$8)))</f>
        <v>0</v>
      </c>
      <c r="S962" s="52" t="str">
        <f>IF(OR(A962="",H962=""),"",IF(COUNTIFS(LISTAS!$C$2:$C$24,C962,LISTAS!$D$2:$D$24,H962)&gt;0,"SI","NO"))</f>
        <v/>
      </c>
      <c r="T962" s="53">
        <f t="shared" si="115"/>
        <v>0</v>
      </c>
      <c r="U962" s="54">
        <f t="shared" si="116"/>
        <v>0</v>
      </c>
      <c r="V962" s="55" t="str">
        <f t="shared" si="117"/>
        <v/>
      </c>
      <c r="W962" s="35" t="str">
        <f t="shared" si="118"/>
        <v/>
      </c>
      <c r="X962" s="37"/>
      <c r="Y962" s="56"/>
      <c r="Z962" s="57" t="str">
        <f t="shared" si="119"/>
        <v/>
      </c>
      <c r="AA962" s="41"/>
    </row>
    <row r="963" spans="1:27" ht="24" customHeight="1" x14ac:dyDescent="0.25">
      <c r="A963" s="27"/>
      <c r="B963" s="51" t="str">
        <f>IF(A963="","",IFERROR(INDEX(PERSONAL!$G$6:$G$80,MATCH(A963,PERSONAL!$A$6:$A$80,0)),""))</f>
        <v/>
      </c>
      <c r="C963" s="52" t="str">
        <f>IF(A963="","",IFERROR(INDEX(PERSONAL!$B$6:$B$80,MATCH(A963,PERSONAL!$A$6:$A$80,0)),""))</f>
        <v/>
      </c>
      <c r="D963" s="31" t="str">
        <f>IF(A963="","",IFERROR(INDEX(PERSONAL!$V$6:$V$80,MATCH(A963,PERSONAL!$A$6:$A$80,0)),""))</f>
        <v/>
      </c>
      <c r="E963" s="2"/>
      <c r="F963" s="2"/>
      <c r="G963" s="2"/>
      <c r="H963" s="2"/>
      <c r="I963" s="30"/>
      <c r="J963" s="30"/>
      <c r="K963" s="27"/>
      <c r="L963" s="30"/>
      <c r="M963" s="27"/>
      <c r="N963" s="2"/>
      <c r="O963" s="53">
        <f t="shared" si="112"/>
        <v>0</v>
      </c>
      <c r="P963" s="53">
        <f t="shared" si="113"/>
        <v>0</v>
      </c>
      <c r="Q963" s="53">
        <f t="shared" si="114"/>
        <v>0</v>
      </c>
      <c r="R963" s="53">
        <f>IF(P963=0,0,IF(INSTRUCCIONES!$C$8="",P963,MIN(P963,INSTRUCCIONES!$C$8)))</f>
        <v>0</v>
      </c>
      <c r="S963" s="52" t="str">
        <f>IF(OR(A963="",H963=""),"",IF(COUNTIFS(LISTAS!$C$2:$C$24,C963,LISTAS!$D$2:$D$24,H963)&gt;0,"SI","NO"))</f>
        <v/>
      </c>
      <c r="T963" s="53">
        <f t="shared" si="115"/>
        <v>0</v>
      </c>
      <c r="U963" s="54">
        <f t="shared" si="116"/>
        <v>0</v>
      </c>
      <c r="V963" s="55" t="str">
        <f t="shared" si="117"/>
        <v/>
      </c>
      <c r="W963" s="35" t="str">
        <f t="shared" si="118"/>
        <v/>
      </c>
      <c r="X963" s="37"/>
      <c r="Y963" s="56"/>
      <c r="Z963" s="57" t="str">
        <f t="shared" si="119"/>
        <v/>
      </c>
      <c r="AA963" s="41"/>
    </row>
    <row r="964" spans="1:27" ht="24" customHeight="1" x14ac:dyDescent="0.25">
      <c r="A964" s="27"/>
      <c r="B964" s="51" t="str">
        <f>IF(A964="","",IFERROR(INDEX(PERSONAL!$G$6:$G$80,MATCH(A964,PERSONAL!$A$6:$A$80,0)),""))</f>
        <v/>
      </c>
      <c r="C964" s="52" t="str">
        <f>IF(A964="","",IFERROR(INDEX(PERSONAL!$B$6:$B$80,MATCH(A964,PERSONAL!$A$6:$A$80,0)),""))</f>
        <v/>
      </c>
      <c r="D964" s="31" t="str">
        <f>IF(A964="","",IFERROR(INDEX(PERSONAL!$V$6:$V$80,MATCH(A964,PERSONAL!$A$6:$A$80,0)),""))</f>
        <v/>
      </c>
      <c r="E964" s="2"/>
      <c r="F964" s="2"/>
      <c r="G964" s="2"/>
      <c r="H964" s="2"/>
      <c r="I964" s="30"/>
      <c r="J964" s="30"/>
      <c r="K964" s="27"/>
      <c r="L964" s="30"/>
      <c r="M964" s="27"/>
      <c r="N964" s="2"/>
      <c r="O964" s="53">
        <f t="shared" si="112"/>
        <v>0</v>
      </c>
      <c r="P964" s="53">
        <f t="shared" si="113"/>
        <v>0</v>
      </c>
      <c r="Q964" s="53">
        <f t="shared" si="114"/>
        <v>0</v>
      </c>
      <c r="R964" s="53">
        <f>IF(P964=0,0,IF(INSTRUCCIONES!$C$8="",P964,MIN(P964,INSTRUCCIONES!$C$8)))</f>
        <v>0</v>
      </c>
      <c r="S964" s="52" t="str">
        <f>IF(OR(A964="",H964=""),"",IF(COUNTIFS(LISTAS!$C$2:$C$24,C964,LISTAS!$D$2:$D$24,H964)&gt;0,"SI","NO"))</f>
        <v/>
      </c>
      <c r="T964" s="53">
        <f t="shared" si="115"/>
        <v>0</v>
      </c>
      <c r="U964" s="54">
        <f t="shared" si="116"/>
        <v>0</v>
      </c>
      <c r="V964" s="55" t="str">
        <f t="shared" si="117"/>
        <v/>
      </c>
      <c r="W964" s="35" t="str">
        <f t="shared" si="118"/>
        <v/>
      </c>
      <c r="X964" s="37"/>
      <c r="Y964" s="56"/>
      <c r="Z964" s="57" t="str">
        <f t="shared" si="119"/>
        <v/>
      </c>
      <c r="AA964" s="41"/>
    </row>
    <row r="965" spans="1:27" ht="24" customHeight="1" x14ac:dyDescent="0.25">
      <c r="A965" s="27"/>
      <c r="B965" s="51" t="str">
        <f>IF(A965="","",IFERROR(INDEX(PERSONAL!$G$6:$G$80,MATCH(A965,PERSONAL!$A$6:$A$80,0)),""))</f>
        <v/>
      </c>
      <c r="C965" s="52" t="str">
        <f>IF(A965="","",IFERROR(INDEX(PERSONAL!$B$6:$B$80,MATCH(A965,PERSONAL!$A$6:$A$80,0)),""))</f>
        <v/>
      </c>
      <c r="D965" s="31" t="str">
        <f>IF(A965="","",IFERROR(INDEX(PERSONAL!$V$6:$V$80,MATCH(A965,PERSONAL!$A$6:$A$80,0)),""))</f>
        <v/>
      </c>
      <c r="E965" s="2"/>
      <c r="F965" s="2"/>
      <c r="G965" s="2"/>
      <c r="H965" s="2"/>
      <c r="I965" s="30"/>
      <c r="J965" s="30"/>
      <c r="K965" s="27"/>
      <c r="L965" s="30"/>
      <c r="M965" s="27"/>
      <c r="N965" s="2"/>
      <c r="O965" s="53">
        <f t="shared" si="112"/>
        <v>0</v>
      </c>
      <c r="P965" s="53">
        <f t="shared" si="113"/>
        <v>0</v>
      </c>
      <c r="Q965" s="53">
        <f t="shared" si="114"/>
        <v>0</v>
      </c>
      <c r="R965" s="53">
        <f>IF(P965=0,0,IF(INSTRUCCIONES!$C$8="",P965,MIN(P965,INSTRUCCIONES!$C$8)))</f>
        <v>0</v>
      </c>
      <c r="S965" s="52" t="str">
        <f>IF(OR(A965="",H965=""),"",IF(COUNTIFS(LISTAS!$C$2:$C$24,C965,LISTAS!$D$2:$D$24,H965)&gt;0,"SI","NO"))</f>
        <v/>
      </c>
      <c r="T965" s="53">
        <f t="shared" si="115"/>
        <v>0</v>
      </c>
      <c r="U965" s="54">
        <f t="shared" si="116"/>
        <v>0</v>
      </c>
      <c r="V965" s="55" t="str">
        <f t="shared" si="117"/>
        <v/>
      </c>
      <c r="W965" s="35" t="str">
        <f t="shared" si="118"/>
        <v/>
      </c>
      <c r="X965" s="37"/>
      <c r="Y965" s="56"/>
      <c r="Z965" s="57" t="str">
        <f t="shared" si="119"/>
        <v/>
      </c>
      <c r="AA965" s="41"/>
    </row>
    <row r="966" spans="1:27" ht="24" customHeight="1" x14ac:dyDescent="0.25">
      <c r="A966" s="27"/>
      <c r="B966" s="51" t="str">
        <f>IF(A966="","",IFERROR(INDEX(PERSONAL!$G$6:$G$80,MATCH(A966,PERSONAL!$A$6:$A$80,0)),""))</f>
        <v/>
      </c>
      <c r="C966" s="52" t="str">
        <f>IF(A966="","",IFERROR(INDEX(PERSONAL!$B$6:$B$80,MATCH(A966,PERSONAL!$A$6:$A$80,0)),""))</f>
        <v/>
      </c>
      <c r="D966" s="31" t="str">
        <f>IF(A966="","",IFERROR(INDEX(PERSONAL!$V$6:$V$80,MATCH(A966,PERSONAL!$A$6:$A$80,0)),""))</f>
        <v/>
      </c>
      <c r="E966" s="2"/>
      <c r="F966" s="2"/>
      <c r="G966" s="2"/>
      <c r="H966" s="2"/>
      <c r="I966" s="30"/>
      <c r="J966" s="30"/>
      <c r="K966" s="27"/>
      <c r="L966" s="30"/>
      <c r="M966" s="27"/>
      <c r="N966" s="2"/>
      <c r="O966" s="53">
        <f t="shared" ref="O966:O1005" si="120">IF(A966="",0,IF(I966&lt;&gt;"",I966,IF(AND(K966="NO",M966&lt;&gt;"SI",L966&lt;&gt;""),DATE(YEAR(L966),MONTH(L966),1),0)))</f>
        <v>0</v>
      </c>
      <c r="P966" s="53">
        <f t="shared" ref="P966:P1005" si="121">IF(A966="",0,IF(J966&lt;&gt;"",J966,IF(L966="",0,IF(K966="SI",L966,IF(M966&lt;&gt;"SI",EOMONTH(L966,0),0)))))</f>
        <v>0</v>
      </c>
      <c r="Q966" s="53">
        <f t="shared" ref="Q966:Q1005" si="122">IF(OR(O966=0,D966=""),0,MAX(O966,D966))</f>
        <v>0</v>
      </c>
      <c r="R966" s="53">
        <f>IF(P966=0,0,IF(INSTRUCCIONES!$C$8="",P966,MIN(P966,INSTRUCCIONES!$C$8)))</f>
        <v>0</v>
      </c>
      <c r="S966" s="52" t="str">
        <f>IF(OR(A966="",H966=""),"",IF(COUNTIFS(LISTAS!$C$2:$C$24,C966,LISTAS!$D$2:$D$24,H966)&gt;0,"SI","NO"))</f>
        <v/>
      </c>
      <c r="T966" s="53">
        <f t="shared" ref="T966:T1005" si="123">IF(OR(Q966=0,S966&lt;&gt;"SI"),0,MAX(Q966,SUMPRODUCT(MAX((A$6:A$1005=A966)*(S$6:S$1005="SI")*(((Q$6:Q$1005&lt;Q966)+(Q$6:Q$1005=Q966)*(ROW(Q$6:Q$1005)&lt;ROW(Q966)))&gt;0)*R$6:R$1005))+1))</f>
        <v>0</v>
      </c>
      <c r="U966" s="54">
        <f t="shared" ref="U966:U1005" si="124">IF(OR(T966=0,R966=0),0,MAX(0,R966-T966+1))</f>
        <v>0</v>
      </c>
      <c r="V966" s="55" t="str">
        <f t="shared" ref="V966:V1005" si="125">IF(A966="","",IF(B966="","ID no existe en PERSONAL o la fila no tiene nombre",IF(D966="","Falta fecha de acta base en PERSONAL",IF(H966="","Seleccione el tipo de experiencia",IF(O966=0,"Sin fecha de inicio computable (Notas 5 y 6)",IF(P966=0,"Sin fecha de terminación computable (Notas 5 y 6)",IF(S966="NO","Tipo de experiencia no exigido para el perfil: no computa",IF(R966&lt;Q966,"Periodo anterior al acta base o posterior al cierre: no computa",IF(T966&gt;R966,"Periodo totalmente traslapado con otra certificación: no computa",IF(T966&gt;Q966,"OK – traslapo descontado: "&amp;TEXT(T966-Q966,"0")&amp;" días",IF(O966&lt;D966,"OK – computa desde la fecha de acta base","OK")))))))))))</f>
        <v/>
      </c>
      <c r="W966" s="35" t="str">
        <f t="shared" ref="W966:W1005" si="126">IF(A966="","",IF(LEFT(V966,2)="OK","OK",IF(OR(LEFT(V966,4)="Tipo",LEFT(V966,7)="Periodo"),"NO COMPUTA","REVISAR")))</f>
        <v/>
      </c>
      <c r="X966" s="37"/>
      <c r="Y966" s="56"/>
      <c r="Z966" s="57" t="str">
        <f t="shared" ref="Z966:Z1005" si="127">IF(A966="","",IF(OR(X966="NO",S966&lt;&gt;"SI",Q966=0,R966=0),0,IF(Y966&lt;&gt;"",MIN(Y966,MAX(0,R966-MAX(Q966,SUMPRODUCT(MAX((A$6:A$1005=A966)*(S$6:S$1005="SI")*(X$6:X$1005&lt;&gt;"NO")*(((Q$6:Q$1005&lt;Q966)+(Q$6:Q$1005=Q966)*(ROW(Q$6:Q$1005)&lt;ROW(Q966)))&gt;0)*R$6:R$1005))+1)+1)),MAX(0,R966-MAX(Q966,SUMPRODUCT(MAX((A$6:A$1005=A966)*(S$6:S$1005="SI")*(X$6:X$1005&lt;&gt;"NO")*(((Q$6:Q$1005&lt;Q966)+(Q$6:Q$1005=Q966)*(ROW(Q$6:Q$1005)&lt;ROW(Q966)))&gt;0)*R$6:R$1005))+1)+1))))</f>
        <v/>
      </c>
      <c r="AA966" s="41"/>
    </row>
    <row r="967" spans="1:27" ht="24" customHeight="1" x14ac:dyDescent="0.25">
      <c r="A967" s="27"/>
      <c r="B967" s="51" t="str">
        <f>IF(A967="","",IFERROR(INDEX(PERSONAL!$G$6:$G$80,MATCH(A967,PERSONAL!$A$6:$A$80,0)),""))</f>
        <v/>
      </c>
      <c r="C967" s="52" t="str">
        <f>IF(A967="","",IFERROR(INDEX(PERSONAL!$B$6:$B$80,MATCH(A967,PERSONAL!$A$6:$A$80,0)),""))</f>
        <v/>
      </c>
      <c r="D967" s="31" t="str">
        <f>IF(A967="","",IFERROR(INDEX(PERSONAL!$V$6:$V$80,MATCH(A967,PERSONAL!$A$6:$A$80,0)),""))</f>
        <v/>
      </c>
      <c r="E967" s="2"/>
      <c r="F967" s="2"/>
      <c r="G967" s="2"/>
      <c r="H967" s="2"/>
      <c r="I967" s="30"/>
      <c r="J967" s="30"/>
      <c r="K967" s="27"/>
      <c r="L967" s="30"/>
      <c r="M967" s="27"/>
      <c r="N967" s="2"/>
      <c r="O967" s="53">
        <f t="shared" si="120"/>
        <v>0</v>
      </c>
      <c r="P967" s="53">
        <f t="shared" si="121"/>
        <v>0</v>
      </c>
      <c r="Q967" s="53">
        <f t="shared" si="122"/>
        <v>0</v>
      </c>
      <c r="R967" s="53">
        <f>IF(P967=0,0,IF(INSTRUCCIONES!$C$8="",P967,MIN(P967,INSTRUCCIONES!$C$8)))</f>
        <v>0</v>
      </c>
      <c r="S967" s="52" t="str">
        <f>IF(OR(A967="",H967=""),"",IF(COUNTIFS(LISTAS!$C$2:$C$24,C967,LISTAS!$D$2:$D$24,H967)&gt;0,"SI","NO"))</f>
        <v/>
      </c>
      <c r="T967" s="53">
        <f t="shared" si="123"/>
        <v>0</v>
      </c>
      <c r="U967" s="54">
        <f t="shared" si="124"/>
        <v>0</v>
      </c>
      <c r="V967" s="55" t="str">
        <f t="shared" si="125"/>
        <v/>
      </c>
      <c r="W967" s="35" t="str">
        <f t="shared" si="126"/>
        <v/>
      </c>
      <c r="X967" s="37"/>
      <c r="Y967" s="56"/>
      <c r="Z967" s="57" t="str">
        <f t="shared" si="127"/>
        <v/>
      </c>
      <c r="AA967" s="41"/>
    </row>
    <row r="968" spans="1:27" ht="24" customHeight="1" x14ac:dyDescent="0.25">
      <c r="A968" s="27"/>
      <c r="B968" s="51" t="str">
        <f>IF(A968="","",IFERROR(INDEX(PERSONAL!$G$6:$G$80,MATCH(A968,PERSONAL!$A$6:$A$80,0)),""))</f>
        <v/>
      </c>
      <c r="C968" s="52" t="str">
        <f>IF(A968="","",IFERROR(INDEX(PERSONAL!$B$6:$B$80,MATCH(A968,PERSONAL!$A$6:$A$80,0)),""))</f>
        <v/>
      </c>
      <c r="D968" s="31" t="str">
        <f>IF(A968="","",IFERROR(INDEX(PERSONAL!$V$6:$V$80,MATCH(A968,PERSONAL!$A$6:$A$80,0)),""))</f>
        <v/>
      </c>
      <c r="E968" s="2"/>
      <c r="F968" s="2"/>
      <c r="G968" s="2"/>
      <c r="H968" s="2"/>
      <c r="I968" s="30"/>
      <c r="J968" s="30"/>
      <c r="K968" s="27"/>
      <c r="L968" s="30"/>
      <c r="M968" s="27"/>
      <c r="N968" s="2"/>
      <c r="O968" s="53">
        <f t="shared" si="120"/>
        <v>0</v>
      </c>
      <c r="P968" s="53">
        <f t="shared" si="121"/>
        <v>0</v>
      </c>
      <c r="Q968" s="53">
        <f t="shared" si="122"/>
        <v>0</v>
      </c>
      <c r="R968" s="53">
        <f>IF(P968=0,0,IF(INSTRUCCIONES!$C$8="",P968,MIN(P968,INSTRUCCIONES!$C$8)))</f>
        <v>0</v>
      </c>
      <c r="S968" s="52" t="str">
        <f>IF(OR(A968="",H968=""),"",IF(COUNTIFS(LISTAS!$C$2:$C$24,C968,LISTAS!$D$2:$D$24,H968)&gt;0,"SI","NO"))</f>
        <v/>
      </c>
      <c r="T968" s="53">
        <f t="shared" si="123"/>
        <v>0</v>
      </c>
      <c r="U968" s="54">
        <f t="shared" si="124"/>
        <v>0</v>
      </c>
      <c r="V968" s="55" t="str">
        <f t="shared" si="125"/>
        <v/>
      </c>
      <c r="W968" s="35" t="str">
        <f t="shared" si="126"/>
        <v/>
      </c>
      <c r="X968" s="37"/>
      <c r="Y968" s="56"/>
      <c r="Z968" s="57" t="str">
        <f t="shared" si="127"/>
        <v/>
      </c>
      <c r="AA968" s="41"/>
    </row>
    <row r="969" spans="1:27" ht="24" customHeight="1" x14ac:dyDescent="0.25">
      <c r="A969" s="27"/>
      <c r="B969" s="51" t="str">
        <f>IF(A969="","",IFERROR(INDEX(PERSONAL!$G$6:$G$80,MATCH(A969,PERSONAL!$A$6:$A$80,0)),""))</f>
        <v/>
      </c>
      <c r="C969" s="52" t="str">
        <f>IF(A969="","",IFERROR(INDEX(PERSONAL!$B$6:$B$80,MATCH(A969,PERSONAL!$A$6:$A$80,0)),""))</f>
        <v/>
      </c>
      <c r="D969" s="31" t="str">
        <f>IF(A969="","",IFERROR(INDEX(PERSONAL!$V$6:$V$80,MATCH(A969,PERSONAL!$A$6:$A$80,0)),""))</f>
        <v/>
      </c>
      <c r="E969" s="2"/>
      <c r="F969" s="2"/>
      <c r="G969" s="2"/>
      <c r="H969" s="2"/>
      <c r="I969" s="30"/>
      <c r="J969" s="30"/>
      <c r="K969" s="27"/>
      <c r="L969" s="30"/>
      <c r="M969" s="27"/>
      <c r="N969" s="2"/>
      <c r="O969" s="53">
        <f t="shared" si="120"/>
        <v>0</v>
      </c>
      <c r="P969" s="53">
        <f t="shared" si="121"/>
        <v>0</v>
      </c>
      <c r="Q969" s="53">
        <f t="shared" si="122"/>
        <v>0</v>
      </c>
      <c r="R969" s="53">
        <f>IF(P969=0,0,IF(INSTRUCCIONES!$C$8="",P969,MIN(P969,INSTRUCCIONES!$C$8)))</f>
        <v>0</v>
      </c>
      <c r="S969" s="52" t="str">
        <f>IF(OR(A969="",H969=""),"",IF(COUNTIFS(LISTAS!$C$2:$C$24,C969,LISTAS!$D$2:$D$24,H969)&gt;0,"SI","NO"))</f>
        <v/>
      </c>
      <c r="T969" s="53">
        <f t="shared" si="123"/>
        <v>0</v>
      </c>
      <c r="U969" s="54">
        <f t="shared" si="124"/>
        <v>0</v>
      </c>
      <c r="V969" s="55" t="str">
        <f t="shared" si="125"/>
        <v/>
      </c>
      <c r="W969" s="35" t="str">
        <f t="shared" si="126"/>
        <v/>
      </c>
      <c r="X969" s="37"/>
      <c r="Y969" s="56"/>
      <c r="Z969" s="57" t="str">
        <f t="shared" si="127"/>
        <v/>
      </c>
      <c r="AA969" s="41"/>
    </row>
    <row r="970" spans="1:27" ht="24" customHeight="1" x14ac:dyDescent="0.25">
      <c r="A970" s="27"/>
      <c r="B970" s="51" t="str">
        <f>IF(A970="","",IFERROR(INDEX(PERSONAL!$G$6:$G$80,MATCH(A970,PERSONAL!$A$6:$A$80,0)),""))</f>
        <v/>
      </c>
      <c r="C970" s="52" t="str">
        <f>IF(A970="","",IFERROR(INDEX(PERSONAL!$B$6:$B$80,MATCH(A970,PERSONAL!$A$6:$A$80,0)),""))</f>
        <v/>
      </c>
      <c r="D970" s="31" t="str">
        <f>IF(A970="","",IFERROR(INDEX(PERSONAL!$V$6:$V$80,MATCH(A970,PERSONAL!$A$6:$A$80,0)),""))</f>
        <v/>
      </c>
      <c r="E970" s="2"/>
      <c r="F970" s="2"/>
      <c r="G970" s="2"/>
      <c r="H970" s="2"/>
      <c r="I970" s="30"/>
      <c r="J970" s="30"/>
      <c r="K970" s="27"/>
      <c r="L970" s="30"/>
      <c r="M970" s="27"/>
      <c r="N970" s="2"/>
      <c r="O970" s="53">
        <f t="shared" si="120"/>
        <v>0</v>
      </c>
      <c r="P970" s="53">
        <f t="shared" si="121"/>
        <v>0</v>
      </c>
      <c r="Q970" s="53">
        <f t="shared" si="122"/>
        <v>0</v>
      </c>
      <c r="R970" s="53">
        <f>IF(P970=0,0,IF(INSTRUCCIONES!$C$8="",P970,MIN(P970,INSTRUCCIONES!$C$8)))</f>
        <v>0</v>
      </c>
      <c r="S970" s="52" t="str">
        <f>IF(OR(A970="",H970=""),"",IF(COUNTIFS(LISTAS!$C$2:$C$24,C970,LISTAS!$D$2:$D$24,H970)&gt;0,"SI","NO"))</f>
        <v/>
      </c>
      <c r="T970" s="53">
        <f t="shared" si="123"/>
        <v>0</v>
      </c>
      <c r="U970" s="54">
        <f t="shared" si="124"/>
        <v>0</v>
      </c>
      <c r="V970" s="55" t="str">
        <f t="shared" si="125"/>
        <v/>
      </c>
      <c r="W970" s="35" t="str">
        <f t="shared" si="126"/>
        <v/>
      </c>
      <c r="X970" s="37"/>
      <c r="Y970" s="56"/>
      <c r="Z970" s="57" t="str">
        <f t="shared" si="127"/>
        <v/>
      </c>
      <c r="AA970" s="41"/>
    </row>
    <row r="971" spans="1:27" ht="24" customHeight="1" x14ac:dyDescent="0.25">
      <c r="A971" s="27"/>
      <c r="B971" s="51" t="str">
        <f>IF(A971="","",IFERROR(INDEX(PERSONAL!$G$6:$G$80,MATCH(A971,PERSONAL!$A$6:$A$80,0)),""))</f>
        <v/>
      </c>
      <c r="C971" s="52" t="str">
        <f>IF(A971="","",IFERROR(INDEX(PERSONAL!$B$6:$B$80,MATCH(A971,PERSONAL!$A$6:$A$80,0)),""))</f>
        <v/>
      </c>
      <c r="D971" s="31" t="str">
        <f>IF(A971="","",IFERROR(INDEX(PERSONAL!$V$6:$V$80,MATCH(A971,PERSONAL!$A$6:$A$80,0)),""))</f>
        <v/>
      </c>
      <c r="E971" s="2"/>
      <c r="F971" s="2"/>
      <c r="G971" s="2"/>
      <c r="H971" s="2"/>
      <c r="I971" s="30"/>
      <c r="J971" s="30"/>
      <c r="K971" s="27"/>
      <c r="L971" s="30"/>
      <c r="M971" s="27"/>
      <c r="N971" s="2"/>
      <c r="O971" s="53">
        <f t="shared" si="120"/>
        <v>0</v>
      </c>
      <c r="P971" s="53">
        <f t="shared" si="121"/>
        <v>0</v>
      </c>
      <c r="Q971" s="53">
        <f t="shared" si="122"/>
        <v>0</v>
      </c>
      <c r="R971" s="53">
        <f>IF(P971=0,0,IF(INSTRUCCIONES!$C$8="",P971,MIN(P971,INSTRUCCIONES!$C$8)))</f>
        <v>0</v>
      </c>
      <c r="S971" s="52" t="str">
        <f>IF(OR(A971="",H971=""),"",IF(COUNTIFS(LISTAS!$C$2:$C$24,C971,LISTAS!$D$2:$D$24,H971)&gt;0,"SI","NO"))</f>
        <v/>
      </c>
      <c r="T971" s="53">
        <f t="shared" si="123"/>
        <v>0</v>
      </c>
      <c r="U971" s="54">
        <f t="shared" si="124"/>
        <v>0</v>
      </c>
      <c r="V971" s="55" t="str">
        <f t="shared" si="125"/>
        <v/>
      </c>
      <c r="W971" s="35" t="str">
        <f t="shared" si="126"/>
        <v/>
      </c>
      <c r="X971" s="37"/>
      <c r="Y971" s="56"/>
      <c r="Z971" s="57" t="str">
        <f t="shared" si="127"/>
        <v/>
      </c>
      <c r="AA971" s="41"/>
    </row>
    <row r="972" spans="1:27" ht="24" customHeight="1" x14ac:dyDescent="0.25">
      <c r="A972" s="27"/>
      <c r="B972" s="51" t="str">
        <f>IF(A972="","",IFERROR(INDEX(PERSONAL!$G$6:$G$80,MATCH(A972,PERSONAL!$A$6:$A$80,0)),""))</f>
        <v/>
      </c>
      <c r="C972" s="52" t="str">
        <f>IF(A972="","",IFERROR(INDEX(PERSONAL!$B$6:$B$80,MATCH(A972,PERSONAL!$A$6:$A$80,0)),""))</f>
        <v/>
      </c>
      <c r="D972" s="31" t="str">
        <f>IF(A972="","",IFERROR(INDEX(PERSONAL!$V$6:$V$80,MATCH(A972,PERSONAL!$A$6:$A$80,0)),""))</f>
        <v/>
      </c>
      <c r="E972" s="2"/>
      <c r="F972" s="2"/>
      <c r="G972" s="2"/>
      <c r="H972" s="2"/>
      <c r="I972" s="30"/>
      <c r="J972" s="30"/>
      <c r="K972" s="27"/>
      <c r="L972" s="30"/>
      <c r="M972" s="27"/>
      <c r="N972" s="2"/>
      <c r="O972" s="53">
        <f t="shared" si="120"/>
        <v>0</v>
      </c>
      <c r="P972" s="53">
        <f t="shared" si="121"/>
        <v>0</v>
      </c>
      <c r="Q972" s="53">
        <f t="shared" si="122"/>
        <v>0</v>
      </c>
      <c r="R972" s="53">
        <f>IF(P972=0,0,IF(INSTRUCCIONES!$C$8="",P972,MIN(P972,INSTRUCCIONES!$C$8)))</f>
        <v>0</v>
      </c>
      <c r="S972" s="52" t="str">
        <f>IF(OR(A972="",H972=""),"",IF(COUNTIFS(LISTAS!$C$2:$C$24,C972,LISTAS!$D$2:$D$24,H972)&gt;0,"SI","NO"))</f>
        <v/>
      </c>
      <c r="T972" s="53">
        <f t="shared" si="123"/>
        <v>0</v>
      </c>
      <c r="U972" s="54">
        <f t="shared" si="124"/>
        <v>0</v>
      </c>
      <c r="V972" s="55" t="str">
        <f t="shared" si="125"/>
        <v/>
      </c>
      <c r="W972" s="35" t="str">
        <f t="shared" si="126"/>
        <v/>
      </c>
      <c r="X972" s="37"/>
      <c r="Y972" s="56"/>
      <c r="Z972" s="57" t="str">
        <f t="shared" si="127"/>
        <v/>
      </c>
      <c r="AA972" s="41"/>
    </row>
    <row r="973" spans="1:27" ht="24" customHeight="1" x14ac:dyDescent="0.25">
      <c r="A973" s="27"/>
      <c r="B973" s="51" t="str">
        <f>IF(A973="","",IFERROR(INDEX(PERSONAL!$G$6:$G$80,MATCH(A973,PERSONAL!$A$6:$A$80,0)),""))</f>
        <v/>
      </c>
      <c r="C973" s="52" t="str">
        <f>IF(A973="","",IFERROR(INDEX(PERSONAL!$B$6:$B$80,MATCH(A973,PERSONAL!$A$6:$A$80,0)),""))</f>
        <v/>
      </c>
      <c r="D973" s="31" t="str">
        <f>IF(A973="","",IFERROR(INDEX(PERSONAL!$V$6:$V$80,MATCH(A973,PERSONAL!$A$6:$A$80,0)),""))</f>
        <v/>
      </c>
      <c r="E973" s="2"/>
      <c r="F973" s="2"/>
      <c r="G973" s="2"/>
      <c r="H973" s="2"/>
      <c r="I973" s="30"/>
      <c r="J973" s="30"/>
      <c r="K973" s="27"/>
      <c r="L973" s="30"/>
      <c r="M973" s="27"/>
      <c r="N973" s="2"/>
      <c r="O973" s="53">
        <f t="shared" si="120"/>
        <v>0</v>
      </c>
      <c r="P973" s="53">
        <f t="shared" si="121"/>
        <v>0</v>
      </c>
      <c r="Q973" s="53">
        <f t="shared" si="122"/>
        <v>0</v>
      </c>
      <c r="R973" s="53">
        <f>IF(P973=0,0,IF(INSTRUCCIONES!$C$8="",P973,MIN(P973,INSTRUCCIONES!$C$8)))</f>
        <v>0</v>
      </c>
      <c r="S973" s="52" t="str">
        <f>IF(OR(A973="",H973=""),"",IF(COUNTIFS(LISTAS!$C$2:$C$24,C973,LISTAS!$D$2:$D$24,H973)&gt;0,"SI","NO"))</f>
        <v/>
      </c>
      <c r="T973" s="53">
        <f t="shared" si="123"/>
        <v>0</v>
      </c>
      <c r="U973" s="54">
        <f t="shared" si="124"/>
        <v>0</v>
      </c>
      <c r="V973" s="55" t="str">
        <f t="shared" si="125"/>
        <v/>
      </c>
      <c r="W973" s="35" t="str">
        <f t="shared" si="126"/>
        <v/>
      </c>
      <c r="X973" s="37"/>
      <c r="Y973" s="56"/>
      <c r="Z973" s="57" t="str">
        <f t="shared" si="127"/>
        <v/>
      </c>
      <c r="AA973" s="41"/>
    </row>
    <row r="974" spans="1:27" ht="24" customHeight="1" x14ac:dyDescent="0.25">
      <c r="A974" s="27"/>
      <c r="B974" s="51" t="str">
        <f>IF(A974="","",IFERROR(INDEX(PERSONAL!$G$6:$G$80,MATCH(A974,PERSONAL!$A$6:$A$80,0)),""))</f>
        <v/>
      </c>
      <c r="C974" s="52" t="str">
        <f>IF(A974="","",IFERROR(INDEX(PERSONAL!$B$6:$B$80,MATCH(A974,PERSONAL!$A$6:$A$80,0)),""))</f>
        <v/>
      </c>
      <c r="D974" s="31" t="str">
        <f>IF(A974="","",IFERROR(INDEX(PERSONAL!$V$6:$V$80,MATCH(A974,PERSONAL!$A$6:$A$80,0)),""))</f>
        <v/>
      </c>
      <c r="E974" s="2"/>
      <c r="F974" s="2"/>
      <c r="G974" s="2"/>
      <c r="H974" s="2"/>
      <c r="I974" s="30"/>
      <c r="J974" s="30"/>
      <c r="K974" s="27"/>
      <c r="L974" s="30"/>
      <c r="M974" s="27"/>
      <c r="N974" s="2"/>
      <c r="O974" s="53">
        <f t="shared" si="120"/>
        <v>0</v>
      </c>
      <c r="P974" s="53">
        <f t="shared" si="121"/>
        <v>0</v>
      </c>
      <c r="Q974" s="53">
        <f t="shared" si="122"/>
        <v>0</v>
      </c>
      <c r="R974" s="53">
        <f>IF(P974=0,0,IF(INSTRUCCIONES!$C$8="",P974,MIN(P974,INSTRUCCIONES!$C$8)))</f>
        <v>0</v>
      </c>
      <c r="S974" s="52" t="str">
        <f>IF(OR(A974="",H974=""),"",IF(COUNTIFS(LISTAS!$C$2:$C$24,C974,LISTAS!$D$2:$D$24,H974)&gt;0,"SI","NO"))</f>
        <v/>
      </c>
      <c r="T974" s="53">
        <f t="shared" si="123"/>
        <v>0</v>
      </c>
      <c r="U974" s="54">
        <f t="shared" si="124"/>
        <v>0</v>
      </c>
      <c r="V974" s="55" t="str">
        <f t="shared" si="125"/>
        <v/>
      </c>
      <c r="W974" s="35" t="str">
        <f t="shared" si="126"/>
        <v/>
      </c>
      <c r="X974" s="37"/>
      <c r="Y974" s="56"/>
      <c r="Z974" s="57" t="str">
        <f t="shared" si="127"/>
        <v/>
      </c>
      <c r="AA974" s="41"/>
    </row>
    <row r="975" spans="1:27" ht="24" customHeight="1" x14ac:dyDescent="0.25">
      <c r="A975" s="27"/>
      <c r="B975" s="51" t="str">
        <f>IF(A975="","",IFERROR(INDEX(PERSONAL!$G$6:$G$80,MATCH(A975,PERSONAL!$A$6:$A$80,0)),""))</f>
        <v/>
      </c>
      <c r="C975" s="52" t="str">
        <f>IF(A975="","",IFERROR(INDEX(PERSONAL!$B$6:$B$80,MATCH(A975,PERSONAL!$A$6:$A$80,0)),""))</f>
        <v/>
      </c>
      <c r="D975" s="31" t="str">
        <f>IF(A975="","",IFERROR(INDEX(PERSONAL!$V$6:$V$80,MATCH(A975,PERSONAL!$A$6:$A$80,0)),""))</f>
        <v/>
      </c>
      <c r="E975" s="2"/>
      <c r="F975" s="2"/>
      <c r="G975" s="2"/>
      <c r="H975" s="2"/>
      <c r="I975" s="30"/>
      <c r="J975" s="30"/>
      <c r="K975" s="27"/>
      <c r="L975" s="30"/>
      <c r="M975" s="27"/>
      <c r="N975" s="2"/>
      <c r="O975" s="53">
        <f t="shared" si="120"/>
        <v>0</v>
      </c>
      <c r="P975" s="53">
        <f t="shared" si="121"/>
        <v>0</v>
      </c>
      <c r="Q975" s="53">
        <f t="shared" si="122"/>
        <v>0</v>
      </c>
      <c r="R975" s="53">
        <f>IF(P975=0,0,IF(INSTRUCCIONES!$C$8="",P975,MIN(P975,INSTRUCCIONES!$C$8)))</f>
        <v>0</v>
      </c>
      <c r="S975" s="52" t="str">
        <f>IF(OR(A975="",H975=""),"",IF(COUNTIFS(LISTAS!$C$2:$C$24,C975,LISTAS!$D$2:$D$24,H975)&gt;0,"SI","NO"))</f>
        <v/>
      </c>
      <c r="T975" s="53">
        <f t="shared" si="123"/>
        <v>0</v>
      </c>
      <c r="U975" s="54">
        <f t="shared" si="124"/>
        <v>0</v>
      </c>
      <c r="V975" s="55" t="str">
        <f t="shared" si="125"/>
        <v/>
      </c>
      <c r="W975" s="35" t="str">
        <f t="shared" si="126"/>
        <v/>
      </c>
      <c r="X975" s="37"/>
      <c r="Y975" s="56"/>
      <c r="Z975" s="57" t="str">
        <f t="shared" si="127"/>
        <v/>
      </c>
      <c r="AA975" s="41"/>
    </row>
    <row r="976" spans="1:27" ht="24" customHeight="1" x14ac:dyDescent="0.25">
      <c r="A976" s="27"/>
      <c r="B976" s="51" t="str">
        <f>IF(A976="","",IFERROR(INDEX(PERSONAL!$G$6:$G$80,MATCH(A976,PERSONAL!$A$6:$A$80,0)),""))</f>
        <v/>
      </c>
      <c r="C976" s="52" t="str">
        <f>IF(A976="","",IFERROR(INDEX(PERSONAL!$B$6:$B$80,MATCH(A976,PERSONAL!$A$6:$A$80,0)),""))</f>
        <v/>
      </c>
      <c r="D976" s="31" t="str">
        <f>IF(A976="","",IFERROR(INDEX(PERSONAL!$V$6:$V$80,MATCH(A976,PERSONAL!$A$6:$A$80,0)),""))</f>
        <v/>
      </c>
      <c r="E976" s="2"/>
      <c r="F976" s="2"/>
      <c r="G976" s="2"/>
      <c r="H976" s="2"/>
      <c r="I976" s="30"/>
      <c r="J976" s="30"/>
      <c r="K976" s="27"/>
      <c r="L976" s="30"/>
      <c r="M976" s="27"/>
      <c r="N976" s="2"/>
      <c r="O976" s="53">
        <f t="shared" si="120"/>
        <v>0</v>
      </c>
      <c r="P976" s="53">
        <f t="shared" si="121"/>
        <v>0</v>
      </c>
      <c r="Q976" s="53">
        <f t="shared" si="122"/>
        <v>0</v>
      </c>
      <c r="R976" s="53">
        <f>IF(P976=0,0,IF(INSTRUCCIONES!$C$8="",P976,MIN(P976,INSTRUCCIONES!$C$8)))</f>
        <v>0</v>
      </c>
      <c r="S976" s="52" t="str">
        <f>IF(OR(A976="",H976=""),"",IF(COUNTIFS(LISTAS!$C$2:$C$24,C976,LISTAS!$D$2:$D$24,H976)&gt;0,"SI","NO"))</f>
        <v/>
      </c>
      <c r="T976" s="53">
        <f t="shared" si="123"/>
        <v>0</v>
      </c>
      <c r="U976" s="54">
        <f t="shared" si="124"/>
        <v>0</v>
      </c>
      <c r="V976" s="55" t="str">
        <f t="shared" si="125"/>
        <v/>
      </c>
      <c r="W976" s="35" t="str">
        <f t="shared" si="126"/>
        <v/>
      </c>
      <c r="X976" s="37"/>
      <c r="Y976" s="56"/>
      <c r="Z976" s="57" t="str">
        <f t="shared" si="127"/>
        <v/>
      </c>
      <c r="AA976" s="41"/>
    </row>
    <row r="977" spans="1:27" ht="24" customHeight="1" x14ac:dyDescent="0.25">
      <c r="A977" s="27"/>
      <c r="B977" s="51" t="str">
        <f>IF(A977="","",IFERROR(INDEX(PERSONAL!$G$6:$G$80,MATCH(A977,PERSONAL!$A$6:$A$80,0)),""))</f>
        <v/>
      </c>
      <c r="C977" s="52" t="str">
        <f>IF(A977="","",IFERROR(INDEX(PERSONAL!$B$6:$B$80,MATCH(A977,PERSONAL!$A$6:$A$80,0)),""))</f>
        <v/>
      </c>
      <c r="D977" s="31" t="str">
        <f>IF(A977="","",IFERROR(INDEX(PERSONAL!$V$6:$V$80,MATCH(A977,PERSONAL!$A$6:$A$80,0)),""))</f>
        <v/>
      </c>
      <c r="E977" s="2"/>
      <c r="F977" s="2"/>
      <c r="G977" s="2"/>
      <c r="H977" s="2"/>
      <c r="I977" s="30"/>
      <c r="J977" s="30"/>
      <c r="K977" s="27"/>
      <c r="L977" s="30"/>
      <c r="M977" s="27"/>
      <c r="N977" s="2"/>
      <c r="O977" s="53">
        <f t="shared" si="120"/>
        <v>0</v>
      </c>
      <c r="P977" s="53">
        <f t="shared" si="121"/>
        <v>0</v>
      </c>
      <c r="Q977" s="53">
        <f t="shared" si="122"/>
        <v>0</v>
      </c>
      <c r="R977" s="53">
        <f>IF(P977=0,0,IF(INSTRUCCIONES!$C$8="",P977,MIN(P977,INSTRUCCIONES!$C$8)))</f>
        <v>0</v>
      </c>
      <c r="S977" s="52" t="str">
        <f>IF(OR(A977="",H977=""),"",IF(COUNTIFS(LISTAS!$C$2:$C$24,C977,LISTAS!$D$2:$D$24,H977)&gt;0,"SI","NO"))</f>
        <v/>
      </c>
      <c r="T977" s="53">
        <f t="shared" si="123"/>
        <v>0</v>
      </c>
      <c r="U977" s="54">
        <f t="shared" si="124"/>
        <v>0</v>
      </c>
      <c r="V977" s="55" t="str">
        <f t="shared" si="125"/>
        <v/>
      </c>
      <c r="W977" s="35" t="str">
        <f t="shared" si="126"/>
        <v/>
      </c>
      <c r="X977" s="37"/>
      <c r="Y977" s="56"/>
      <c r="Z977" s="57" t="str">
        <f t="shared" si="127"/>
        <v/>
      </c>
      <c r="AA977" s="41"/>
    </row>
    <row r="978" spans="1:27" ht="24" customHeight="1" x14ac:dyDescent="0.25">
      <c r="A978" s="27"/>
      <c r="B978" s="51" t="str">
        <f>IF(A978="","",IFERROR(INDEX(PERSONAL!$G$6:$G$80,MATCH(A978,PERSONAL!$A$6:$A$80,0)),""))</f>
        <v/>
      </c>
      <c r="C978" s="52" t="str">
        <f>IF(A978="","",IFERROR(INDEX(PERSONAL!$B$6:$B$80,MATCH(A978,PERSONAL!$A$6:$A$80,0)),""))</f>
        <v/>
      </c>
      <c r="D978" s="31" t="str">
        <f>IF(A978="","",IFERROR(INDEX(PERSONAL!$V$6:$V$80,MATCH(A978,PERSONAL!$A$6:$A$80,0)),""))</f>
        <v/>
      </c>
      <c r="E978" s="2"/>
      <c r="F978" s="2"/>
      <c r="G978" s="2"/>
      <c r="H978" s="2"/>
      <c r="I978" s="30"/>
      <c r="J978" s="30"/>
      <c r="K978" s="27"/>
      <c r="L978" s="30"/>
      <c r="M978" s="27"/>
      <c r="N978" s="2"/>
      <c r="O978" s="53">
        <f t="shared" si="120"/>
        <v>0</v>
      </c>
      <c r="P978" s="53">
        <f t="shared" si="121"/>
        <v>0</v>
      </c>
      <c r="Q978" s="53">
        <f t="shared" si="122"/>
        <v>0</v>
      </c>
      <c r="R978" s="53">
        <f>IF(P978=0,0,IF(INSTRUCCIONES!$C$8="",P978,MIN(P978,INSTRUCCIONES!$C$8)))</f>
        <v>0</v>
      </c>
      <c r="S978" s="52" t="str">
        <f>IF(OR(A978="",H978=""),"",IF(COUNTIFS(LISTAS!$C$2:$C$24,C978,LISTAS!$D$2:$D$24,H978)&gt;0,"SI","NO"))</f>
        <v/>
      </c>
      <c r="T978" s="53">
        <f t="shared" si="123"/>
        <v>0</v>
      </c>
      <c r="U978" s="54">
        <f t="shared" si="124"/>
        <v>0</v>
      </c>
      <c r="V978" s="55" t="str">
        <f t="shared" si="125"/>
        <v/>
      </c>
      <c r="W978" s="35" t="str">
        <f t="shared" si="126"/>
        <v/>
      </c>
      <c r="X978" s="37"/>
      <c r="Y978" s="56"/>
      <c r="Z978" s="57" t="str">
        <f t="shared" si="127"/>
        <v/>
      </c>
      <c r="AA978" s="41"/>
    </row>
    <row r="979" spans="1:27" ht="24" customHeight="1" x14ac:dyDescent="0.25">
      <c r="A979" s="27"/>
      <c r="B979" s="51" t="str">
        <f>IF(A979="","",IFERROR(INDEX(PERSONAL!$G$6:$G$80,MATCH(A979,PERSONAL!$A$6:$A$80,0)),""))</f>
        <v/>
      </c>
      <c r="C979" s="52" t="str">
        <f>IF(A979="","",IFERROR(INDEX(PERSONAL!$B$6:$B$80,MATCH(A979,PERSONAL!$A$6:$A$80,0)),""))</f>
        <v/>
      </c>
      <c r="D979" s="31" t="str">
        <f>IF(A979="","",IFERROR(INDEX(PERSONAL!$V$6:$V$80,MATCH(A979,PERSONAL!$A$6:$A$80,0)),""))</f>
        <v/>
      </c>
      <c r="E979" s="2"/>
      <c r="F979" s="2"/>
      <c r="G979" s="2"/>
      <c r="H979" s="2"/>
      <c r="I979" s="30"/>
      <c r="J979" s="30"/>
      <c r="K979" s="27"/>
      <c r="L979" s="30"/>
      <c r="M979" s="27"/>
      <c r="N979" s="2"/>
      <c r="O979" s="53">
        <f t="shared" si="120"/>
        <v>0</v>
      </c>
      <c r="P979" s="53">
        <f t="shared" si="121"/>
        <v>0</v>
      </c>
      <c r="Q979" s="53">
        <f t="shared" si="122"/>
        <v>0</v>
      </c>
      <c r="R979" s="53">
        <f>IF(P979=0,0,IF(INSTRUCCIONES!$C$8="",P979,MIN(P979,INSTRUCCIONES!$C$8)))</f>
        <v>0</v>
      </c>
      <c r="S979" s="52" t="str">
        <f>IF(OR(A979="",H979=""),"",IF(COUNTIFS(LISTAS!$C$2:$C$24,C979,LISTAS!$D$2:$D$24,H979)&gt;0,"SI","NO"))</f>
        <v/>
      </c>
      <c r="T979" s="53">
        <f t="shared" si="123"/>
        <v>0</v>
      </c>
      <c r="U979" s="54">
        <f t="shared" si="124"/>
        <v>0</v>
      </c>
      <c r="V979" s="55" t="str">
        <f t="shared" si="125"/>
        <v/>
      </c>
      <c r="W979" s="35" t="str">
        <f t="shared" si="126"/>
        <v/>
      </c>
      <c r="X979" s="37"/>
      <c r="Y979" s="56"/>
      <c r="Z979" s="57" t="str">
        <f t="shared" si="127"/>
        <v/>
      </c>
      <c r="AA979" s="41"/>
    </row>
    <row r="980" spans="1:27" ht="24" customHeight="1" x14ac:dyDescent="0.25">
      <c r="A980" s="27"/>
      <c r="B980" s="51" t="str">
        <f>IF(A980="","",IFERROR(INDEX(PERSONAL!$G$6:$G$80,MATCH(A980,PERSONAL!$A$6:$A$80,0)),""))</f>
        <v/>
      </c>
      <c r="C980" s="52" t="str">
        <f>IF(A980="","",IFERROR(INDEX(PERSONAL!$B$6:$B$80,MATCH(A980,PERSONAL!$A$6:$A$80,0)),""))</f>
        <v/>
      </c>
      <c r="D980" s="31" t="str">
        <f>IF(A980="","",IFERROR(INDEX(PERSONAL!$V$6:$V$80,MATCH(A980,PERSONAL!$A$6:$A$80,0)),""))</f>
        <v/>
      </c>
      <c r="E980" s="2"/>
      <c r="F980" s="2"/>
      <c r="G980" s="2"/>
      <c r="H980" s="2"/>
      <c r="I980" s="30"/>
      <c r="J980" s="30"/>
      <c r="K980" s="27"/>
      <c r="L980" s="30"/>
      <c r="M980" s="27"/>
      <c r="N980" s="2"/>
      <c r="O980" s="53">
        <f t="shared" si="120"/>
        <v>0</v>
      </c>
      <c r="P980" s="53">
        <f t="shared" si="121"/>
        <v>0</v>
      </c>
      <c r="Q980" s="53">
        <f t="shared" si="122"/>
        <v>0</v>
      </c>
      <c r="R980" s="53">
        <f>IF(P980=0,0,IF(INSTRUCCIONES!$C$8="",P980,MIN(P980,INSTRUCCIONES!$C$8)))</f>
        <v>0</v>
      </c>
      <c r="S980" s="52" t="str">
        <f>IF(OR(A980="",H980=""),"",IF(COUNTIFS(LISTAS!$C$2:$C$24,C980,LISTAS!$D$2:$D$24,H980)&gt;0,"SI","NO"))</f>
        <v/>
      </c>
      <c r="T980" s="53">
        <f t="shared" si="123"/>
        <v>0</v>
      </c>
      <c r="U980" s="54">
        <f t="shared" si="124"/>
        <v>0</v>
      </c>
      <c r="V980" s="55" t="str">
        <f t="shared" si="125"/>
        <v/>
      </c>
      <c r="W980" s="35" t="str">
        <f t="shared" si="126"/>
        <v/>
      </c>
      <c r="X980" s="37"/>
      <c r="Y980" s="56"/>
      <c r="Z980" s="57" t="str">
        <f t="shared" si="127"/>
        <v/>
      </c>
      <c r="AA980" s="41"/>
    </row>
    <row r="981" spans="1:27" ht="24" customHeight="1" x14ac:dyDescent="0.25">
      <c r="A981" s="27"/>
      <c r="B981" s="51" t="str">
        <f>IF(A981="","",IFERROR(INDEX(PERSONAL!$G$6:$G$80,MATCH(A981,PERSONAL!$A$6:$A$80,0)),""))</f>
        <v/>
      </c>
      <c r="C981" s="52" t="str">
        <f>IF(A981="","",IFERROR(INDEX(PERSONAL!$B$6:$B$80,MATCH(A981,PERSONAL!$A$6:$A$80,0)),""))</f>
        <v/>
      </c>
      <c r="D981" s="31" t="str">
        <f>IF(A981="","",IFERROR(INDEX(PERSONAL!$V$6:$V$80,MATCH(A981,PERSONAL!$A$6:$A$80,0)),""))</f>
        <v/>
      </c>
      <c r="E981" s="2"/>
      <c r="F981" s="2"/>
      <c r="G981" s="2"/>
      <c r="H981" s="2"/>
      <c r="I981" s="30"/>
      <c r="J981" s="30"/>
      <c r="K981" s="27"/>
      <c r="L981" s="30"/>
      <c r="M981" s="27"/>
      <c r="N981" s="2"/>
      <c r="O981" s="53">
        <f t="shared" si="120"/>
        <v>0</v>
      </c>
      <c r="P981" s="53">
        <f t="shared" si="121"/>
        <v>0</v>
      </c>
      <c r="Q981" s="53">
        <f t="shared" si="122"/>
        <v>0</v>
      </c>
      <c r="R981" s="53">
        <f>IF(P981=0,0,IF(INSTRUCCIONES!$C$8="",P981,MIN(P981,INSTRUCCIONES!$C$8)))</f>
        <v>0</v>
      </c>
      <c r="S981" s="52" t="str">
        <f>IF(OR(A981="",H981=""),"",IF(COUNTIFS(LISTAS!$C$2:$C$24,C981,LISTAS!$D$2:$D$24,H981)&gt;0,"SI","NO"))</f>
        <v/>
      </c>
      <c r="T981" s="53">
        <f t="shared" si="123"/>
        <v>0</v>
      </c>
      <c r="U981" s="54">
        <f t="shared" si="124"/>
        <v>0</v>
      </c>
      <c r="V981" s="55" t="str">
        <f t="shared" si="125"/>
        <v/>
      </c>
      <c r="W981" s="35" t="str">
        <f t="shared" si="126"/>
        <v/>
      </c>
      <c r="X981" s="37"/>
      <c r="Y981" s="56"/>
      <c r="Z981" s="57" t="str">
        <f t="shared" si="127"/>
        <v/>
      </c>
      <c r="AA981" s="41"/>
    </row>
    <row r="982" spans="1:27" ht="24" customHeight="1" x14ac:dyDescent="0.25">
      <c r="A982" s="27"/>
      <c r="B982" s="51" t="str">
        <f>IF(A982="","",IFERROR(INDEX(PERSONAL!$G$6:$G$80,MATCH(A982,PERSONAL!$A$6:$A$80,0)),""))</f>
        <v/>
      </c>
      <c r="C982" s="52" t="str">
        <f>IF(A982="","",IFERROR(INDEX(PERSONAL!$B$6:$B$80,MATCH(A982,PERSONAL!$A$6:$A$80,0)),""))</f>
        <v/>
      </c>
      <c r="D982" s="31" t="str">
        <f>IF(A982="","",IFERROR(INDEX(PERSONAL!$V$6:$V$80,MATCH(A982,PERSONAL!$A$6:$A$80,0)),""))</f>
        <v/>
      </c>
      <c r="E982" s="2"/>
      <c r="F982" s="2"/>
      <c r="G982" s="2"/>
      <c r="H982" s="2"/>
      <c r="I982" s="30"/>
      <c r="J982" s="30"/>
      <c r="K982" s="27"/>
      <c r="L982" s="30"/>
      <c r="M982" s="27"/>
      <c r="N982" s="2"/>
      <c r="O982" s="53">
        <f t="shared" si="120"/>
        <v>0</v>
      </c>
      <c r="P982" s="53">
        <f t="shared" si="121"/>
        <v>0</v>
      </c>
      <c r="Q982" s="53">
        <f t="shared" si="122"/>
        <v>0</v>
      </c>
      <c r="R982" s="53">
        <f>IF(P982=0,0,IF(INSTRUCCIONES!$C$8="",P982,MIN(P982,INSTRUCCIONES!$C$8)))</f>
        <v>0</v>
      </c>
      <c r="S982" s="52" t="str">
        <f>IF(OR(A982="",H982=""),"",IF(COUNTIFS(LISTAS!$C$2:$C$24,C982,LISTAS!$D$2:$D$24,H982)&gt;0,"SI","NO"))</f>
        <v/>
      </c>
      <c r="T982" s="53">
        <f t="shared" si="123"/>
        <v>0</v>
      </c>
      <c r="U982" s="54">
        <f t="shared" si="124"/>
        <v>0</v>
      </c>
      <c r="V982" s="55" t="str">
        <f t="shared" si="125"/>
        <v/>
      </c>
      <c r="W982" s="35" t="str">
        <f t="shared" si="126"/>
        <v/>
      </c>
      <c r="X982" s="37"/>
      <c r="Y982" s="56"/>
      <c r="Z982" s="57" t="str">
        <f t="shared" si="127"/>
        <v/>
      </c>
      <c r="AA982" s="41"/>
    </row>
    <row r="983" spans="1:27" ht="24" customHeight="1" x14ac:dyDescent="0.25">
      <c r="A983" s="27"/>
      <c r="B983" s="51" t="str">
        <f>IF(A983="","",IFERROR(INDEX(PERSONAL!$G$6:$G$80,MATCH(A983,PERSONAL!$A$6:$A$80,0)),""))</f>
        <v/>
      </c>
      <c r="C983" s="52" t="str">
        <f>IF(A983="","",IFERROR(INDEX(PERSONAL!$B$6:$B$80,MATCH(A983,PERSONAL!$A$6:$A$80,0)),""))</f>
        <v/>
      </c>
      <c r="D983" s="31" t="str">
        <f>IF(A983="","",IFERROR(INDEX(PERSONAL!$V$6:$V$80,MATCH(A983,PERSONAL!$A$6:$A$80,0)),""))</f>
        <v/>
      </c>
      <c r="E983" s="2"/>
      <c r="F983" s="2"/>
      <c r="G983" s="2"/>
      <c r="H983" s="2"/>
      <c r="I983" s="30"/>
      <c r="J983" s="30"/>
      <c r="K983" s="27"/>
      <c r="L983" s="30"/>
      <c r="M983" s="27"/>
      <c r="N983" s="2"/>
      <c r="O983" s="53">
        <f t="shared" si="120"/>
        <v>0</v>
      </c>
      <c r="P983" s="53">
        <f t="shared" si="121"/>
        <v>0</v>
      </c>
      <c r="Q983" s="53">
        <f t="shared" si="122"/>
        <v>0</v>
      </c>
      <c r="R983" s="53">
        <f>IF(P983=0,0,IF(INSTRUCCIONES!$C$8="",P983,MIN(P983,INSTRUCCIONES!$C$8)))</f>
        <v>0</v>
      </c>
      <c r="S983" s="52" t="str">
        <f>IF(OR(A983="",H983=""),"",IF(COUNTIFS(LISTAS!$C$2:$C$24,C983,LISTAS!$D$2:$D$24,H983)&gt;0,"SI","NO"))</f>
        <v/>
      </c>
      <c r="T983" s="53">
        <f t="shared" si="123"/>
        <v>0</v>
      </c>
      <c r="U983" s="54">
        <f t="shared" si="124"/>
        <v>0</v>
      </c>
      <c r="V983" s="55" t="str">
        <f t="shared" si="125"/>
        <v/>
      </c>
      <c r="W983" s="35" t="str">
        <f t="shared" si="126"/>
        <v/>
      </c>
      <c r="X983" s="37"/>
      <c r="Y983" s="56"/>
      <c r="Z983" s="57" t="str">
        <f t="shared" si="127"/>
        <v/>
      </c>
      <c r="AA983" s="41"/>
    </row>
    <row r="984" spans="1:27" ht="24" customHeight="1" x14ac:dyDescent="0.25">
      <c r="A984" s="27"/>
      <c r="B984" s="51" t="str">
        <f>IF(A984="","",IFERROR(INDEX(PERSONAL!$G$6:$G$80,MATCH(A984,PERSONAL!$A$6:$A$80,0)),""))</f>
        <v/>
      </c>
      <c r="C984" s="52" t="str">
        <f>IF(A984="","",IFERROR(INDEX(PERSONAL!$B$6:$B$80,MATCH(A984,PERSONAL!$A$6:$A$80,0)),""))</f>
        <v/>
      </c>
      <c r="D984" s="31" t="str">
        <f>IF(A984="","",IFERROR(INDEX(PERSONAL!$V$6:$V$80,MATCH(A984,PERSONAL!$A$6:$A$80,0)),""))</f>
        <v/>
      </c>
      <c r="E984" s="2"/>
      <c r="F984" s="2"/>
      <c r="G984" s="2"/>
      <c r="H984" s="2"/>
      <c r="I984" s="30"/>
      <c r="J984" s="30"/>
      <c r="K984" s="27"/>
      <c r="L984" s="30"/>
      <c r="M984" s="27"/>
      <c r="N984" s="2"/>
      <c r="O984" s="53">
        <f t="shared" si="120"/>
        <v>0</v>
      </c>
      <c r="P984" s="53">
        <f t="shared" si="121"/>
        <v>0</v>
      </c>
      <c r="Q984" s="53">
        <f t="shared" si="122"/>
        <v>0</v>
      </c>
      <c r="R984" s="53">
        <f>IF(P984=0,0,IF(INSTRUCCIONES!$C$8="",P984,MIN(P984,INSTRUCCIONES!$C$8)))</f>
        <v>0</v>
      </c>
      <c r="S984" s="52" t="str">
        <f>IF(OR(A984="",H984=""),"",IF(COUNTIFS(LISTAS!$C$2:$C$24,C984,LISTAS!$D$2:$D$24,H984)&gt;0,"SI","NO"))</f>
        <v/>
      </c>
      <c r="T984" s="53">
        <f t="shared" si="123"/>
        <v>0</v>
      </c>
      <c r="U984" s="54">
        <f t="shared" si="124"/>
        <v>0</v>
      </c>
      <c r="V984" s="55" t="str">
        <f t="shared" si="125"/>
        <v/>
      </c>
      <c r="W984" s="35" t="str">
        <f t="shared" si="126"/>
        <v/>
      </c>
      <c r="X984" s="37"/>
      <c r="Y984" s="56"/>
      <c r="Z984" s="57" t="str">
        <f t="shared" si="127"/>
        <v/>
      </c>
      <c r="AA984" s="41"/>
    </row>
    <row r="985" spans="1:27" ht="24" customHeight="1" x14ac:dyDescent="0.25">
      <c r="A985" s="27"/>
      <c r="B985" s="51" t="str">
        <f>IF(A985="","",IFERROR(INDEX(PERSONAL!$G$6:$G$80,MATCH(A985,PERSONAL!$A$6:$A$80,0)),""))</f>
        <v/>
      </c>
      <c r="C985" s="52" t="str">
        <f>IF(A985="","",IFERROR(INDEX(PERSONAL!$B$6:$B$80,MATCH(A985,PERSONAL!$A$6:$A$80,0)),""))</f>
        <v/>
      </c>
      <c r="D985" s="31" t="str">
        <f>IF(A985="","",IFERROR(INDEX(PERSONAL!$V$6:$V$80,MATCH(A985,PERSONAL!$A$6:$A$80,0)),""))</f>
        <v/>
      </c>
      <c r="E985" s="2"/>
      <c r="F985" s="2"/>
      <c r="G985" s="2"/>
      <c r="H985" s="2"/>
      <c r="I985" s="30"/>
      <c r="J985" s="30"/>
      <c r="K985" s="27"/>
      <c r="L985" s="30"/>
      <c r="M985" s="27"/>
      <c r="N985" s="2"/>
      <c r="O985" s="53">
        <f t="shared" si="120"/>
        <v>0</v>
      </c>
      <c r="P985" s="53">
        <f t="shared" si="121"/>
        <v>0</v>
      </c>
      <c r="Q985" s="53">
        <f t="shared" si="122"/>
        <v>0</v>
      </c>
      <c r="R985" s="53">
        <f>IF(P985=0,0,IF(INSTRUCCIONES!$C$8="",P985,MIN(P985,INSTRUCCIONES!$C$8)))</f>
        <v>0</v>
      </c>
      <c r="S985" s="52" t="str">
        <f>IF(OR(A985="",H985=""),"",IF(COUNTIFS(LISTAS!$C$2:$C$24,C985,LISTAS!$D$2:$D$24,H985)&gt;0,"SI","NO"))</f>
        <v/>
      </c>
      <c r="T985" s="53">
        <f t="shared" si="123"/>
        <v>0</v>
      </c>
      <c r="U985" s="54">
        <f t="shared" si="124"/>
        <v>0</v>
      </c>
      <c r="V985" s="55" t="str">
        <f t="shared" si="125"/>
        <v/>
      </c>
      <c r="W985" s="35" t="str">
        <f t="shared" si="126"/>
        <v/>
      </c>
      <c r="X985" s="37"/>
      <c r="Y985" s="56"/>
      <c r="Z985" s="57" t="str">
        <f t="shared" si="127"/>
        <v/>
      </c>
      <c r="AA985" s="41"/>
    </row>
    <row r="986" spans="1:27" ht="24" customHeight="1" x14ac:dyDescent="0.25">
      <c r="A986" s="27"/>
      <c r="B986" s="51" t="str">
        <f>IF(A986="","",IFERROR(INDEX(PERSONAL!$G$6:$G$80,MATCH(A986,PERSONAL!$A$6:$A$80,0)),""))</f>
        <v/>
      </c>
      <c r="C986" s="52" t="str">
        <f>IF(A986="","",IFERROR(INDEX(PERSONAL!$B$6:$B$80,MATCH(A986,PERSONAL!$A$6:$A$80,0)),""))</f>
        <v/>
      </c>
      <c r="D986" s="31" t="str">
        <f>IF(A986="","",IFERROR(INDEX(PERSONAL!$V$6:$V$80,MATCH(A986,PERSONAL!$A$6:$A$80,0)),""))</f>
        <v/>
      </c>
      <c r="E986" s="2"/>
      <c r="F986" s="2"/>
      <c r="G986" s="2"/>
      <c r="H986" s="2"/>
      <c r="I986" s="30"/>
      <c r="J986" s="30"/>
      <c r="K986" s="27"/>
      <c r="L986" s="30"/>
      <c r="M986" s="27"/>
      <c r="N986" s="2"/>
      <c r="O986" s="53">
        <f t="shared" si="120"/>
        <v>0</v>
      </c>
      <c r="P986" s="53">
        <f t="shared" si="121"/>
        <v>0</v>
      </c>
      <c r="Q986" s="53">
        <f t="shared" si="122"/>
        <v>0</v>
      </c>
      <c r="R986" s="53">
        <f>IF(P986=0,0,IF(INSTRUCCIONES!$C$8="",P986,MIN(P986,INSTRUCCIONES!$C$8)))</f>
        <v>0</v>
      </c>
      <c r="S986" s="52" t="str">
        <f>IF(OR(A986="",H986=""),"",IF(COUNTIFS(LISTAS!$C$2:$C$24,C986,LISTAS!$D$2:$D$24,H986)&gt;0,"SI","NO"))</f>
        <v/>
      </c>
      <c r="T986" s="53">
        <f t="shared" si="123"/>
        <v>0</v>
      </c>
      <c r="U986" s="54">
        <f t="shared" si="124"/>
        <v>0</v>
      </c>
      <c r="V986" s="55" t="str">
        <f t="shared" si="125"/>
        <v/>
      </c>
      <c r="W986" s="35" t="str">
        <f t="shared" si="126"/>
        <v/>
      </c>
      <c r="X986" s="37"/>
      <c r="Y986" s="56"/>
      <c r="Z986" s="57" t="str">
        <f t="shared" si="127"/>
        <v/>
      </c>
      <c r="AA986" s="41"/>
    </row>
    <row r="987" spans="1:27" ht="24" customHeight="1" x14ac:dyDescent="0.25">
      <c r="A987" s="27"/>
      <c r="B987" s="51" t="str">
        <f>IF(A987="","",IFERROR(INDEX(PERSONAL!$G$6:$G$80,MATCH(A987,PERSONAL!$A$6:$A$80,0)),""))</f>
        <v/>
      </c>
      <c r="C987" s="52" t="str">
        <f>IF(A987="","",IFERROR(INDEX(PERSONAL!$B$6:$B$80,MATCH(A987,PERSONAL!$A$6:$A$80,0)),""))</f>
        <v/>
      </c>
      <c r="D987" s="31" t="str">
        <f>IF(A987="","",IFERROR(INDEX(PERSONAL!$V$6:$V$80,MATCH(A987,PERSONAL!$A$6:$A$80,0)),""))</f>
        <v/>
      </c>
      <c r="E987" s="2"/>
      <c r="F987" s="2"/>
      <c r="G987" s="2"/>
      <c r="H987" s="2"/>
      <c r="I987" s="30"/>
      <c r="J987" s="30"/>
      <c r="K987" s="27"/>
      <c r="L987" s="30"/>
      <c r="M987" s="27"/>
      <c r="N987" s="2"/>
      <c r="O987" s="53">
        <f t="shared" si="120"/>
        <v>0</v>
      </c>
      <c r="P987" s="53">
        <f t="shared" si="121"/>
        <v>0</v>
      </c>
      <c r="Q987" s="53">
        <f t="shared" si="122"/>
        <v>0</v>
      </c>
      <c r="R987" s="53">
        <f>IF(P987=0,0,IF(INSTRUCCIONES!$C$8="",P987,MIN(P987,INSTRUCCIONES!$C$8)))</f>
        <v>0</v>
      </c>
      <c r="S987" s="52" t="str">
        <f>IF(OR(A987="",H987=""),"",IF(COUNTIFS(LISTAS!$C$2:$C$24,C987,LISTAS!$D$2:$D$24,H987)&gt;0,"SI","NO"))</f>
        <v/>
      </c>
      <c r="T987" s="53">
        <f t="shared" si="123"/>
        <v>0</v>
      </c>
      <c r="U987" s="54">
        <f t="shared" si="124"/>
        <v>0</v>
      </c>
      <c r="V987" s="55" t="str">
        <f t="shared" si="125"/>
        <v/>
      </c>
      <c r="W987" s="35" t="str">
        <f t="shared" si="126"/>
        <v/>
      </c>
      <c r="X987" s="37"/>
      <c r="Y987" s="56"/>
      <c r="Z987" s="57" t="str">
        <f t="shared" si="127"/>
        <v/>
      </c>
      <c r="AA987" s="41"/>
    </row>
    <row r="988" spans="1:27" ht="24" customHeight="1" x14ac:dyDescent="0.25">
      <c r="A988" s="27"/>
      <c r="B988" s="51" t="str">
        <f>IF(A988="","",IFERROR(INDEX(PERSONAL!$G$6:$G$80,MATCH(A988,PERSONAL!$A$6:$A$80,0)),""))</f>
        <v/>
      </c>
      <c r="C988" s="52" t="str">
        <f>IF(A988="","",IFERROR(INDEX(PERSONAL!$B$6:$B$80,MATCH(A988,PERSONAL!$A$6:$A$80,0)),""))</f>
        <v/>
      </c>
      <c r="D988" s="31" t="str">
        <f>IF(A988="","",IFERROR(INDEX(PERSONAL!$V$6:$V$80,MATCH(A988,PERSONAL!$A$6:$A$80,0)),""))</f>
        <v/>
      </c>
      <c r="E988" s="2"/>
      <c r="F988" s="2"/>
      <c r="G988" s="2"/>
      <c r="H988" s="2"/>
      <c r="I988" s="30"/>
      <c r="J988" s="30"/>
      <c r="K988" s="27"/>
      <c r="L988" s="30"/>
      <c r="M988" s="27"/>
      <c r="N988" s="2"/>
      <c r="O988" s="53">
        <f t="shared" si="120"/>
        <v>0</v>
      </c>
      <c r="P988" s="53">
        <f t="shared" si="121"/>
        <v>0</v>
      </c>
      <c r="Q988" s="53">
        <f t="shared" si="122"/>
        <v>0</v>
      </c>
      <c r="R988" s="53">
        <f>IF(P988=0,0,IF(INSTRUCCIONES!$C$8="",P988,MIN(P988,INSTRUCCIONES!$C$8)))</f>
        <v>0</v>
      </c>
      <c r="S988" s="52" t="str">
        <f>IF(OR(A988="",H988=""),"",IF(COUNTIFS(LISTAS!$C$2:$C$24,C988,LISTAS!$D$2:$D$24,H988)&gt;0,"SI","NO"))</f>
        <v/>
      </c>
      <c r="T988" s="53">
        <f t="shared" si="123"/>
        <v>0</v>
      </c>
      <c r="U988" s="54">
        <f t="shared" si="124"/>
        <v>0</v>
      </c>
      <c r="V988" s="55" t="str">
        <f t="shared" si="125"/>
        <v/>
      </c>
      <c r="W988" s="35" t="str">
        <f t="shared" si="126"/>
        <v/>
      </c>
      <c r="X988" s="37"/>
      <c r="Y988" s="56"/>
      <c r="Z988" s="57" t="str">
        <f t="shared" si="127"/>
        <v/>
      </c>
      <c r="AA988" s="41"/>
    </row>
    <row r="989" spans="1:27" ht="24" customHeight="1" x14ac:dyDescent="0.25">
      <c r="A989" s="27"/>
      <c r="B989" s="51" t="str">
        <f>IF(A989="","",IFERROR(INDEX(PERSONAL!$G$6:$G$80,MATCH(A989,PERSONAL!$A$6:$A$80,0)),""))</f>
        <v/>
      </c>
      <c r="C989" s="52" t="str">
        <f>IF(A989="","",IFERROR(INDEX(PERSONAL!$B$6:$B$80,MATCH(A989,PERSONAL!$A$6:$A$80,0)),""))</f>
        <v/>
      </c>
      <c r="D989" s="31" t="str">
        <f>IF(A989="","",IFERROR(INDEX(PERSONAL!$V$6:$V$80,MATCH(A989,PERSONAL!$A$6:$A$80,0)),""))</f>
        <v/>
      </c>
      <c r="E989" s="2"/>
      <c r="F989" s="2"/>
      <c r="G989" s="2"/>
      <c r="H989" s="2"/>
      <c r="I989" s="30"/>
      <c r="J989" s="30"/>
      <c r="K989" s="27"/>
      <c r="L989" s="30"/>
      <c r="M989" s="27"/>
      <c r="N989" s="2"/>
      <c r="O989" s="53">
        <f t="shared" si="120"/>
        <v>0</v>
      </c>
      <c r="P989" s="53">
        <f t="shared" si="121"/>
        <v>0</v>
      </c>
      <c r="Q989" s="53">
        <f t="shared" si="122"/>
        <v>0</v>
      </c>
      <c r="R989" s="53">
        <f>IF(P989=0,0,IF(INSTRUCCIONES!$C$8="",P989,MIN(P989,INSTRUCCIONES!$C$8)))</f>
        <v>0</v>
      </c>
      <c r="S989" s="52" t="str">
        <f>IF(OR(A989="",H989=""),"",IF(COUNTIFS(LISTAS!$C$2:$C$24,C989,LISTAS!$D$2:$D$24,H989)&gt;0,"SI","NO"))</f>
        <v/>
      </c>
      <c r="T989" s="53">
        <f t="shared" si="123"/>
        <v>0</v>
      </c>
      <c r="U989" s="54">
        <f t="shared" si="124"/>
        <v>0</v>
      </c>
      <c r="V989" s="55" t="str">
        <f t="shared" si="125"/>
        <v/>
      </c>
      <c r="W989" s="35" t="str">
        <f t="shared" si="126"/>
        <v/>
      </c>
      <c r="X989" s="37"/>
      <c r="Y989" s="56"/>
      <c r="Z989" s="57" t="str">
        <f t="shared" si="127"/>
        <v/>
      </c>
      <c r="AA989" s="41"/>
    </row>
    <row r="990" spans="1:27" ht="24" customHeight="1" x14ac:dyDescent="0.25">
      <c r="A990" s="27"/>
      <c r="B990" s="51" t="str">
        <f>IF(A990="","",IFERROR(INDEX(PERSONAL!$G$6:$G$80,MATCH(A990,PERSONAL!$A$6:$A$80,0)),""))</f>
        <v/>
      </c>
      <c r="C990" s="52" t="str">
        <f>IF(A990="","",IFERROR(INDEX(PERSONAL!$B$6:$B$80,MATCH(A990,PERSONAL!$A$6:$A$80,0)),""))</f>
        <v/>
      </c>
      <c r="D990" s="31" t="str">
        <f>IF(A990="","",IFERROR(INDEX(PERSONAL!$V$6:$V$80,MATCH(A990,PERSONAL!$A$6:$A$80,0)),""))</f>
        <v/>
      </c>
      <c r="E990" s="2"/>
      <c r="F990" s="2"/>
      <c r="G990" s="2"/>
      <c r="H990" s="2"/>
      <c r="I990" s="30"/>
      <c r="J990" s="30"/>
      <c r="K990" s="27"/>
      <c r="L990" s="30"/>
      <c r="M990" s="27"/>
      <c r="N990" s="2"/>
      <c r="O990" s="53">
        <f t="shared" si="120"/>
        <v>0</v>
      </c>
      <c r="P990" s="53">
        <f t="shared" si="121"/>
        <v>0</v>
      </c>
      <c r="Q990" s="53">
        <f t="shared" si="122"/>
        <v>0</v>
      </c>
      <c r="R990" s="53">
        <f>IF(P990=0,0,IF(INSTRUCCIONES!$C$8="",P990,MIN(P990,INSTRUCCIONES!$C$8)))</f>
        <v>0</v>
      </c>
      <c r="S990" s="52" t="str">
        <f>IF(OR(A990="",H990=""),"",IF(COUNTIFS(LISTAS!$C$2:$C$24,C990,LISTAS!$D$2:$D$24,H990)&gt;0,"SI","NO"))</f>
        <v/>
      </c>
      <c r="T990" s="53">
        <f t="shared" si="123"/>
        <v>0</v>
      </c>
      <c r="U990" s="54">
        <f t="shared" si="124"/>
        <v>0</v>
      </c>
      <c r="V990" s="55" t="str">
        <f t="shared" si="125"/>
        <v/>
      </c>
      <c r="W990" s="35" t="str">
        <f t="shared" si="126"/>
        <v/>
      </c>
      <c r="X990" s="37"/>
      <c r="Y990" s="56"/>
      <c r="Z990" s="57" t="str">
        <f t="shared" si="127"/>
        <v/>
      </c>
      <c r="AA990" s="41"/>
    </row>
    <row r="991" spans="1:27" ht="24" customHeight="1" x14ac:dyDescent="0.25">
      <c r="A991" s="27"/>
      <c r="B991" s="51" t="str">
        <f>IF(A991="","",IFERROR(INDEX(PERSONAL!$G$6:$G$80,MATCH(A991,PERSONAL!$A$6:$A$80,0)),""))</f>
        <v/>
      </c>
      <c r="C991" s="52" t="str">
        <f>IF(A991="","",IFERROR(INDEX(PERSONAL!$B$6:$B$80,MATCH(A991,PERSONAL!$A$6:$A$80,0)),""))</f>
        <v/>
      </c>
      <c r="D991" s="31" t="str">
        <f>IF(A991="","",IFERROR(INDEX(PERSONAL!$V$6:$V$80,MATCH(A991,PERSONAL!$A$6:$A$80,0)),""))</f>
        <v/>
      </c>
      <c r="E991" s="2"/>
      <c r="F991" s="2"/>
      <c r="G991" s="2"/>
      <c r="H991" s="2"/>
      <c r="I991" s="30"/>
      <c r="J991" s="30"/>
      <c r="K991" s="27"/>
      <c r="L991" s="30"/>
      <c r="M991" s="27"/>
      <c r="N991" s="2"/>
      <c r="O991" s="53">
        <f t="shared" si="120"/>
        <v>0</v>
      </c>
      <c r="P991" s="53">
        <f t="shared" si="121"/>
        <v>0</v>
      </c>
      <c r="Q991" s="53">
        <f t="shared" si="122"/>
        <v>0</v>
      </c>
      <c r="R991" s="53">
        <f>IF(P991=0,0,IF(INSTRUCCIONES!$C$8="",P991,MIN(P991,INSTRUCCIONES!$C$8)))</f>
        <v>0</v>
      </c>
      <c r="S991" s="52" t="str">
        <f>IF(OR(A991="",H991=""),"",IF(COUNTIFS(LISTAS!$C$2:$C$24,C991,LISTAS!$D$2:$D$24,H991)&gt;0,"SI","NO"))</f>
        <v/>
      </c>
      <c r="T991" s="53">
        <f t="shared" si="123"/>
        <v>0</v>
      </c>
      <c r="U991" s="54">
        <f t="shared" si="124"/>
        <v>0</v>
      </c>
      <c r="V991" s="55" t="str">
        <f t="shared" si="125"/>
        <v/>
      </c>
      <c r="W991" s="35" t="str">
        <f t="shared" si="126"/>
        <v/>
      </c>
      <c r="X991" s="37"/>
      <c r="Y991" s="56"/>
      <c r="Z991" s="57" t="str">
        <f t="shared" si="127"/>
        <v/>
      </c>
      <c r="AA991" s="41"/>
    </row>
    <row r="992" spans="1:27" ht="24" customHeight="1" x14ac:dyDescent="0.25">
      <c r="A992" s="27"/>
      <c r="B992" s="51" t="str">
        <f>IF(A992="","",IFERROR(INDEX(PERSONAL!$G$6:$G$80,MATCH(A992,PERSONAL!$A$6:$A$80,0)),""))</f>
        <v/>
      </c>
      <c r="C992" s="52" t="str">
        <f>IF(A992="","",IFERROR(INDEX(PERSONAL!$B$6:$B$80,MATCH(A992,PERSONAL!$A$6:$A$80,0)),""))</f>
        <v/>
      </c>
      <c r="D992" s="31" t="str">
        <f>IF(A992="","",IFERROR(INDEX(PERSONAL!$V$6:$V$80,MATCH(A992,PERSONAL!$A$6:$A$80,0)),""))</f>
        <v/>
      </c>
      <c r="E992" s="2"/>
      <c r="F992" s="2"/>
      <c r="G992" s="2"/>
      <c r="H992" s="2"/>
      <c r="I992" s="30"/>
      <c r="J992" s="30"/>
      <c r="K992" s="27"/>
      <c r="L992" s="30"/>
      <c r="M992" s="27"/>
      <c r="N992" s="2"/>
      <c r="O992" s="53">
        <f t="shared" si="120"/>
        <v>0</v>
      </c>
      <c r="P992" s="53">
        <f t="shared" si="121"/>
        <v>0</v>
      </c>
      <c r="Q992" s="53">
        <f t="shared" si="122"/>
        <v>0</v>
      </c>
      <c r="R992" s="53">
        <f>IF(P992=0,0,IF(INSTRUCCIONES!$C$8="",P992,MIN(P992,INSTRUCCIONES!$C$8)))</f>
        <v>0</v>
      </c>
      <c r="S992" s="52" t="str">
        <f>IF(OR(A992="",H992=""),"",IF(COUNTIFS(LISTAS!$C$2:$C$24,C992,LISTAS!$D$2:$D$24,H992)&gt;0,"SI","NO"))</f>
        <v/>
      </c>
      <c r="T992" s="53">
        <f t="shared" si="123"/>
        <v>0</v>
      </c>
      <c r="U992" s="54">
        <f t="shared" si="124"/>
        <v>0</v>
      </c>
      <c r="V992" s="55" t="str">
        <f t="shared" si="125"/>
        <v/>
      </c>
      <c r="W992" s="35" t="str">
        <f t="shared" si="126"/>
        <v/>
      </c>
      <c r="X992" s="37"/>
      <c r="Y992" s="56"/>
      <c r="Z992" s="57" t="str">
        <f t="shared" si="127"/>
        <v/>
      </c>
      <c r="AA992" s="41"/>
    </row>
    <row r="993" spans="1:27" ht="24" customHeight="1" x14ac:dyDescent="0.25">
      <c r="A993" s="27"/>
      <c r="B993" s="51" t="str">
        <f>IF(A993="","",IFERROR(INDEX(PERSONAL!$G$6:$G$80,MATCH(A993,PERSONAL!$A$6:$A$80,0)),""))</f>
        <v/>
      </c>
      <c r="C993" s="52" t="str">
        <f>IF(A993="","",IFERROR(INDEX(PERSONAL!$B$6:$B$80,MATCH(A993,PERSONAL!$A$6:$A$80,0)),""))</f>
        <v/>
      </c>
      <c r="D993" s="31" t="str">
        <f>IF(A993="","",IFERROR(INDEX(PERSONAL!$V$6:$V$80,MATCH(A993,PERSONAL!$A$6:$A$80,0)),""))</f>
        <v/>
      </c>
      <c r="E993" s="2"/>
      <c r="F993" s="2"/>
      <c r="G993" s="2"/>
      <c r="H993" s="2"/>
      <c r="I993" s="30"/>
      <c r="J993" s="30"/>
      <c r="K993" s="27"/>
      <c r="L993" s="30"/>
      <c r="M993" s="27"/>
      <c r="N993" s="2"/>
      <c r="O993" s="53">
        <f t="shared" si="120"/>
        <v>0</v>
      </c>
      <c r="P993" s="53">
        <f t="shared" si="121"/>
        <v>0</v>
      </c>
      <c r="Q993" s="53">
        <f t="shared" si="122"/>
        <v>0</v>
      </c>
      <c r="R993" s="53">
        <f>IF(P993=0,0,IF(INSTRUCCIONES!$C$8="",P993,MIN(P993,INSTRUCCIONES!$C$8)))</f>
        <v>0</v>
      </c>
      <c r="S993" s="52" t="str">
        <f>IF(OR(A993="",H993=""),"",IF(COUNTIFS(LISTAS!$C$2:$C$24,C993,LISTAS!$D$2:$D$24,H993)&gt;0,"SI","NO"))</f>
        <v/>
      </c>
      <c r="T993" s="53">
        <f t="shared" si="123"/>
        <v>0</v>
      </c>
      <c r="U993" s="54">
        <f t="shared" si="124"/>
        <v>0</v>
      </c>
      <c r="V993" s="55" t="str">
        <f t="shared" si="125"/>
        <v/>
      </c>
      <c r="W993" s="35" t="str">
        <f t="shared" si="126"/>
        <v/>
      </c>
      <c r="X993" s="37"/>
      <c r="Y993" s="56"/>
      <c r="Z993" s="57" t="str">
        <f t="shared" si="127"/>
        <v/>
      </c>
      <c r="AA993" s="41"/>
    </row>
    <row r="994" spans="1:27" ht="24" customHeight="1" x14ac:dyDescent="0.25">
      <c r="A994" s="27"/>
      <c r="B994" s="51" t="str">
        <f>IF(A994="","",IFERROR(INDEX(PERSONAL!$G$6:$G$80,MATCH(A994,PERSONAL!$A$6:$A$80,0)),""))</f>
        <v/>
      </c>
      <c r="C994" s="52" t="str">
        <f>IF(A994="","",IFERROR(INDEX(PERSONAL!$B$6:$B$80,MATCH(A994,PERSONAL!$A$6:$A$80,0)),""))</f>
        <v/>
      </c>
      <c r="D994" s="31" t="str">
        <f>IF(A994="","",IFERROR(INDEX(PERSONAL!$V$6:$V$80,MATCH(A994,PERSONAL!$A$6:$A$80,0)),""))</f>
        <v/>
      </c>
      <c r="E994" s="2"/>
      <c r="F994" s="2"/>
      <c r="G994" s="2"/>
      <c r="H994" s="2"/>
      <c r="I994" s="30"/>
      <c r="J994" s="30"/>
      <c r="K994" s="27"/>
      <c r="L994" s="30"/>
      <c r="M994" s="27"/>
      <c r="N994" s="2"/>
      <c r="O994" s="53">
        <f t="shared" si="120"/>
        <v>0</v>
      </c>
      <c r="P994" s="53">
        <f t="shared" si="121"/>
        <v>0</v>
      </c>
      <c r="Q994" s="53">
        <f t="shared" si="122"/>
        <v>0</v>
      </c>
      <c r="R994" s="53">
        <f>IF(P994=0,0,IF(INSTRUCCIONES!$C$8="",P994,MIN(P994,INSTRUCCIONES!$C$8)))</f>
        <v>0</v>
      </c>
      <c r="S994" s="52" t="str">
        <f>IF(OR(A994="",H994=""),"",IF(COUNTIFS(LISTAS!$C$2:$C$24,C994,LISTAS!$D$2:$D$24,H994)&gt;0,"SI","NO"))</f>
        <v/>
      </c>
      <c r="T994" s="53">
        <f t="shared" si="123"/>
        <v>0</v>
      </c>
      <c r="U994" s="54">
        <f t="shared" si="124"/>
        <v>0</v>
      </c>
      <c r="V994" s="55" t="str">
        <f t="shared" si="125"/>
        <v/>
      </c>
      <c r="W994" s="35" t="str">
        <f t="shared" si="126"/>
        <v/>
      </c>
      <c r="X994" s="37"/>
      <c r="Y994" s="56"/>
      <c r="Z994" s="57" t="str">
        <f t="shared" si="127"/>
        <v/>
      </c>
      <c r="AA994" s="41"/>
    </row>
    <row r="995" spans="1:27" ht="24" customHeight="1" x14ac:dyDescent="0.25">
      <c r="A995" s="27"/>
      <c r="B995" s="51" t="str">
        <f>IF(A995="","",IFERROR(INDEX(PERSONAL!$G$6:$G$80,MATCH(A995,PERSONAL!$A$6:$A$80,0)),""))</f>
        <v/>
      </c>
      <c r="C995" s="52" t="str">
        <f>IF(A995="","",IFERROR(INDEX(PERSONAL!$B$6:$B$80,MATCH(A995,PERSONAL!$A$6:$A$80,0)),""))</f>
        <v/>
      </c>
      <c r="D995" s="31" t="str">
        <f>IF(A995="","",IFERROR(INDEX(PERSONAL!$V$6:$V$80,MATCH(A995,PERSONAL!$A$6:$A$80,0)),""))</f>
        <v/>
      </c>
      <c r="E995" s="2"/>
      <c r="F995" s="2"/>
      <c r="G995" s="2"/>
      <c r="H995" s="2"/>
      <c r="I995" s="30"/>
      <c r="J995" s="30"/>
      <c r="K995" s="27"/>
      <c r="L995" s="30"/>
      <c r="M995" s="27"/>
      <c r="N995" s="2"/>
      <c r="O995" s="53">
        <f t="shared" si="120"/>
        <v>0</v>
      </c>
      <c r="P995" s="53">
        <f t="shared" si="121"/>
        <v>0</v>
      </c>
      <c r="Q995" s="53">
        <f t="shared" si="122"/>
        <v>0</v>
      </c>
      <c r="R995" s="53">
        <f>IF(P995=0,0,IF(INSTRUCCIONES!$C$8="",P995,MIN(P995,INSTRUCCIONES!$C$8)))</f>
        <v>0</v>
      </c>
      <c r="S995" s="52" t="str">
        <f>IF(OR(A995="",H995=""),"",IF(COUNTIFS(LISTAS!$C$2:$C$24,C995,LISTAS!$D$2:$D$24,H995)&gt;0,"SI","NO"))</f>
        <v/>
      </c>
      <c r="T995" s="53">
        <f t="shared" si="123"/>
        <v>0</v>
      </c>
      <c r="U995" s="54">
        <f t="shared" si="124"/>
        <v>0</v>
      </c>
      <c r="V995" s="55" t="str">
        <f t="shared" si="125"/>
        <v/>
      </c>
      <c r="W995" s="35" t="str">
        <f t="shared" si="126"/>
        <v/>
      </c>
      <c r="X995" s="37"/>
      <c r="Y995" s="56"/>
      <c r="Z995" s="57" t="str">
        <f t="shared" si="127"/>
        <v/>
      </c>
      <c r="AA995" s="41"/>
    </row>
    <row r="996" spans="1:27" ht="24" customHeight="1" x14ac:dyDescent="0.25">
      <c r="A996" s="27"/>
      <c r="B996" s="51" t="str">
        <f>IF(A996="","",IFERROR(INDEX(PERSONAL!$G$6:$G$80,MATCH(A996,PERSONAL!$A$6:$A$80,0)),""))</f>
        <v/>
      </c>
      <c r="C996" s="52" t="str">
        <f>IF(A996="","",IFERROR(INDEX(PERSONAL!$B$6:$B$80,MATCH(A996,PERSONAL!$A$6:$A$80,0)),""))</f>
        <v/>
      </c>
      <c r="D996" s="31" t="str">
        <f>IF(A996="","",IFERROR(INDEX(PERSONAL!$V$6:$V$80,MATCH(A996,PERSONAL!$A$6:$A$80,0)),""))</f>
        <v/>
      </c>
      <c r="E996" s="2"/>
      <c r="F996" s="2"/>
      <c r="G996" s="2"/>
      <c r="H996" s="2"/>
      <c r="I996" s="30"/>
      <c r="J996" s="30"/>
      <c r="K996" s="27"/>
      <c r="L996" s="30"/>
      <c r="M996" s="27"/>
      <c r="N996" s="2"/>
      <c r="O996" s="53">
        <f t="shared" si="120"/>
        <v>0</v>
      </c>
      <c r="P996" s="53">
        <f t="shared" si="121"/>
        <v>0</v>
      </c>
      <c r="Q996" s="53">
        <f t="shared" si="122"/>
        <v>0</v>
      </c>
      <c r="R996" s="53">
        <f>IF(P996=0,0,IF(INSTRUCCIONES!$C$8="",P996,MIN(P996,INSTRUCCIONES!$C$8)))</f>
        <v>0</v>
      </c>
      <c r="S996" s="52" t="str">
        <f>IF(OR(A996="",H996=""),"",IF(COUNTIFS(LISTAS!$C$2:$C$24,C996,LISTAS!$D$2:$D$24,H996)&gt;0,"SI","NO"))</f>
        <v/>
      </c>
      <c r="T996" s="53">
        <f t="shared" si="123"/>
        <v>0</v>
      </c>
      <c r="U996" s="54">
        <f t="shared" si="124"/>
        <v>0</v>
      </c>
      <c r="V996" s="55" t="str">
        <f t="shared" si="125"/>
        <v/>
      </c>
      <c r="W996" s="35" t="str">
        <f t="shared" si="126"/>
        <v/>
      </c>
      <c r="X996" s="37"/>
      <c r="Y996" s="56"/>
      <c r="Z996" s="57" t="str">
        <f t="shared" si="127"/>
        <v/>
      </c>
      <c r="AA996" s="41"/>
    </row>
    <row r="997" spans="1:27" ht="24" customHeight="1" x14ac:dyDescent="0.25">
      <c r="A997" s="27"/>
      <c r="B997" s="51" t="str">
        <f>IF(A997="","",IFERROR(INDEX(PERSONAL!$G$6:$G$80,MATCH(A997,PERSONAL!$A$6:$A$80,0)),""))</f>
        <v/>
      </c>
      <c r="C997" s="52" t="str">
        <f>IF(A997="","",IFERROR(INDEX(PERSONAL!$B$6:$B$80,MATCH(A997,PERSONAL!$A$6:$A$80,0)),""))</f>
        <v/>
      </c>
      <c r="D997" s="31" t="str">
        <f>IF(A997="","",IFERROR(INDEX(PERSONAL!$V$6:$V$80,MATCH(A997,PERSONAL!$A$6:$A$80,0)),""))</f>
        <v/>
      </c>
      <c r="E997" s="2"/>
      <c r="F997" s="2"/>
      <c r="G997" s="2"/>
      <c r="H997" s="2"/>
      <c r="I997" s="30"/>
      <c r="J997" s="30"/>
      <c r="K997" s="27"/>
      <c r="L997" s="30"/>
      <c r="M997" s="27"/>
      <c r="N997" s="2"/>
      <c r="O997" s="53">
        <f t="shared" si="120"/>
        <v>0</v>
      </c>
      <c r="P997" s="53">
        <f t="shared" si="121"/>
        <v>0</v>
      </c>
      <c r="Q997" s="53">
        <f t="shared" si="122"/>
        <v>0</v>
      </c>
      <c r="R997" s="53">
        <f>IF(P997=0,0,IF(INSTRUCCIONES!$C$8="",P997,MIN(P997,INSTRUCCIONES!$C$8)))</f>
        <v>0</v>
      </c>
      <c r="S997" s="52" t="str">
        <f>IF(OR(A997="",H997=""),"",IF(COUNTIFS(LISTAS!$C$2:$C$24,C997,LISTAS!$D$2:$D$24,H997)&gt;0,"SI","NO"))</f>
        <v/>
      </c>
      <c r="T997" s="53">
        <f t="shared" si="123"/>
        <v>0</v>
      </c>
      <c r="U997" s="54">
        <f t="shared" si="124"/>
        <v>0</v>
      </c>
      <c r="V997" s="55" t="str">
        <f t="shared" si="125"/>
        <v/>
      </c>
      <c r="W997" s="35" t="str">
        <f t="shared" si="126"/>
        <v/>
      </c>
      <c r="X997" s="37"/>
      <c r="Y997" s="56"/>
      <c r="Z997" s="57" t="str">
        <f t="shared" si="127"/>
        <v/>
      </c>
      <c r="AA997" s="41"/>
    </row>
    <row r="998" spans="1:27" ht="24" customHeight="1" x14ac:dyDescent="0.25">
      <c r="A998" s="27"/>
      <c r="B998" s="51" t="str">
        <f>IF(A998="","",IFERROR(INDEX(PERSONAL!$G$6:$G$80,MATCH(A998,PERSONAL!$A$6:$A$80,0)),""))</f>
        <v/>
      </c>
      <c r="C998" s="52" t="str">
        <f>IF(A998="","",IFERROR(INDEX(PERSONAL!$B$6:$B$80,MATCH(A998,PERSONAL!$A$6:$A$80,0)),""))</f>
        <v/>
      </c>
      <c r="D998" s="31" t="str">
        <f>IF(A998="","",IFERROR(INDEX(PERSONAL!$V$6:$V$80,MATCH(A998,PERSONAL!$A$6:$A$80,0)),""))</f>
        <v/>
      </c>
      <c r="E998" s="2"/>
      <c r="F998" s="2"/>
      <c r="G998" s="2"/>
      <c r="H998" s="2"/>
      <c r="I998" s="30"/>
      <c r="J998" s="30"/>
      <c r="K998" s="27"/>
      <c r="L998" s="30"/>
      <c r="M998" s="27"/>
      <c r="N998" s="2"/>
      <c r="O998" s="53">
        <f t="shared" si="120"/>
        <v>0</v>
      </c>
      <c r="P998" s="53">
        <f t="shared" si="121"/>
        <v>0</v>
      </c>
      <c r="Q998" s="53">
        <f t="shared" si="122"/>
        <v>0</v>
      </c>
      <c r="R998" s="53">
        <f>IF(P998=0,0,IF(INSTRUCCIONES!$C$8="",P998,MIN(P998,INSTRUCCIONES!$C$8)))</f>
        <v>0</v>
      </c>
      <c r="S998" s="52" t="str">
        <f>IF(OR(A998="",H998=""),"",IF(COUNTIFS(LISTAS!$C$2:$C$24,C998,LISTAS!$D$2:$D$24,H998)&gt;0,"SI","NO"))</f>
        <v/>
      </c>
      <c r="T998" s="53">
        <f t="shared" si="123"/>
        <v>0</v>
      </c>
      <c r="U998" s="54">
        <f t="shared" si="124"/>
        <v>0</v>
      </c>
      <c r="V998" s="55" t="str">
        <f t="shared" si="125"/>
        <v/>
      </c>
      <c r="W998" s="35" t="str">
        <f t="shared" si="126"/>
        <v/>
      </c>
      <c r="X998" s="37"/>
      <c r="Y998" s="56"/>
      <c r="Z998" s="57" t="str">
        <f t="shared" si="127"/>
        <v/>
      </c>
      <c r="AA998" s="41"/>
    </row>
    <row r="999" spans="1:27" ht="24" customHeight="1" x14ac:dyDescent="0.25">
      <c r="A999" s="27"/>
      <c r="B999" s="51" t="str">
        <f>IF(A999="","",IFERROR(INDEX(PERSONAL!$G$6:$G$80,MATCH(A999,PERSONAL!$A$6:$A$80,0)),""))</f>
        <v/>
      </c>
      <c r="C999" s="52" t="str">
        <f>IF(A999="","",IFERROR(INDEX(PERSONAL!$B$6:$B$80,MATCH(A999,PERSONAL!$A$6:$A$80,0)),""))</f>
        <v/>
      </c>
      <c r="D999" s="31" t="str">
        <f>IF(A999="","",IFERROR(INDEX(PERSONAL!$V$6:$V$80,MATCH(A999,PERSONAL!$A$6:$A$80,0)),""))</f>
        <v/>
      </c>
      <c r="E999" s="2"/>
      <c r="F999" s="2"/>
      <c r="G999" s="2"/>
      <c r="H999" s="2"/>
      <c r="I999" s="30"/>
      <c r="J999" s="30"/>
      <c r="K999" s="27"/>
      <c r="L999" s="30"/>
      <c r="M999" s="27"/>
      <c r="N999" s="2"/>
      <c r="O999" s="53">
        <f t="shared" si="120"/>
        <v>0</v>
      </c>
      <c r="P999" s="53">
        <f t="shared" si="121"/>
        <v>0</v>
      </c>
      <c r="Q999" s="53">
        <f t="shared" si="122"/>
        <v>0</v>
      </c>
      <c r="R999" s="53">
        <f>IF(P999=0,0,IF(INSTRUCCIONES!$C$8="",P999,MIN(P999,INSTRUCCIONES!$C$8)))</f>
        <v>0</v>
      </c>
      <c r="S999" s="52" t="str">
        <f>IF(OR(A999="",H999=""),"",IF(COUNTIFS(LISTAS!$C$2:$C$24,C999,LISTAS!$D$2:$D$24,H999)&gt;0,"SI","NO"))</f>
        <v/>
      </c>
      <c r="T999" s="53">
        <f t="shared" si="123"/>
        <v>0</v>
      </c>
      <c r="U999" s="54">
        <f t="shared" si="124"/>
        <v>0</v>
      </c>
      <c r="V999" s="55" t="str">
        <f t="shared" si="125"/>
        <v/>
      </c>
      <c r="W999" s="35" t="str">
        <f t="shared" si="126"/>
        <v/>
      </c>
      <c r="X999" s="37"/>
      <c r="Y999" s="56"/>
      <c r="Z999" s="57" t="str">
        <f t="shared" si="127"/>
        <v/>
      </c>
      <c r="AA999" s="41"/>
    </row>
    <row r="1000" spans="1:27" ht="24" customHeight="1" x14ac:dyDescent="0.25">
      <c r="A1000" s="27"/>
      <c r="B1000" s="51" t="str">
        <f>IF(A1000="","",IFERROR(INDEX(PERSONAL!$G$6:$G$80,MATCH(A1000,PERSONAL!$A$6:$A$80,0)),""))</f>
        <v/>
      </c>
      <c r="C1000" s="52" t="str">
        <f>IF(A1000="","",IFERROR(INDEX(PERSONAL!$B$6:$B$80,MATCH(A1000,PERSONAL!$A$6:$A$80,0)),""))</f>
        <v/>
      </c>
      <c r="D1000" s="31" t="str">
        <f>IF(A1000="","",IFERROR(INDEX(PERSONAL!$V$6:$V$80,MATCH(A1000,PERSONAL!$A$6:$A$80,0)),""))</f>
        <v/>
      </c>
      <c r="E1000" s="2"/>
      <c r="F1000" s="2"/>
      <c r="G1000" s="2"/>
      <c r="H1000" s="2"/>
      <c r="I1000" s="30"/>
      <c r="J1000" s="30"/>
      <c r="K1000" s="27"/>
      <c r="L1000" s="30"/>
      <c r="M1000" s="27"/>
      <c r="N1000" s="2"/>
      <c r="O1000" s="53">
        <f t="shared" si="120"/>
        <v>0</v>
      </c>
      <c r="P1000" s="53">
        <f t="shared" si="121"/>
        <v>0</v>
      </c>
      <c r="Q1000" s="53">
        <f t="shared" si="122"/>
        <v>0</v>
      </c>
      <c r="R1000" s="53">
        <f>IF(P1000=0,0,IF(INSTRUCCIONES!$C$8="",P1000,MIN(P1000,INSTRUCCIONES!$C$8)))</f>
        <v>0</v>
      </c>
      <c r="S1000" s="52" t="str">
        <f>IF(OR(A1000="",H1000=""),"",IF(COUNTIFS(LISTAS!$C$2:$C$24,C1000,LISTAS!$D$2:$D$24,H1000)&gt;0,"SI","NO"))</f>
        <v/>
      </c>
      <c r="T1000" s="53">
        <f t="shared" si="123"/>
        <v>0</v>
      </c>
      <c r="U1000" s="54">
        <f t="shared" si="124"/>
        <v>0</v>
      </c>
      <c r="V1000" s="55" t="str">
        <f t="shared" si="125"/>
        <v/>
      </c>
      <c r="W1000" s="35" t="str">
        <f t="shared" si="126"/>
        <v/>
      </c>
      <c r="X1000" s="37"/>
      <c r="Y1000" s="56"/>
      <c r="Z1000" s="57" t="str">
        <f t="shared" si="127"/>
        <v/>
      </c>
      <c r="AA1000" s="41"/>
    </row>
    <row r="1001" spans="1:27" ht="24" customHeight="1" x14ac:dyDescent="0.25">
      <c r="A1001" s="27"/>
      <c r="B1001" s="51" t="str">
        <f>IF(A1001="","",IFERROR(INDEX(PERSONAL!$G$6:$G$80,MATCH(A1001,PERSONAL!$A$6:$A$80,0)),""))</f>
        <v/>
      </c>
      <c r="C1001" s="52" t="str">
        <f>IF(A1001="","",IFERROR(INDEX(PERSONAL!$B$6:$B$80,MATCH(A1001,PERSONAL!$A$6:$A$80,0)),""))</f>
        <v/>
      </c>
      <c r="D1001" s="31" t="str">
        <f>IF(A1001="","",IFERROR(INDEX(PERSONAL!$V$6:$V$80,MATCH(A1001,PERSONAL!$A$6:$A$80,0)),""))</f>
        <v/>
      </c>
      <c r="E1001" s="2"/>
      <c r="F1001" s="2"/>
      <c r="G1001" s="2"/>
      <c r="H1001" s="2"/>
      <c r="I1001" s="30"/>
      <c r="J1001" s="30"/>
      <c r="K1001" s="27"/>
      <c r="L1001" s="30"/>
      <c r="M1001" s="27"/>
      <c r="N1001" s="2"/>
      <c r="O1001" s="53">
        <f t="shared" si="120"/>
        <v>0</v>
      </c>
      <c r="P1001" s="53">
        <f t="shared" si="121"/>
        <v>0</v>
      </c>
      <c r="Q1001" s="53">
        <f t="shared" si="122"/>
        <v>0</v>
      </c>
      <c r="R1001" s="53">
        <f>IF(P1001=0,0,IF(INSTRUCCIONES!$C$8="",P1001,MIN(P1001,INSTRUCCIONES!$C$8)))</f>
        <v>0</v>
      </c>
      <c r="S1001" s="52" t="str">
        <f>IF(OR(A1001="",H1001=""),"",IF(COUNTIFS(LISTAS!$C$2:$C$24,C1001,LISTAS!$D$2:$D$24,H1001)&gt;0,"SI","NO"))</f>
        <v/>
      </c>
      <c r="T1001" s="53">
        <f t="shared" si="123"/>
        <v>0</v>
      </c>
      <c r="U1001" s="54">
        <f t="shared" si="124"/>
        <v>0</v>
      </c>
      <c r="V1001" s="55" t="str">
        <f t="shared" si="125"/>
        <v/>
      </c>
      <c r="W1001" s="35" t="str">
        <f t="shared" si="126"/>
        <v/>
      </c>
      <c r="X1001" s="37"/>
      <c r="Y1001" s="56"/>
      <c r="Z1001" s="57" t="str">
        <f t="shared" si="127"/>
        <v/>
      </c>
      <c r="AA1001" s="41"/>
    </row>
    <row r="1002" spans="1:27" ht="24" customHeight="1" x14ac:dyDescent="0.25">
      <c r="A1002" s="27"/>
      <c r="B1002" s="51" t="str">
        <f>IF(A1002="","",IFERROR(INDEX(PERSONAL!$G$6:$G$80,MATCH(A1002,PERSONAL!$A$6:$A$80,0)),""))</f>
        <v/>
      </c>
      <c r="C1002" s="52" t="str">
        <f>IF(A1002="","",IFERROR(INDEX(PERSONAL!$B$6:$B$80,MATCH(A1002,PERSONAL!$A$6:$A$80,0)),""))</f>
        <v/>
      </c>
      <c r="D1002" s="31" t="str">
        <f>IF(A1002="","",IFERROR(INDEX(PERSONAL!$V$6:$V$80,MATCH(A1002,PERSONAL!$A$6:$A$80,0)),""))</f>
        <v/>
      </c>
      <c r="E1002" s="2"/>
      <c r="F1002" s="2"/>
      <c r="G1002" s="2"/>
      <c r="H1002" s="2"/>
      <c r="I1002" s="30"/>
      <c r="J1002" s="30"/>
      <c r="K1002" s="27"/>
      <c r="L1002" s="30"/>
      <c r="M1002" s="27"/>
      <c r="N1002" s="2"/>
      <c r="O1002" s="53">
        <f t="shared" si="120"/>
        <v>0</v>
      </c>
      <c r="P1002" s="53">
        <f t="shared" si="121"/>
        <v>0</v>
      </c>
      <c r="Q1002" s="53">
        <f t="shared" si="122"/>
        <v>0</v>
      </c>
      <c r="R1002" s="53">
        <f>IF(P1002=0,0,IF(INSTRUCCIONES!$C$8="",P1002,MIN(P1002,INSTRUCCIONES!$C$8)))</f>
        <v>0</v>
      </c>
      <c r="S1002" s="52" t="str">
        <f>IF(OR(A1002="",H1002=""),"",IF(COUNTIFS(LISTAS!$C$2:$C$24,C1002,LISTAS!$D$2:$D$24,H1002)&gt;0,"SI","NO"))</f>
        <v/>
      </c>
      <c r="T1002" s="53">
        <f t="shared" si="123"/>
        <v>0</v>
      </c>
      <c r="U1002" s="54">
        <f t="shared" si="124"/>
        <v>0</v>
      </c>
      <c r="V1002" s="55" t="str">
        <f t="shared" si="125"/>
        <v/>
      </c>
      <c r="W1002" s="35" t="str">
        <f t="shared" si="126"/>
        <v/>
      </c>
      <c r="X1002" s="37"/>
      <c r="Y1002" s="56"/>
      <c r="Z1002" s="57" t="str">
        <f t="shared" si="127"/>
        <v/>
      </c>
      <c r="AA1002" s="41"/>
    </row>
    <row r="1003" spans="1:27" ht="24" customHeight="1" x14ac:dyDescent="0.25">
      <c r="A1003" s="27"/>
      <c r="B1003" s="51" t="str">
        <f>IF(A1003="","",IFERROR(INDEX(PERSONAL!$G$6:$G$80,MATCH(A1003,PERSONAL!$A$6:$A$80,0)),""))</f>
        <v/>
      </c>
      <c r="C1003" s="52" t="str">
        <f>IF(A1003="","",IFERROR(INDEX(PERSONAL!$B$6:$B$80,MATCH(A1003,PERSONAL!$A$6:$A$80,0)),""))</f>
        <v/>
      </c>
      <c r="D1003" s="31" t="str">
        <f>IF(A1003="","",IFERROR(INDEX(PERSONAL!$V$6:$V$80,MATCH(A1003,PERSONAL!$A$6:$A$80,0)),""))</f>
        <v/>
      </c>
      <c r="E1003" s="2"/>
      <c r="F1003" s="2"/>
      <c r="G1003" s="2"/>
      <c r="H1003" s="2"/>
      <c r="I1003" s="30"/>
      <c r="J1003" s="30"/>
      <c r="K1003" s="27"/>
      <c r="L1003" s="30"/>
      <c r="M1003" s="27"/>
      <c r="N1003" s="2"/>
      <c r="O1003" s="53">
        <f t="shared" si="120"/>
        <v>0</v>
      </c>
      <c r="P1003" s="53">
        <f t="shared" si="121"/>
        <v>0</v>
      </c>
      <c r="Q1003" s="53">
        <f t="shared" si="122"/>
        <v>0</v>
      </c>
      <c r="R1003" s="53">
        <f>IF(P1003=0,0,IF(INSTRUCCIONES!$C$8="",P1003,MIN(P1003,INSTRUCCIONES!$C$8)))</f>
        <v>0</v>
      </c>
      <c r="S1003" s="52" t="str">
        <f>IF(OR(A1003="",H1003=""),"",IF(COUNTIFS(LISTAS!$C$2:$C$24,C1003,LISTAS!$D$2:$D$24,H1003)&gt;0,"SI","NO"))</f>
        <v/>
      </c>
      <c r="T1003" s="53">
        <f t="shared" si="123"/>
        <v>0</v>
      </c>
      <c r="U1003" s="54">
        <f t="shared" si="124"/>
        <v>0</v>
      </c>
      <c r="V1003" s="55" t="str">
        <f t="shared" si="125"/>
        <v/>
      </c>
      <c r="W1003" s="35" t="str">
        <f t="shared" si="126"/>
        <v/>
      </c>
      <c r="X1003" s="37"/>
      <c r="Y1003" s="56"/>
      <c r="Z1003" s="57" t="str">
        <f t="shared" si="127"/>
        <v/>
      </c>
      <c r="AA1003" s="41"/>
    </row>
    <row r="1004" spans="1:27" ht="24" customHeight="1" x14ac:dyDescent="0.25">
      <c r="A1004" s="27"/>
      <c r="B1004" s="51" t="str">
        <f>IF(A1004="","",IFERROR(INDEX(PERSONAL!$G$6:$G$80,MATCH(A1004,PERSONAL!$A$6:$A$80,0)),""))</f>
        <v/>
      </c>
      <c r="C1004" s="52" t="str">
        <f>IF(A1004="","",IFERROR(INDEX(PERSONAL!$B$6:$B$80,MATCH(A1004,PERSONAL!$A$6:$A$80,0)),""))</f>
        <v/>
      </c>
      <c r="D1004" s="31" t="str">
        <f>IF(A1004="","",IFERROR(INDEX(PERSONAL!$V$6:$V$80,MATCH(A1004,PERSONAL!$A$6:$A$80,0)),""))</f>
        <v/>
      </c>
      <c r="E1004" s="2"/>
      <c r="F1004" s="2"/>
      <c r="G1004" s="2"/>
      <c r="H1004" s="2"/>
      <c r="I1004" s="30"/>
      <c r="J1004" s="30"/>
      <c r="K1004" s="27"/>
      <c r="L1004" s="30"/>
      <c r="M1004" s="27"/>
      <c r="N1004" s="2"/>
      <c r="O1004" s="53">
        <f t="shared" si="120"/>
        <v>0</v>
      </c>
      <c r="P1004" s="53">
        <f t="shared" si="121"/>
        <v>0</v>
      </c>
      <c r="Q1004" s="53">
        <f t="shared" si="122"/>
        <v>0</v>
      </c>
      <c r="R1004" s="53">
        <f>IF(P1004=0,0,IF(INSTRUCCIONES!$C$8="",P1004,MIN(P1004,INSTRUCCIONES!$C$8)))</f>
        <v>0</v>
      </c>
      <c r="S1004" s="52" t="str">
        <f>IF(OR(A1004="",H1004=""),"",IF(COUNTIFS(LISTAS!$C$2:$C$24,C1004,LISTAS!$D$2:$D$24,H1004)&gt;0,"SI","NO"))</f>
        <v/>
      </c>
      <c r="T1004" s="53">
        <f t="shared" si="123"/>
        <v>0</v>
      </c>
      <c r="U1004" s="54">
        <f t="shared" si="124"/>
        <v>0</v>
      </c>
      <c r="V1004" s="55" t="str">
        <f t="shared" si="125"/>
        <v/>
      </c>
      <c r="W1004" s="35" t="str">
        <f t="shared" si="126"/>
        <v/>
      </c>
      <c r="X1004" s="37"/>
      <c r="Y1004" s="56"/>
      <c r="Z1004" s="57" t="str">
        <f t="shared" si="127"/>
        <v/>
      </c>
      <c r="AA1004" s="41"/>
    </row>
    <row r="1005" spans="1:27" ht="24" customHeight="1" x14ac:dyDescent="0.25">
      <c r="A1005" s="27"/>
      <c r="B1005" s="51" t="str">
        <f>IF(A1005="","",IFERROR(INDEX(PERSONAL!$G$6:$G$80,MATCH(A1005,PERSONAL!$A$6:$A$80,0)),""))</f>
        <v/>
      </c>
      <c r="C1005" s="52" t="str">
        <f>IF(A1005="","",IFERROR(INDEX(PERSONAL!$B$6:$B$80,MATCH(A1005,PERSONAL!$A$6:$A$80,0)),""))</f>
        <v/>
      </c>
      <c r="D1005" s="31" t="str">
        <f>IF(A1005="","",IFERROR(INDEX(PERSONAL!$V$6:$V$80,MATCH(A1005,PERSONAL!$A$6:$A$80,0)),""))</f>
        <v/>
      </c>
      <c r="E1005" s="2"/>
      <c r="F1005" s="2"/>
      <c r="G1005" s="2"/>
      <c r="H1005" s="2"/>
      <c r="I1005" s="30"/>
      <c r="J1005" s="30"/>
      <c r="K1005" s="27"/>
      <c r="L1005" s="30"/>
      <c r="M1005" s="27"/>
      <c r="N1005" s="2"/>
      <c r="O1005" s="53">
        <f t="shared" si="120"/>
        <v>0</v>
      </c>
      <c r="P1005" s="53">
        <f t="shared" si="121"/>
        <v>0</v>
      </c>
      <c r="Q1005" s="53">
        <f t="shared" si="122"/>
        <v>0</v>
      </c>
      <c r="R1005" s="53">
        <f>IF(P1005=0,0,IF(INSTRUCCIONES!$C$8="",P1005,MIN(P1005,INSTRUCCIONES!$C$8)))</f>
        <v>0</v>
      </c>
      <c r="S1005" s="52" t="str">
        <f>IF(OR(A1005="",H1005=""),"",IF(COUNTIFS(LISTAS!$C$2:$C$24,C1005,LISTAS!$D$2:$D$24,H1005)&gt;0,"SI","NO"))</f>
        <v/>
      </c>
      <c r="T1005" s="53">
        <f t="shared" si="123"/>
        <v>0</v>
      </c>
      <c r="U1005" s="54">
        <f t="shared" si="124"/>
        <v>0</v>
      </c>
      <c r="V1005" s="55" t="str">
        <f t="shared" si="125"/>
        <v/>
      </c>
      <c r="W1005" s="35" t="str">
        <f t="shared" si="126"/>
        <v/>
      </c>
      <c r="X1005" s="37"/>
      <c r="Y1005" s="56"/>
      <c r="Z1005" s="57" t="str">
        <f t="shared" si="127"/>
        <v/>
      </c>
      <c r="AA1005" s="41"/>
    </row>
  </sheetData>
  <sheetProtection sheet="1" formatColumns="0" formatRows="0" sort="0" autoFilter="0"/>
  <autoFilter ref="A5:AA1005" xr:uid="{00000000-0009-0000-0000-000003000000}"/>
  <mergeCells count="6">
    <mergeCell ref="A1:AA1"/>
    <mergeCell ref="A2:AA2"/>
    <mergeCell ref="B4:D4"/>
    <mergeCell ref="E4:N4"/>
    <mergeCell ref="O4:W4"/>
    <mergeCell ref="X4:AA4"/>
  </mergeCells>
  <conditionalFormatting sqref="W6:W1005">
    <cfRule type="cellIs" dxfId="6" priority="2" operator="equal">
      <formula>"OK"</formula>
    </cfRule>
    <cfRule type="cellIs" dxfId="5" priority="3" operator="equal">
      <formula>"REVISAR"</formula>
    </cfRule>
    <cfRule type="cellIs" dxfId="4" priority="4" operator="equal">
      <formula>"NO COMPUTA"</formula>
    </cfRule>
  </conditionalFormatting>
  <conditionalFormatting sqref="X6:X1005">
    <cfRule type="cellIs" dxfId="3" priority="5" operator="equal">
      <formula>"NO"</formula>
    </cfRule>
  </conditionalFormatting>
  <dataValidations count="3">
    <dataValidation type="date" operator="greaterThan" allowBlank="1" error="Fecha inválida (dd/mm/aaaa)." sqref="I6:J1005 L6:L1005" xr:uid="{00000000-0002-0000-0300-000000000000}">
      <formula1>18264</formula1>
      <formula2>0</formula2>
    </dataValidation>
    <dataValidation type="list" allowBlank="1" showErrorMessage="1" error="Seleccione un valor de la lista." sqref="K6:K1005 X6:X1005 M6:M1005" xr:uid="{00000000-0002-0000-0300-000003000000}">
      <formula1>"SI,NO"</formula1>
      <formula2>0</formula2>
    </dataValidation>
    <dataValidation type="whole" operator="greaterThanOrEqual" allowBlank="1" sqref="Y6:Y1005" xr:uid="{00000000-0002-0000-0300-000006000000}">
      <formula1>0</formula1>
      <formula2>0</formula2>
    </dataValidation>
  </dataValidations>
  <printOptions horizontalCentered="1"/>
  <pageMargins left="0.4" right="0.4" top="0.6" bottom="0.6" header="0.3" footer="0.3"/>
  <pageSetup paperSize="5" scale="60" orientation="landscape" horizontalDpi="300" verticalDpi="300"/>
  <headerFooter>
    <oddHeader>&amp;R&amp;7 &amp;A</oddHeader>
    <oddFooter>&amp;L&amp;7 Concurso de méritos N° CM-067-DISAN-EJC-2026&amp;C&amp;7 Anexo Técnico No. 4 – Cuadro de presentación y verificación del personal mínimo requerido&amp;R&amp;7 Página &amp;P de &amp;N</oddFooter>
  </headerFooter>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error="Seleccione un valor de la lista." promptTitle="Instrucción" prompt="Seleccione el ID de la persona (hoja PERSONAL)." xr:uid="{00000000-0002-0000-0300-000001000000}">
          <x14:formula1>
            <xm:f>PERSONAL!$A$6:$A$80</xm:f>
          </x14:formula1>
          <x14:formula2>
            <xm:f>0</xm:f>
          </x14:formula2>
          <xm:sqref>A6:A1005</xm:sqref>
        </x14:dataValidation>
        <x14:dataValidation type="list" allowBlank="1" showErrorMessage="1" error="Seleccione un valor de la lista." xr:uid="{00000000-0002-0000-0300-000002000000}">
          <x14:formula1>
            <xm:f>LISTAS!$A$2:$A$9</xm:f>
          </x14:formula1>
          <x14:formula2>
            <xm:f>0</xm:f>
          </x14:formula2>
          <xm:sqref>H6:H1005</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O36"/>
  <sheetViews>
    <sheetView showGridLines="0" zoomScaleNormal="100" workbookViewId="0">
      <pane xSplit="2" ySplit="4" topLeftCell="C5" activePane="bottomRight" state="frozen"/>
      <selection pane="topRight" activeCell="C1" sqref="C1"/>
      <selection pane="bottomLeft" activeCell="A5" sqref="A5"/>
      <selection pane="bottomRight"/>
    </sheetView>
  </sheetViews>
  <sheetFormatPr baseColWidth="10" defaultColWidth="8.7109375" defaultRowHeight="15" x14ac:dyDescent="0.25"/>
  <cols>
    <col min="1" max="1" width="8" customWidth="1"/>
    <col min="2" max="2" width="44" customWidth="1"/>
    <col min="3" max="3" width="10" customWidth="1"/>
    <col min="4" max="5" width="11" customWidth="1"/>
    <col min="6" max="6" width="12" customWidth="1"/>
    <col min="7" max="10" width="10" customWidth="1"/>
    <col min="11" max="11" width="12" customWidth="1"/>
    <col min="12" max="12" width="14" customWidth="1"/>
    <col min="13" max="13" width="11" customWidth="1"/>
    <col min="14" max="14" width="12" customWidth="1"/>
    <col min="15" max="15" width="11" customWidth="1"/>
  </cols>
  <sheetData>
    <row r="1" spans="1:15" ht="25.5" customHeight="1" x14ac:dyDescent="0.25">
      <c r="A1" s="64" t="s">
        <v>394</v>
      </c>
      <c r="B1" s="64"/>
      <c r="C1" s="64"/>
      <c r="D1" s="64"/>
      <c r="E1" s="64"/>
      <c r="F1" s="64"/>
      <c r="G1" s="64"/>
      <c r="H1" s="64"/>
      <c r="I1" s="64"/>
      <c r="J1" s="64"/>
      <c r="K1" s="64"/>
      <c r="L1" s="64"/>
      <c r="M1" s="64"/>
      <c r="N1" s="64"/>
      <c r="O1" s="64"/>
    </row>
    <row r="2" spans="1:15" ht="27.75" customHeight="1" x14ac:dyDescent="0.25">
      <c r="A2" s="65" t="s">
        <v>395</v>
      </c>
      <c r="B2" s="65"/>
      <c r="C2" s="65"/>
      <c r="D2" s="65"/>
      <c r="E2" s="65"/>
      <c r="F2" s="65"/>
      <c r="G2" s="65"/>
      <c r="H2" s="65"/>
      <c r="I2" s="65"/>
      <c r="J2" s="65"/>
      <c r="K2" s="65"/>
      <c r="L2" s="65"/>
      <c r="M2" s="65"/>
      <c r="N2" s="65"/>
      <c r="O2" s="65"/>
    </row>
    <row r="4" spans="1:15" ht="39.75" customHeight="1" x14ac:dyDescent="0.25">
      <c r="A4" s="10" t="s">
        <v>78</v>
      </c>
      <c r="B4" s="10" t="s">
        <v>57</v>
      </c>
      <c r="C4" s="10" t="s">
        <v>396</v>
      </c>
      <c r="D4" s="10" t="s">
        <v>397</v>
      </c>
      <c r="E4" s="10" t="s">
        <v>398</v>
      </c>
      <c r="F4" s="10" t="s">
        <v>399</v>
      </c>
      <c r="G4" s="10" t="s">
        <v>400</v>
      </c>
      <c r="H4" s="10" t="s">
        <v>401</v>
      </c>
      <c r="I4" s="10" t="s">
        <v>402</v>
      </c>
      <c r="J4" s="10" t="s">
        <v>403</v>
      </c>
      <c r="K4" s="10" t="s">
        <v>404</v>
      </c>
      <c r="L4" s="10" t="s">
        <v>405</v>
      </c>
      <c r="M4" s="10" t="s">
        <v>406</v>
      </c>
      <c r="N4" s="10" t="s">
        <v>407</v>
      </c>
      <c r="O4" s="10" t="s">
        <v>408</v>
      </c>
    </row>
    <row r="5" spans="1:15" ht="27.75" customHeight="1" x14ac:dyDescent="0.25">
      <c r="A5" s="20" t="s">
        <v>98</v>
      </c>
      <c r="B5" s="26" t="s">
        <v>99</v>
      </c>
      <c r="C5" s="13">
        <f>INDEX(REQUISITOS!$D$5:$D$17,MATCH(A5,REQUISITOS!$A$5:$A$17,0))</f>
        <v>1</v>
      </c>
      <c r="D5" s="13">
        <f>SUMPRODUCT((PERSONAL!$B$6:$B$80=A5)*(LEN(PERSONAL!$G$6:$G$80)&gt;0))</f>
        <v>0</v>
      </c>
      <c r="E5" s="13">
        <f>COUNTIFS(PERSONAL!$B$6:$B$80,A5,PERSONAL!$AH$6:$AH$80,"SI")</f>
        <v>0</v>
      </c>
      <c r="F5" s="13">
        <f>COUNTIFS(PERSONAL!$B$6:$B$80,A5,PERSONAL!$AA$6:$AA$80,"CUMPLE")</f>
        <v>0</v>
      </c>
      <c r="G5" s="13">
        <f>SUMPRODUCT((PERSONAL!$B$6:$B$80=A5)*(LEN(PERSONAL!$AI$6:$AI$80)&gt;0))</f>
        <v>0</v>
      </c>
      <c r="H5" s="13">
        <f>COUNTIFS(PERSONAL!$B$6:$B$80,A5,PERSONAL!$AQ$6:$AQ$80,"CUMPLE")</f>
        <v>0</v>
      </c>
      <c r="I5" s="13">
        <f>COUNTIFS(PERSONAL!$B$6:$B$80,A5,PERSONAL!$AQ$6:$AQ$80,"NO CUMPLE")</f>
        <v>0</v>
      </c>
      <c r="J5" s="13">
        <f>COUNTIFS(PERSONAL!$B$6:$B$80,A5,PERSONAL!$AQ$6:$AQ$80,"PENDIENTE")</f>
        <v>0</v>
      </c>
      <c r="K5" s="13">
        <f t="shared" ref="K5:K16" si="0">MAX(0,C5-H5)</f>
        <v>1</v>
      </c>
      <c r="L5" s="58" t="str">
        <f t="shared" ref="L5:L16" si="1">IF(H5&gt;=C5,"COMPLETO",IF(J5&gt;0,"EN REVISIÓN","INCOMPLETO"))</f>
        <v>INCOMPLETO</v>
      </c>
      <c r="M5" s="59">
        <f>INDEX(REQUISITOS!$T$5:$T$17,MATCH(A5,REQUISITOS!$A$5:$A$17,0))</f>
        <v>10</v>
      </c>
      <c r="N5" s="43">
        <f>SUMIFS(PERSONAL!$BB$6:$BB$80,PERSONAL!$B$6:$B$80,A5)</f>
        <v>0</v>
      </c>
      <c r="O5" s="59">
        <f>SUMIFS(PERSONAL!$AU$6:$AU$80,PERSONAL!$B$6:$B$80,A5)</f>
        <v>0</v>
      </c>
    </row>
    <row r="6" spans="1:15" ht="27.75" customHeight="1" x14ac:dyDescent="0.25">
      <c r="A6" s="20" t="s">
        <v>109</v>
      </c>
      <c r="B6" s="26" t="s">
        <v>110</v>
      </c>
      <c r="C6" s="13">
        <f>INDEX(REQUISITOS!$D$5:$D$17,MATCH(A6,REQUISITOS!$A$5:$A$17,0))</f>
        <v>1</v>
      </c>
      <c r="D6" s="13">
        <f>SUMPRODUCT((PERSONAL!$B$6:$B$80=A6)*(LEN(PERSONAL!$G$6:$G$80)&gt;0))</f>
        <v>0</v>
      </c>
      <c r="E6" s="13">
        <f>COUNTIFS(PERSONAL!$B$6:$B$80,A6,PERSONAL!$AH$6:$AH$80,"SI")</f>
        <v>0</v>
      </c>
      <c r="F6" s="13">
        <f>COUNTIFS(PERSONAL!$B$6:$B$80,A6,PERSONAL!$AA$6:$AA$80,"CUMPLE")</f>
        <v>0</v>
      </c>
      <c r="G6" s="13">
        <f>SUMPRODUCT((PERSONAL!$B$6:$B$80=A6)*(LEN(PERSONAL!$AI$6:$AI$80)&gt;0))</f>
        <v>0</v>
      </c>
      <c r="H6" s="13">
        <f>COUNTIFS(PERSONAL!$B$6:$B$80,A6,PERSONAL!$AQ$6:$AQ$80,"CUMPLE")</f>
        <v>0</v>
      </c>
      <c r="I6" s="13">
        <f>COUNTIFS(PERSONAL!$B$6:$B$80,A6,PERSONAL!$AQ$6:$AQ$80,"NO CUMPLE")</f>
        <v>0</v>
      </c>
      <c r="J6" s="13">
        <f>COUNTIFS(PERSONAL!$B$6:$B$80,A6,PERSONAL!$AQ$6:$AQ$80,"PENDIENTE")</f>
        <v>0</v>
      </c>
      <c r="K6" s="13">
        <f t="shared" si="0"/>
        <v>1</v>
      </c>
      <c r="L6" s="58" t="str">
        <f t="shared" si="1"/>
        <v>INCOMPLETO</v>
      </c>
      <c r="M6" s="59">
        <f>INDEX(REQUISITOS!$T$5:$T$17,MATCH(A6,REQUISITOS!$A$5:$A$17,0))</f>
        <v>10</v>
      </c>
      <c r="N6" s="43">
        <f>SUMIFS(PERSONAL!$BB$6:$BB$80,PERSONAL!$B$6:$B$80,A6)</f>
        <v>0</v>
      </c>
      <c r="O6" s="59">
        <f>SUMIFS(PERSONAL!$AU$6:$AU$80,PERSONAL!$B$6:$B$80,A6)</f>
        <v>0</v>
      </c>
    </row>
    <row r="7" spans="1:15" ht="27.75" customHeight="1" x14ac:dyDescent="0.25">
      <c r="A7" s="20" t="s">
        <v>113</v>
      </c>
      <c r="B7" s="26" t="s">
        <v>114</v>
      </c>
      <c r="C7" s="13">
        <f>INDEX(REQUISITOS!$D$5:$D$17,MATCH(A7,REQUISITOS!$A$5:$A$17,0))</f>
        <v>1</v>
      </c>
      <c r="D7" s="13">
        <f>SUMPRODUCT((PERSONAL!$B$6:$B$80=A7)*(LEN(PERSONAL!$G$6:$G$80)&gt;0))</f>
        <v>0</v>
      </c>
      <c r="E7" s="13">
        <f>COUNTIFS(PERSONAL!$B$6:$B$80,A7,PERSONAL!$AH$6:$AH$80,"SI")</f>
        <v>0</v>
      </c>
      <c r="F7" s="13">
        <f>COUNTIFS(PERSONAL!$B$6:$B$80,A7,PERSONAL!$AA$6:$AA$80,"CUMPLE")</f>
        <v>0</v>
      </c>
      <c r="G7" s="13">
        <f>SUMPRODUCT((PERSONAL!$B$6:$B$80=A7)*(LEN(PERSONAL!$AI$6:$AI$80)&gt;0))</f>
        <v>0</v>
      </c>
      <c r="H7" s="13">
        <f>COUNTIFS(PERSONAL!$B$6:$B$80,A7,PERSONAL!$AQ$6:$AQ$80,"CUMPLE")</f>
        <v>0</v>
      </c>
      <c r="I7" s="13">
        <f>COUNTIFS(PERSONAL!$B$6:$B$80,A7,PERSONAL!$AQ$6:$AQ$80,"NO CUMPLE")</f>
        <v>0</v>
      </c>
      <c r="J7" s="13">
        <f>COUNTIFS(PERSONAL!$B$6:$B$80,A7,PERSONAL!$AQ$6:$AQ$80,"PENDIENTE")</f>
        <v>0</v>
      </c>
      <c r="K7" s="13">
        <f t="shared" si="0"/>
        <v>1</v>
      </c>
      <c r="L7" s="58" t="str">
        <f t="shared" si="1"/>
        <v>INCOMPLETO</v>
      </c>
      <c r="M7" s="59">
        <f>INDEX(REQUISITOS!$T$5:$T$17,MATCH(A7,REQUISITOS!$A$5:$A$17,0))</f>
        <v>10</v>
      </c>
      <c r="N7" s="43">
        <f>SUMIFS(PERSONAL!$BB$6:$BB$80,PERSONAL!$B$6:$B$80,A7)</f>
        <v>0</v>
      </c>
      <c r="O7" s="59">
        <f>SUMIFS(PERSONAL!$AU$6:$AU$80,PERSONAL!$B$6:$B$80,A7)</f>
        <v>0</v>
      </c>
    </row>
    <row r="8" spans="1:15" ht="27.75" customHeight="1" x14ac:dyDescent="0.25">
      <c r="A8" s="20" t="s">
        <v>119</v>
      </c>
      <c r="B8" s="26" t="s">
        <v>120</v>
      </c>
      <c r="C8" s="13">
        <f>INDEX(REQUISITOS!$D$5:$D$17,MATCH(A8,REQUISITOS!$A$5:$A$17,0))</f>
        <v>12</v>
      </c>
      <c r="D8" s="13">
        <f>SUMPRODUCT((PERSONAL!$B$6:$B$80=A8)*(LEN(PERSONAL!$G$6:$G$80)&gt;0))</f>
        <v>0</v>
      </c>
      <c r="E8" s="13">
        <f>COUNTIFS(PERSONAL!$B$6:$B$80,A8,PERSONAL!$AH$6:$AH$80,"SI")</f>
        <v>0</v>
      </c>
      <c r="F8" s="13">
        <f>COUNTIFS(PERSONAL!$B$6:$B$80,A8,PERSONAL!$AA$6:$AA$80,"CUMPLE")</f>
        <v>0</v>
      </c>
      <c r="G8" s="13">
        <f>SUMPRODUCT((PERSONAL!$B$6:$B$80=A8)*(LEN(PERSONAL!$AI$6:$AI$80)&gt;0))</f>
        <v>0</v>
      </c>
      <c r="H8" s="13">
        <f>COUNTIFS(PERSONAL!$B$6:$B$80,A8,PERSONAL!$AQ$6:$AQ$80,"CUMPLE")</f>
        <v>0</v>
      </c>
      <c r="I8" s="13">
        <f>COUNTIFS(PERSONAL!$B$6:$B$80,A8,PERSONAL!$AQ$6:$AQ$80,"NO CUMPLE")</f>
        <v>0</v>
      </c>
      <c r="J8" s="13">
        <f>COUNTIFS(PERSONAL!$B$6:$B$80,A8,PERSONAL!$AQ$6:$AQ$80,"PENDIENTE")</f>
        <v>0</v>
      </c>
      <c r="K8" s="13">
        <f t="shared" si="0"/>
        <v>12</v>
      </c>
      <c r="L8" s="58" t="str">
        <f t="shared" si="1"/>
        <v>INCOMPLETO</v>
      </c>
      <c r="M8" s="59">
        <f>INDEX(REQUISITOS!$T$5:$T$17,MATCH(A8,REQUISITOS!$A$5:$A$17,0))</f>
        <v>180</v>
      </c>
      <c r="N8" s="43">
        <f>SUMIFS(PERSONAL!$BB$6:$BB$80,PERSONAL!$B$6:$B$80,A8)</f>
        <v>0</v>
      </c>
      <c r="O8" s="59">
        <f>SUMIFS(PERSONAL!$AU$6:$AU$80,PERSONAL!$B$6:$B$80,A8)</f>
        <v>0</v>
      </c>
    </row>
    <row r="9" spans="1:15" ht="27.75" customHeight="1" x14ac:dyDescent="0.25">
      <c r="A9" s="20" t="s">
        <v>124</v>
      </c>
      <c r="B9" s="26" t="s">
        <v>125</v>
      </c>
      <c r="C9" s="13">
        <f>INDEX(REQUISITOS!$D$5:$D$17,MATCH(A9,REQUISITOS!$A$5:$A$17,0))</f>
        <v>1</v>
      </c>
      <c r="D9" s="13">
        <f>SUMPRODUCT((PERSONAL!$B$6:$B$80=A9)*(LEN(PERSONAL!$G$6:$G$80)&gt;0))</f>
        <v>0</v>
      </c>
      <c r="E9" s="13">
        <f>COUNTIFS(PERSONAL!$B$6:$B$80,A9,PERSONAL!$AH$6:$AH$80,"SI")</f>
        <v>0</v>
      </c>
      <c r="F9" s="13">
        <f>COUNTIFS(PERSONAL!$B$6:$B$80,A9,PERSONAL!$AA$6:$AA$80,"CUMPLE")</f>
        <v>0</v>
      </c>
      <c r="G9" s="13">
        <f>SUMPRODUCT((PERSONAL!$B$6:$B$80=A9)*(LEN(PERSONAL!$AI$6:$AI$80)&gt;0))</f>
        <v>0</v>
      </c>
      <c r="H9" s="13">
        <f>COUNTIFS(PERSONAL!$B$6:$B$80,A9,PERSONAL!$AQ$6:$AQ$80,"CUMPLE")</f>
        <v>0</v>
      </c>
      <c r="I9" s="13">
        <f>COUNTIFS(PERSONAL!$B$6:$B$80,A9,PERSONAL!$AQ$6:$AQ$80,"NO CUMPLE")</f>
        <v>0</v>
      </c>
      <c r="J9" s="13">
        <f>COUNTIFS(PERSONAL!$B$6:$B$80,A9,PERSONAL!$AQ$6:$AQ$80,"PENDIENTE")</f>
        <v>0</v>
      </c>
      <c r="K9" s="13">
        <f t="shared" si="0"/>
        <v>1</v>
      </c>
      <c r="L9" s="58" t="str">
        <f t="shared" si="1"/>
        <v>INCOMPLETO</v>
      </c>
      <c r="M9" s="59">
        <f>INDEX(REQUISITOS!$T$5:$T$17,MATCH(A9,REQUISITOS!$A$5:$A$17,0))</f>
        <v>10</v>
      </c>
      <c r="N9" s="43">
        <f>SUMIFS(PERSONAL!$BB$6:$BB$80,PERSONAL!$B$6:$B$80,A9)</f>
        <v>0</v>
      </c>
      <c r="O9" s="59">
        <f>SUMIFS(PERSONAL!$AU$6:$AU$80,PERSONAL!$B$6:$B$80,A9)</f>
        <v>0</v>
      </c>
    </row>
    <row r="10" spans="1:15" ht="27.75" customHeight="1" x14ac:dyDescent="0.25">
      <c r="A10" s="20" t="s">
        <v>128</v>
      </c>
      <c r="B10" s="26" t="s">
        <v>129</v>
      </c>
      <c r="C10" s="13">
        <f>INDEX(REQUISITOS!$D$5:$D$17,MATCH(A10,REQUISITOS!$A$5:$A$17,0))</f>
        <v>1</v>
      </c>
      <c r="D10" s="13">
        <f>SUMPRODUCT((PERSONAL!$B$6:$B$80=A10)*(LEN(PERSONAL!$G$6:$G$80)&gt;0))</f>
        <v>0</v>
      </c>
      <c r="E10" s="13">
        <f>COUNTIFS(PERSONAL!$B$6:$B$80,A10,PERSONAL!$AH$6:$AH$80,"SI")</f>
        <v>0</v>
      </c>
      <c r="F10" s="13">
        <f>COUNTIFS(PERSONAL!$B$6:$B$80,A10,PERSONAL!$AA$6:$AA$80,"CUMPLE")</f>
        <v>0</v>
      </c>
      <c r="G10" s="13">
        <f>SUMPRODUCT((PERSONAL!$B$6:$B$80=A10)*(LEN(PERSONAL!$AI$6:$AI$80)&gt;0))</f>
        <v>0</v>
      </c>
      <c r="H10" s="13">
        <f>COUNTIFS(PERSONAL!$B$6:$B$80,A10,PERSONAL!$AQ$6:$AQ$80,"CUMPLE")</f>
        <v>0</v>
      </c>
      <c r="I10" s="13">
        <f>COUNTIFS(PERSONAL!$B$6:$B$80,A10,PERSONAL!$AQ$6:$AQ$80,"NO CUMPLE")</f>
        <v>0</v>
      </c>
      <c r="J10" s="13">
        <f>COUNTIFS(PERSONAL!$B$6:$B$80,A10,PERSONAL!$AQ$6:$AQ$80,"PENDIENTE")</f>
        <v>0</v>
      </c>
      <c r="K10" s="13">
        <f t="shared" si="0"/>
        <v>1</v>
      </c>
      <c r="L10" s="58" t="str">
        <f t="shared" si="1"/>
        <v>INCOMPLETO</v>
      </c>
      <c r="M10" s="59">
        <f>INDEX(REQUISITOS!$T$5:$T$17,MATCH(A10,REQUISITOS!$A$5:$A$17,0))</f>
        <v>10</v>
      </c>
      <c r="N10" s="43">
        <f>SUMIFS(PERSONAL!$BB$6:$BB$80,PERSONAL!$B$6:$B$80,A10)</f>
        <v>0</v>
      </c>
      <c r="O10" s="59">
        <f>SUMIFS(PERSONAL!$AU$6:$AU$80,PERSONAL!$B$6:$B$80,A10)</f>
        <v>0</v>
      </c>
    </row>
    <row r="11" spans="1:15" ht="27.75" customHeight="1" x14ac:dyDescent="0.25">
      <c r="A11" s="20" t="s">
        <v>132</v>
      </c>
      <c r="B11" s="26" t="s">
        <v>133</v>
      </c>
      <c r="C11" s="13">
        <f>INDEX(REQUISITOS!$D$5:$D$17,MATCH(A11,REQUISITOS!$A$5:$A$17,0))</f>
        <v>5</v>
      </c>
      <c r="D11" s="13">
        <f>SUMPRODUCT((PERSONAL!$B$6:$B$80=A11)*(LEN(PERSONAL!$G$6:$G$80)&gt;0))</f>
        <v>0</v>
      </c>
      <c r="E11" s="13">
        <f>COUNTIFS(PERSONAL!$B$6:$B$80,A11,PERSONAL!$AH$6:$AH$80,"SI")</f>
        <v>0</v>
      </c>
      <c r="F11" s="13">
        <f>COUNTIFS(PERSONAL!$B$6:$B$80,A11,PERSONAL!$AA$6:$AA$80,"CUMPLE")</f>
        <v>0</v>
      </c>
      <c r="G11" s="13">
        <f>SUMPRODUCT((PERSONAL!$B$6:$B$80=A11)*(LEN(PERSONAL!$AI$6:$AI$80)&gt;0))</f>
        <v>0</v>
      </c>
      <c r="H11" s="13">
        <f>COUNTIFS(PERSONAL!$B$6:$B$80,A11,PERSONAL!$AQ$6:$AQ$80,"CUMPLE")</f>
        <v>0</v>
      </c>
      <c r="I11" s="13">
        <f>COUNTIFS(PERSONAL!$B$6:$B$80,A11,PERSONAL!$AQ$6:$AQ$80,"NO CUMPLE")</f>
        <v>0</v>
      </c>
      <c r="J11" s="13">
        <f>COUNTIFS(PERSONAL!$B$6:$B$80,A11,PERSONAL!$AQ$6:$AQ$80,"PENDIENTE")</f>
        <v>0</v>
      </c>
      <c r="K11" s="13">
        <f t="shared" si="0"/>
        <v>5</v>
      </c>
      <c r="L11" s="58" t="str">
        <f t="shared" si="1"/>
        <v>INCOMPLETO</v>
      </c>
      <c r="M11" s="59">
        <f>INDEX(REQUISITOS!$T$5:$T$17,MATCH(A11,REQUISITOS!$A$5:$A$17,0))</f>
        <v>75</v>
      </c>
      <c r="N11" s="43">
        <f>SUMIFS(PERSONAL!$BB$6:$BB$80,PERSONAL!$B$6:$B$80,A11)</f>
        <v>0</v>
      </c>
      <c r="O11" s="59">
        <f>SUMIFS(PERSONAL!$AU$6:$AU$80,PERSONAL!$B$6:$B$80,A11)</f>
        <v>0</v>
      </c>
    </row>
    <row r="12" spans="1:15" ht="27.75" customHeight="1" x14ac:dyDescent="0.25">
      <c r="A12" s="20" t="s">
        <v>134</v>
      </c>
      <c r="B12" s="26" t="s">
        <v>135</v>
      </c>
      <c r="C12" s="13">
        <f>INDEX(REQUISITOS!$D$5:$D$17,MATCH(A12,REQUISITOS!$A$5:$A$17,0))</f>
        <v>21</v>
      </c>
      <c r="D12" s="13">
        <f>SUMPRODUCT((PERSONAL!$B$6:$B$80=A12)*(LEN(PERSONAL!$G$6:$G$80)&gt;0))</f>
        <v>0</v>
      </c>
      <c r="E12" s="13">
        <f>COUNTIFS(PERSONAL!$B$6:$B$80,A12,PERSONAL!$AH$6:$AH$80,"SI")</f>
        <v>0</v>
      </c>
      <c r="F12" s="13">
        <f>COUNTIFS(PERSONAL!$B$6:$B$80,A12,PERSONAL!$AA$6:$AA$80,"CUMPLE")</f>
        <v>0</v>
      </c>
      <c r="G12" s="13">
        <f>SUMPRODUCT((PERSONAL!$B$6:$B$80=A12)*(LEN(PERSONAL!$AI$6:$AI$80)&gt;0))</f>
        <v>0</v>
      </c>
      <c r="H12" s="13">
        <f>COUNTIFS(PERSONAL!$B$6:$B$80,A12,PERSONAL!$AQ$6:$AQ$80,"CUMPLE")</f>
        <v>0</v>
      </c>
      <c r="I12" s="13">
        <f>COUNTIFS(PERSONAL!$B$6:$B$80,A12,PERSONAL!$AQ$6:$AQ$80,"NO CUMPLE")</f>
        <v>0</v>
      </c>
      <c r="J12" s="13">
        <f>COUNTIFS(PERSONAL!$B$6:$B$80,A12,PERSONAL!$AQ$6:$AQ$80,"PENDIENTE")</f>
        <v>0</v>
      </c>
      <c r="K12" s="13">
        <f t="shared" si="0"/>
        <v>21</v>
      </c>
      <c r="L12" s="58" t="str">
        <f t="shared" si="1"/>
        <v>INCOMPLETO</v>
      </c>
      <c r="M12" s="59">
        <f>INDEX(REQUISITOS!$T$5:$T$17,MATCH(A12,REQUISITOS!$A$5:$A$17,0))</f>
        <v>210</v>
      </c>
      <c r="N12" s="43">
        <f>SUMIFS(PERSONAL!$BB$6:$BB$80,PERSONAL!$B$6:$B$80,A12)</f>
        <v>0</v>
      </c>
      <c r="O12" s="59">
        <f>SUMIFS(PERSONAL!$AU$6:$AU$80,PERSONAL!$B$6:$B$80,A12)</f>
        <v>0</v>
      </c>
    </row>
    <row r="13" spans="1:15" ht="27.75" customHeight="1" x14ac:dyDescent="0.25">
      <c r="A13" s="20" t="s">
        <v>137</v>
      </c>
      <c r="B13" s="26" t="s">
        <v>138</v>
      </c>
      <c r="C13" s="13">
        <f>INDEX(REQUISITOS!$D$5:$D$17,MATCH(A13,REQUISITOS!$A$5:$A$17,0))</f>
        <v>23</v>
      </c>
      <c r="D13" s="13">
        <f>SUMPRODUCT((PERSONAL!$B$6:$B$80=A13)*(LEN(PERSONAL!$G$6:$G$80)&gt;0))</f>
        <v>0</v>
      </c>
      <c r="E13" s="13">
        <f>COUNTIFS(PERSONAL!$B$6:$B$80,A13,PERSONAL!$AH$6:$AH$80,"SI")</f>
        <v>0</v>
      </c>
      <c r="F13" s="13">
        <f>COUNTIFS(PERSONAL!$B$6:$B$80,A13,PERSONAL!$AA$6:$AA$80,"CUMPLE")</f>
        <v>0</v>
      </c>
      <c r="G13" s="13">
        <f>SUMPRODUCT((PERSONAL!$B$6:$B$80=A13)*(LEN(PERSONAL!$AI$6:$AI$80)&gt;0))</f>
        <v>0</v>
      </c>
      <c r="H13" s="13">
        <f>COUNTIFS(PERSONAL!$B$6:$B$80,A13,PERSONAL!$AQ$6:$AQ$80,"CUMPLE")</f>
        <v>0</v>
      </c>
      <c r="I13" s="13">
        <f>COUNTIFS(PERSONAL!$B$6:$B$80,A13,PERSONAL!$AQ$6:$AQ$80,"NO CUMPLE")</f>
        <v>0</v>
      </c>
      <c r="J13" s="13">
        <f>COUNTIFS(PERSONAL!$B$6:$B$80,A13,PERSONAL!$AQ$6:$AQ$80,"PENDIENTE")</f>
        <v>0</v>
      </c>
      <c r="K13" s="13">
        <f t="shared" si="0"/>
        <v>23</v>
      </c>
      <c r="L13" s="58" t="str">
        <f t="shared" si="1"/>
        <v>INCOMPLETO</v>
      </c>
      <c r="M13" s="59">
        <f>INDEX(REQUISITOS!$T$5:$T$17,MATCH(A13,REQUISITOS!$A$5:$A$17,0))</f>
        <v>345</v>
      </c>
      <c r="N13" s="43">
        <f>SUMIFS(PERSONAL!$BB$6:$BB$80,PERSONAL!$B$6:$B$80,A13)</f>
        <v>0</v>
      </c>
      <c r="O13" s="59">
        <f>SUMIFS(PERSONAL!$AU$6:$AU$80,PERSONAL!$B$6:$B$80,A13)</f>
        <v>0</v>
      </c>
    </row>
    <row r="14" spans="1:15" ht="27.75" customHeight="1" x14ac:dyDescent="0.25">
      <c r="A14" s="20" t="s">
        <v>145</v>
      </c>
      <c r="B14" s="26" t="s">
        <v>146</v>
      </c>
      <c r="C14" s="13">
        <f>INDEX(REQUISITOS!$D$5:$D$17,MATCH(A14,REQUISITOS!$A$5:$A$17,0))</f>
        <v>3</v>
      </c>
      <c r="D14" s="13">
        <f>SUMPRODUCT((PERSONAL!$B$6:$B$80=A14)*(LEN(PERSONAL!$G$6:$G$80)&gt;0))</f>
        <v>0</v>
      </c>
      <c r="E14" s="13">
        <f>COUNTIFS(PERSONAL!$B$6:$B$80,A14,PERSONAL!$AH$6:$AH$80,"SI")</f>
        <v>0</v>
      </c>
      <c r="F14" s="13">
        <f>COUNTIFS(PERSONAL!$B$6:$B$80,A14,PERSONAL!$AA$6:$AA$80,"CUMPLE")</f>
        <v>0</v>
      </c>
      <c r="G14" s="13">
        <f>SUMPRODUCT((PERSONAL!$B$6:$B$80=A14)*(LEN(PERSONAL!$AI$6:$AI$80)&gt;0))</f>
        <v>0</v>
      </c>
      <c r="H14" s="13">
        <f>COUNTIFS(PERSONAL!$B$6:$B$80,A14,PERSONAL!$AQ$6:$AQ$80,"CUMPLE")</f>
        <v>0</v>
      </c>
      <c r="I14" s="13">
        <f>COUNTIFS(PERSONAL!$B$6:$B$80,A14,PERSONAL!$AQ$6:$AQ$80,"NO CUMPLE")</f>
        <v>0</v>
      </c>
      <c r="J14" s="13">
        <f>COUNTIFS(PERSONAL!$B$6:$B$80,A14,PERSONAL!$AQ$6:$AQ$80,"PENDIENTE")</f>
        <v>0</v>
      </c>
      <c r="K14" s="13">
        <f t="shared" si="0"/>
        <v>3</v>
      </c>
      <c r="L14" s="58" t="str">
        <f t="shared" si="1"/>
        <v>INCOMPLETO</v>
      </c>
      <c r="M14" s="59">
        <f>INDEX(REQUISITOS!$T$5:$T$17,MATCH(A14,REQUISITOS!$A$5:$A$17,0))</f>
        <v>30</v>
      </c>
      <c r="N14" s="43">
        <f>SUMIFS(PERSONAL!$BB$6:$BB$80,PERSONAL!$B$6:$B$80,A14)</f>
        <v>0</v>
      </c>
      <c r="O14" s="59">
        <f>SUMIFS(PERSONAL!$AU$6:$AU$80,PERSONAL!$B$6:$B$80,A14)</f>
        <v>0</v>
      </c>
    </row>
    <row r="15" spans="1:15" ht="27.75" customHeight="1" x14ac:dyDescent="0.25">
      <c r="A15" s="20" t="s">
        <v>151</v>
      </c>
      <c r="B15" s="26" t="s">
        <v>152</v>
      </c>
      <c r="C15" s="13">
        <f>INDEX(REQUISITOS!$D$5:$D$17,MATCH(A15,REQUISITOS!$A$5:$A$17,0))</f>
        <v>2</v>
      </c>
      <c r="D15" s="13">
        <f>SUMPRODUCT((PERSONAL!$B$6:$B$80=A15)*(LEN(PERSONAL!$G$6:$G$80)&gt;0))</f>
        <v>0</v>
      </c>
      <c r="E15" s="13">
        <f>COUNTIFS(PERSONAL!$B$6:$B$80,A15,PERSONAL!$AH$6:$AH$80,"SI")</f>
        <v>0</v>
      </c>
      <c r="F15" s="13">
        <f>COUNTIFS(PERSONAL!$B$6:$B$80,A15,PERSONAL!$AA$6:$AA$80,"CUMPLE")</f>
        <v>0</v>
      </c>
      <c r="G15" s="13">
        <f>SUMPRODUCT((PERSONAL!$B$6:$B$80=A15)*(LEN(PERSONAL!$AI$6:$AI$80)&gt;0))</f>
        <v>0</v>
      </c>
      <c r="H15" s="13">
        <f>COUNTIFS(PERSONAL!$B$6:$B$80,A15,PERSONAL!$AQ$6:$AQ$80,"CUMPLE")</f>
        <v>0</v>
      </c>
      <c r="I15" s="13">
        <f>COUNTIFS(PERSONAL!$B$6:$B$80,A15,PERSONAL!$AQ$6:$AQ$80,"NO CUMPLE")</f>
        <v>0</v>
      </c>
      <c r="J15" s="13">
        <f>COUNTIFS(PERSONAL!$B$6:$B$80,A15,PERSONAL!$AQ$6:$AQ$80,"PENDIENTE")</f>
        <v>0</v>
      </c>
      <c r="K15" s="13">
        <f t="shared" si="0"/>
        <v>2</v>
      </c>
      <c r="L15" s="58" t="str">
        <f t="shared" si="1"/>
        <v>INCOMPLETO</v>
      </c>
      <c r="M15" s="59">
        <f>INDEX(REQUISITOS!$T$5:$T$17,MATCH(A15,REQUISITOS!$A$5:$A$17,0))</f>
        <v>30</v>
      </c>
      <c r="N15" s="43">
        <f>SUMIFS(PERSONAL!$BB$6:$BB$80,PERSONAL!$B$6:$B$80,A15)</f>
        <v>0</v>
      </c>
      <c r="O15" s="59">
        <f>SUMIFS(PERSONAL!$AU$6:$AU$80,PERSONAL!$B$6:$B$80,A15)</f>
        <v>0</v>
      </c>
    </row>
    <row r="16" spans="1:15" ht="27.75" customHeight="1" x14ac:dyDescent="0.25">
      <c r="A16" s="20" t="s">
        <v>153</v>
      </c>
      <c r="B16" s="26" t="s">
        <v>154</v>
      </c>
      <c r="C16" s="13">
        <f>INDEX(REQUISITOS!$D$5:$D$17,MATCH(A16,REQUISITOS!$A$5:$A$17,0))</f>
        <v>3</v>
      </c>
      <c r="D16" s="13">
        <f>SUMPRODUCT((PERSONAL!$B$6:$B$80=A16)*(LEN(PERSONAL!$G$6:$G$80)&gt;0))</f>
        <v>0</v>
      </c>
      <c r="E16" s="13">
        <f>COUNTIFS(PERSONAL!$B$6:$B$80,A16,PERSONAL!$AH$6:$AH$80,"SI")</f>
        <v>0</v>
      </c>
      <c r="F16" s="13">
        <f>COUNTIFS(PERSONAL!$B$6:$B$80,A16,PERSONAL!$AA$6:$AA$80,"CUMPLE")</f>
        <v>0</v>
      </c>
      <c r="G16" s="13">
        <f>SUMPRODUCT((PERSONAL!$B$6:$B$80=A16)*(LEN(PERSONAL!$AI$6:$AI$80)&gt;0))</f>
        <v>0</v>
      </c>
      <c r="H16" s="13">
        <f>COUNTIFS(PERSONAL!$B$6:$B$80,A16,PERSONAL!$AQ$6:$AQ$80,"CUMPLE")</f>
        <v>0</v>
      </c>
      <c r="I16" s="13">
        <f>COUNTIFS(PERSONAL!$B$6:$B$80,A16,PERSONAL!$AQ$6:$AQ$80,"NO CUMPLE")</f>
        <v>0</v>
      </c>
      <c r="J16" s="13">
        <f>COUNTIFS(PERSONAL!$B$6:$B$80,A16,PERSONAL!$AQ$6:$AQ$80,"PENDIENTE")</f>
        <v>0</v>
      </c>
      <c r="K16" s="13">
        <f t="shared" si="0"/>
        <v>3</v>
      </c>
      <c r="L16" s="58" t="str">
        <f t="shared" si="1"/>
        <v>INCOMPLETO</v>
      </c>
      <c r="M16" s="59">
        <f>INDEX(REQUISITOS!$T$5:$T$17,MATCH(A16,REQUISITOS!$A$5:$A$17,0))</f>
        <v>45</v>
      </c>
      <c r="N16" s="43">
        <f>SUMIFS(PERSONAL!$BB$6:$BB$80,PERSONAL!$B$6:$B$80,A16)</f>
        <v>0</v>
      </c>
      <c r="O16" s="59">
        <f>SUMIFS(PERSONAL!$AU$6:$AU$80,PERSONAL!$B$6:$B$80,A16)</f>
        <v>0</v>
      </c>
    </row>
    <row r="17" spans="1:15" ht="27.75" customHeight="1" x14ac:dyDescent="0.25">
      <c r="A17" s="20" t="s">
        <v>155</v>
      </c>
      <c r="B17" s="26" t="s">
        <v>157</v>
      </c>
      <c r="C17" s="13">
        <f>INDEX(REQUISITOS!$D$5:$D$17,MATCH(A17,REQUISITOS!$A$5:$A$17,0))</f>
        <v>1</v>
      </c>
      <c r="D17" s="13">
        <f>SUMPRODUCT((PERSONAL!$B$6:$B$80=A17)*(LEN(PERSONAL!$G$6:$G$80)&gt;0))</f>
        <v>0</v>
      </c>
      <c r="E17" s="13">
        <f>COUNTIFS(PERSONAL!$B$6:$B$80,A17,PERSONAL!$AH$6:$AH$80,"SI")</f>
        <v>0</v>
      </c>
      <c r="F17" s="13">
        <f>COUNTIFS(PERSONAL!$B$6:$B$80,A17,PERSONAL!$AA$6:$AA$80,"CUMPLE")</f>
        <v>0</v>
      </c>
      <c r="G17" s="13">
        <f>SUMPRODUCT((PERSONAL!$B$6:$B$80=A17)*(LEN(PERSONAL!$AI$6:$AI$80)&gt;0))</f>
        <v>0</v>
      </c>
      <c r="H17" s="13">
        <f>COUNTIFS(PERSONAL!$B$6:$B$80,A17,PERSONAL!$AQ$6:$AQ$80,"CUMPLE")</f>
        <v>0</v>
      </c>
      <c r="I17" s="13">
        <f>COUNTIFS(PERSONAL!$B$6:$B$80,A17,PERSONAL!$AQ$6:$AQ$80,"NO CUMPLE")</f>
        <v>0</v>
      </c>
      <c r="J17" s="13">
        <f>COUNTIFS(PERSONAL!$B$6:$B$80,A17,PERSONAL!$AQ$6:$AQ$80,"PENDIENTE")</f>
        <v>0</v>
      </c>
      <c r="K17" s="13" t="s">
        <v>236</v>
      </c>
      <c r="L17" s="58" t="str">
        <f>IF(D17=0,"NO OFRECIDO",IF(H17=1,"CUMPLE",IF(J17=1,"PENDIENTE","NO CUMPLE")))</f>
        <v>NO OFRECIDO</v>
      </c>
      <c r="M17" s="59">
        <v>60</v>
      </c>
      <c r="N17" s="43">
        <f>C33</f>
        <v>0</v>
      </c>
      <c r="O17" s="13" t="s">
        <v>409</v>
      </c>
    </row>
    <row r="18" spans="1:15" ht="24" x14ac:dyDescent="0.25">
      <c r="B18" s="3" t="s">
        <v>410</v>
      </c>
      <c r="C18" s="16">
        <f t="shared" ref="C18:K18" si="2">SUM(C5:C16)</f>
        <v>74</v>
      </c>
      <c r="D18" s="16">
        <f t="shared" si="2"/>
        <v>0</v>
      </c>
      <c r="E18" s="16">
        <f t="shared" si="2"/>
        <v>0</v>
      </c>
      <c r="F18" s="16">
        <f t="shared" si="2"/>
        <v>0</v>
      </c>
      <c r="G18" s="16">
        <f t="shared" si="2"/>
        <v>0</v>
      </c>
      <c r="H18" s="16">
        <f t="shared" si="2"/>
        <v>0</v>
      </c>
      <c r="I18" s="16">
        <f t="shared" si="2"/>
        <v>0</v>
      </c>
      <c r="J18" s="16">
        <f t="shared" si="2"/>
        <v>0</v>
      </c>
      <c r="K18" s="16">
        <f t="shared" si="2"/>
        <v>74</v>
      </c>
      <c r="L18" s="60" t="str">
        <f>IF(H18&gt;=C18,"HABILITADO","NO HABILITADO / EN REVISIÓN")</f>
        <v>NO HABILITADO / EN REVISIÓN</v>
      </c>
      <c r="M18" s="16">
        <f>SUM(M5:M16)</f>
        <v>965</v>
      </c>
      <c r="N18" s="43">
        <f>SUM(N5:N16)</f>
        <v>0</v>
      </c>
      <c r="O18" s="16">
        <f>SUM(O5:O16)</f>
        <v>0</v>
      </c>
    </row>
    <row r="20" spans="1:15" ht="15" customHeight="1" x14ac:dyDescent="0.25">
      <c r="A20" s="66" t="s">
        <v>411</v>
      </c>
      <c r="B20" s="66"/>
      <c r="C20" s="66"/>
      <c r="D20" s="66"/>
      <c r="E20" s="66"/>
      <c r="F20" s="66"/>
      <c r="G20" s="66"/>
      <c r="H20" s="66"/>
      <c r="I20" s="66"/>
      <c r="J20" s="66"/>
      <c r="K20" s="66"/>
      <c r="L20" s="66"/>
      <c r="M20" s="66"/>
      <c r="N20" s="66"/>
      <c r="O20" s="66"/>
    </row>
    <row r="21" spans="1:15" ht="15" customHeight="1" x14ac:dyDescent="0.25">
      <c r="A21" s="79" t="s">
        <v>412</v>
      </c>
      <c r="B21" s="79"/>
      <c r="C21" s="19">
        <f>SUMPRODUCT((LEN(PERSONAL!$G$6:$G$79)&gt;0)*1)</f>
        <v>0</v>
      </c>
    </row>
    <row r="22" spans="1:15" ht="15" customHeight="1" x14ac:dyDescent="0.25">
      <c r="A22" s="79" t="s">
        <v>413</v>
      </c>
      <c r="B22" s="79"/>
      <c r="C22" s="19">
        <f>SUMPRODUCT((LEN(PERSONAL!$I$6:$I$80)&gt;0)*(COUNTIF(PERSONAL!$I$6:$I$80,PERSONAL!$I$6:$I$80)&gt;1))</f>
        <v>0</v>
      </c>
    </row>
    <row r="23" spans="1:15" ht="15" customHeight="1" x14ac:dyDescent="0.25">
      <c r="A23" s="79" t="s">
        <v>414</v>
      </c>
      <c r="B23" s="79"/>
      <c r="C23" s="19">
        <f>COUNTA(EXPERIENCIA!$A$6:$A$1005)</f>
        <v>0</v>
      </c>
    </row>
    <row r="24" spans="1:15" ht="15" customHeight="1" x14ac:dyDescent="0.25">
      <c r="A24" s="79" t="s">
        <v>415</v>
      </c>
      <c r="B24" s="79"/>
      <c r="C24" s="19">
        <f>COUNTIF(EXPERIENCIA!$W$6:$W$1005,"REVISAR")</f>
        <v>0</v>
      </c>
    </row>
    <row r="25" spans="1:15" ht="15" customHeight="1" x14ac:dyDescent="0.25">
      <c r="A25" s="79" t="s">
        <v>416</v>
      </c>
      <c r="B25" s="79"/>
      <c r="C25" s="19">
        <f>COUNTIF(EXPERIENCIA!$X$6:$X$1005,"NO")</f>
        <v>0</v>
      </c>
    </row>
    <row r="26" spans="1:15" ht="15" customHeight="1" x14ac:dyDescent="0.25">
      <c r="A26" s="79" t="s">
        <v>417</v>
      </c>
      <c r="B26" s="79"/>
      <c r="C26" s="19">
        <f>SUMPRODUCT((LEN(PERSONAL!$AI$6:$AI$80)&gt;0)*1)</f>
        <v>0</v>
      </c>
    </row>
    <row r="28" spans="1:15" ht="15" customHeight="1" x14ac:dyDescent="0.25">
      <c r="A28" s="66" t="s">
        <v>418</v>
      </c>
      <c r="B28" s="66"/>
      <c r="C28" s="66"/>
      <c r="D28" s="66"/>
      <c r="E28" s="66"/>
      <c r="F28" s="66"/>
      <c r="G28" s="66"/>
      <c r="H28" s="66"/>
      <c r="I28" s="66"/>
      <c r="J28" s="66"/>
      <c r="K28" s="66"/>
      <c r="L28" s="66"/>
      <c r="M28" s="66"/>
      <c r="N28" s="66"/>
      <c r="O28" s="66"/>
    </row>
    <row r="29" spans="1:15" ht="22.35" customHeight="1" x14ac:dyDescent="0.25">
      <c r="A29" s="79" t="s">
        <v>419</v>
      </c>
      <c r="B29" s="79"/>
      <c r="C29" s="61">
        <f>IF(PERSONAL!$AM$80="",0,PERSONAL!$AM$80)</f>
        <v>0</v>
      </c>
    </row>
    <row r="30" spans="1:15" ht="22.35" customHeight="1" x14ac:dyDescent="0.25">
      <c r="A30" s="79" t="s">
        <v>420</v>
      </c>
      <c r="B30" s="79"/>
      <c r="C30" s="19" t="str">
        <f>IF(PERSONAL!$G$80="","NO OFRECIDO",PERSONAL!$AQ$80)</f>
        <v>NO OFRECIDO</v>
      </c>
    </row>
    <row r="31" spans="1:15" ht="15" customHeight="1" x14ac:dyDescent="0.25">
      <c r="A31" s="79" t="s">
        <v>421</v>
      </c>
      <c r="B31" s="79"/>
      <c r="C31" s="16">
        <f>IF(AND(C30="CUMPLE",PERSONAL!$AP$80&lt;&gt;"SI"),40,0)</f>
        <v>0</v>
      </c>
    </row>
    <row r="32" spans="1:15" ht="15" customHeight="1" x14ac:dyDescent="0.25">
      <c r="A32" s="79" t="s">
        <v>422</v>
      </c>
      <c r="B32" s="79"/>
      <c r="C32" s="16">
        <f>IF(C31=0,0,10*MIN(2,MAX(0,INT(ROUND(C29-3,6)))))</f>
        <v>0</v>
      </c>
    </row>
    <row r="33" spans="1:15" ht="15" customHeight="1" x14ac:dyDescent="0.25">
      <c r="A33" s="79" t="s">
        <v>423</v>
      </c>
      <c r="B33" s="79"/>
      <c r="C33" s="16">
        <f>C31+C32</f>
        <v>0</v>
      </c>
    </row>
    <row r="35" spans="1:15" ht="30" customHeight="1" x14ac:dyDescent="0.25">
      <c r="A35" s="80" t="s">
        <v>424</v>
      </c>
      <c r="B35" s="80"/>
      <c r="C35" s="80"/>
      <c r="D35" s="80"/>
      <c r="E35" s="80"/>
      <c r="F35" s="80"/>
      <c r="G35" s="80"/>
      <c r="H35" s="80"/>
      <c r="I35" s="80"/>
      <c r="J35" s="80"/>
      <c r="K35" s="80"/>
      <c r="L35" s="80"/>
      <c r="M35" s="80"/>
      <c r="N35" s="80"/>
      <c r="O35" s="80"/>
    </row>
    <row r="36" spans="1:15" x14ac:dyDescent="0.25">
      <c r="A36" s="80"/>
      <c r="B36" s="80"/>
      <c r="C36" s="80"/>
      <c r="D36" s="80"/>
      <c r="E36" s="80"/>
      <c r="F36" s="80"/>
      <c r="G36" s="80"/>
      <c r="H36" s="80"/>
      <c r="I36" s="80"/>
      <c r="J36" s="80"/>
      <c r="K36" s="80"/>
      <c r="L36" s="80"/>
      <c r="M36" s="80"/>
      <c r="N36" s="80"/>
      <c r="O36" s="80"/>
    </row>
  </sheetData>
  <sheetProtection sheet="1"/>
  <mergeCells count="16">
    <mergeCell ref="A35:O36"/>
    <mergeCell ref="A29:B29"/>
    <mergeCell ref="A30:B30"/>
    <mergeCell ref="A31:B31"/>
    <mergeCell ref="A32:B32"/>
    <mergeCell ref="A33:B33"/>
    <mergeCell ref="A23:B23"/>
    <mergeCell ref="A24:B24"/>
    <mergeCell ref="A25:B25"/>
    <mergeCell ref="A26:B26"/>
    <mergeCell ref="A28:O28"/>
    <mergeCell ref="A1:O1"/>
    <mergeCell ref="A2:O2"/>
    <mergeCell ref="A20:O20"/>
    <mergeCell ref="A21:B21"/>
    <mergeCell ref="A22:B22"/>
  </mergeCells>
  <conditionalFormatting sqref="L5:L18">
    <cfRule type="expression" dxfId="2" priority="2">
      <formula>OR(L5="COMPLETO",L5="CUMPLE",L5="HABILITADO")</formula>
    </cfRule>
    <cfRule type="expression" dxfId="1" priority="3">
      <formula>OR(L5="INCOMPLETO",L5="NO CUMPLE",L5="NO HABILITADO / EN REVISIÓN")</formula>
    </cfRule>
    <cfRule type="expression" dxfId="0" priority="4">
      <formula>OR(L5="EN REVISIÓN",L5="PENDIENTE")</formula>
    </cfRule>
  </conditionalFormatting>
  <printOptions horizontalCentered="1"/>
  <pageMargins left="0.4" right="0.4" top="0.6" bottom="0.6" header="0.3" footer="0.3"/>
  <pageSetup fitToHeight="0" orientation="landscape" horizontalDpi="300" verticalDpi="300"/>
  <headerFooter>
    <oddHeader>&amp;R&amp;7 &amp;A</oddHeader>
    <oddFooter>&amp;L&amp;7 Concurso de méritos N° CM-067-DISAN-EJC-2026&amp;C&amp;7 Anexo Técnico No. 4 – Cuadro de presentación y verificación del personal mínimo requerido&amp;R&amp;7 Página &amp;P de &amp;N</oddFooter>
  </headerFooter>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16"/>
  <sheetViews>
    <sheetView showGridLines="0" zoomScaleNormal="100" workbookViewId="0"/>
  </sheetViews>
  <sheetFormatPr baseColWidth="10" defaultColWidth="8.7109375" defaultRowHeight="15" x14ac:dyDescent="0.25"/>
  <cols>
    <col min="1" max="1" width="3" customWidth="1"/>
    <col min="2" max="7" width="18" customWidth="1"/>
  </cols>
  <sheetData>
    <row r="1" spans="1:7" ht="25.5" customHeight="1" x14ac:dyDescent="0.25">
      <c r="A1" s="64" t="s">
        <v>425</v>
      </c>
      <c r="B1" s="64"/>
      <c r="C1" s="64"/>
      <c r="D1" s="64"/>
      <c r="E1" s="64"/>
      <c r="F1" s="64"/>
      <c r="G1" s="64"/>
    </row>
    <row r="2" spans="1:7" ht="27.75" customHeight="1" x14ac:dyDescent="0.25">
      <c r="A2" s="65" t="s">
        <v>426</v>
      </c>
      <c r="B2" s="65"/>
      <c r="C2" s="65"/>
      <c r="D2" s="65"/>
      <c r="E2" s="65"/>
      <c r="F2" s="65"/>
      <c r="G2" s="65"/>
    </row>
    <row r="4" spans="1:7" ht="48" customHeight="1" x14ac:dyDescent="0.25">
      <c r="B4" s="81" t="str">
        <f>"Yo, "&amp;IF(INSTRUCCIONES!$C$7="","________________",INSTRUCCIONES!$C$7)&amp;", en calidad de representante legal (o apoderado facultado) de "&amp;IF(INSTRUCCIONES!$C$5="","________________",INSTRUCCIONES!$C$5)&amp;", NIT "&amp;IF(INSTRUCCIONES!$C$6="","__________",INSTRUCCIONES!$C$6)&amp;", certifico bajo la gravedad de juramento:"</f>
        <v>Yo, ________________, en calidad de representante legal (o apoderado facultado) de ________________, NIT __________, certifico bajo la gravedad de juramento:</v>
      </c>
      <c r="C4" s="81"/>
      <c r="D4" s="81"/>
      <c r="E4" s="81"/>
      <c r="F4" s="81"/>
      <c r="G4" s="81"/>
    </row>
    <row r="5" spans="1:7" ht="48" customHeight="1" x14ac:dyDescent="0.25">
      <c r="B5" s="81" t="s">
        <v>466</v>
      </c>
      <c r="C5" s="81"/>
      <c r="D5" s="81"/>
      <c r="E5" s="81"/>
      <c r="F5" s="81"/>
      <c r="G5" s="81"/>
    </row>
    <row r="6" spans="1:7" ht="48" customHeight="1" x14ac:dyDescent="0.25">
      <c r="B6" s="81" t="s">
        <v>467</v>
      </c>
      <c r="C6" s="81"/>
      <c r="D6" s="81"/>
      <c r="E6" s="81"/>
      <c r="F6" s="81"/>
      <c r="G6" s="81"/>
    </row>
    <row r="7" spans="1:7" ht="48" customHeight="1" x14ac:dyDescent="0.25">
      <c r="B7" s="81" t="str">
        <f>"3. Que presento "&amp;IF(RESUMEN!$C$21=0,"_____",RESUMEN!$C$21)&amp;" personas para el personal mínimo requerido, sin superar el tope de 74 (numeral 1.3.1), y que cada persona se acredita en un solo perfil."</f>
        <v>3. Que presento _____ personas para el personal mínimo requerido, sin superar el tope de 74 (numeral 1.3.1), y que cada persona se acredita en un solo perfil.</v>
      </c>
      <c r="C7" s="81"/>
      <c r="D7" s="81"/>
      <c r="E7" s="81"/>
      <c r="F7" s="81"/>
      <c r="G7" s="81"/>
    </row>
    <row r="8" spans="1:7" ht="48" customHeight="1" x14ac:dyDescent="0.25">
      <c r="B8" s="81" t="s">
        <v>468</v>
      </c>
      <c r="C8" s="81"/>
      <c r="D8" s="81"/>
      <c r="E8" s="81"/>
      <c r="F8" s="81"/>
      <c r="G8" s="81"/>
    </row>
    <row r="9" spans="1:7" ht="48" customHeight="1" x14ac:dyDescent="0.25">
      <c r="B9" s="81" t="str">
        <f>"5. Que conozco que la información de este cuadro no sustituye los soportes y que, ante cualquier diferencia, prevalece lo que conste en los documentos aportados."</f>
        <v>5. Que conozco que la información de este cuadro no sustituye los soportes y que, ante cualquier diferencia, prevalece lo que conste en los documentos aportados.</v>
      </c>
      <c r="C9" s="81"/>
      <c r="D9" s="81"/>
      <c r="E9" s="81"/>
      <c r="F9" s="81"/>
      <c r="G9" s="81"/>
    </row>
    <row r="12" spans="1:7" ht="24" customHeight="1" x14ac:dyDescent="0.25">
      <c r="B12" s="62" t="s">
        <v>427</v>
      </c>
      <c r="C12" s="82"/>
      <c r="D12" s="82"/>
      <c r="E12" s="82"/>
    </row>
    <row r="13" spans="1:7" ht="24" customHeight="1" x14ac:dyDescent="0.25">
      <c r="B13" s="62" t="s">
        <v>428</v>
      </c>
      <c r="C13" s="82"/>
      <c r="D13" s="82"/>
      <c r="E13" s="82"/>
    </row>
    <row r="14" spans="1:7" ht="24" customHeight="1" x14ac:dyDescent="0.25">
      <c r="B14" s="62" t="s">
        <v>429</v>
      </c>
      <c r="C14" s="82"/>
      <c r="D14" s="82"/>
      <c r="E14" s="82"/>
    </row>
    <row r="15" spans="1:7" ht="24" customHeight="1" x14ac:dyDescent="0.25">
      <c r="B15" s="62" t="s">
        <v>430</v>
      </c>
      <c r="C15" s="82"/>
      <c r="D15" s="82"/>
      <c r="E15" s="82"/>
    </row>
    <row r="16" spans="1:7" ht="24" customHeight="1" x14ac:dyDescent="0.25">
      <c r="B16" s="62" t="s">
        <v>431</v>
      </c>
      <c r="C16" s="82"/>
      <c r="D16" s="82"/>
      <c r="E16" s="82"/>
    </row>
  </sheetData>
  <sheetProtection sheet="1"/>
  <mergeCells count="13">
    <mergeCell ref="C14:E14"/>
    <mergeCell ref="C15:E15"/>
    <mergeCell ref="C16:E16"/>
    <mergeCell ref="B7:G7"/>
    <mergeCell ref="B8:G8"/>
    <mergeCell ref="B9:G9"/>
    <mergeCell ref="C12:E12"/>
    <mergeCell ref="C13:E13"/>
    <mergeCell ref="A1:G1"/>
    <mergeCell ref="A2:G2"/>
    <mergeCell ref="B4:G4"/>
    <mergeCell ref="B5:G5"/>
    <mergeCell ref="B6:G6"/>
  </mergeCells>
  <printOptions horizontalCentered="1"/>
  <pageMargins left="0.4" right="0.4" top="0.6" bottom="0.6" header="0.3" footer="0.3"/>
  <pageSetup fitToHeight="0" orientation="landscape" horizontalDpi="300" verticalDpi="300"/>
  <headerFooter>
    <oddHeader>&amp;R&amp;7 &amp;A</oddHeader>
    <oddFooter>&amp;L&amp;7 Concurso de méritos N° CM-067-DISAN-EJC-2026&amp;C&amp;7 Anexo Técnico No. 4 – Cuadro de presentación y verificación del personal mínimo requerido&amp;R&amp;7 Página &amp;P de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4"/>
  <sheetViews>
    <sheetView zoomScaleNormal="100" workbookViewId="0"/>
  </sheetViews>
  <sheetFormatPr baseColWidth="10" defaultColWidth="8.7109375" defaultRowHeight="15" x14ac:dyDescent="0.25"/>
  <cols>
    <col min="1" max="1" width="42" customWidth="1"/>
    <col min="2" max="2" width="2" customWidth="1"/>
    <col min="3" max="3" width="8" customWidth="1"/>
    <col min="4" max="4" width="42" customWidth="1"/>
    <col min="5" max="5" width="2" customWidth="1"/>
    <col min="6" max="6" width="12" customWidth="1"/>
    <col min="7" max="7" width="16" customWidth="1"/>
    <col min="8" max="8" width="38" customWidth="1"/>
    <col min="9" max="9" width="12" customWidth="1"/>
  </cols>
  <sheetData>
    <row r="1" spans="1:9" x14ac:dyDescent="0.25">
      <c r="A1" s="63" t="s">
        <v>432</v>
      </c>
      <c r="C1" s="63" t="s">
        <v>57</v>
      </c>
      <c r="D1" s="63" t="s">
        <v>433</v>
      </c>
      <c r="F1" s="63" t="s">
        <v>184</v>
      </c>
      <c r="G1" s="63" t="s">
        <v>434</v>
      </c>
      <c r="H1" s="63" t="s">
        <v>435</v>
      </c>
      <c r="I1" s="63" t="s">
        <v>436</v>
      </c>
    </row>
    <row r="2" spans="1:9" x14ac:dyDescent="0.25">
      <c r="A2" s="14" t="s">
        <v>437</v>
      </c>
      <c r="C2" s="14" t="s">
        <v>98</v>
      </c>
      <c r="D2" s="14" t="s">
        <v>437</v>
      </c>
      <c r="F2" s="14" t="s">
        <v>438</v>
      </c>
      <c r="G2" s="14" t="s">
        <v>439</v>
      </c>
      <c r="H2" s="14" t="s">
        <v>440</v>
      </c>
      <c r="I2" s="14" t="s">
        <v>441</v>
      </c>
    </row>
    <row r="3" spans="1:9" x14ac:dyDescent="0.25">
      <c r="A3" s="14" t="s">
        <v>442</v>
      </c>
      <c r="C3" s="14" t="s">
        <v>109</v>
      </c>
      <c r="D3" s="14" t="s">
        <v>437</v>
      </c>
      <c r="F3" s="14" t="s">
        <v>443</v>
      </c>
      <c r="G3" s="14" t="s">
        <v>444</v>
      </c>
      <c r="H3" s="14" t="s">
        <v>445</v>
      </c>
      <c r="I3" s="14" t="s">
        <v>446</v>
      </c>
    </row>
    <row r="4" spans="1:9" x14ac:dyDescent="0.25">
      <c r="A4" s="14" t="s">
        <v>447</v>
      </c>
      <c r="C4" s="14" t="s">
        <v>113</v>
      </c>
      <c r="D4" s="14" t="s">
        <v>442</v>
      </c>
      <c r="F4" s="14" t="s">
        <v>448</v>
      </c>
      <c r="G4" s="14" t="s">
        <v>449</v>
      </c>
      <c r="H4" s="14" t="s">
        <v>450</v>
      </c>
      <c r="I4" s="14" t="s">
        <v>236</v>
      </c>
    </row>
    <row r="5" spans="1:9" x14ac:dyDescent="0.25">
      <c r="A5" s="14" t="s">
        <v>451</v>
      </c>
      <c r="C5" s="14" t="s">
        <v>119</v>
      </c>
      <c r="D5" s="14" t="s">
        <v>437</v>
      </c>
      <c r="F5" s="14" t="s">
        <v>452</v>
      </c>
      <c r="G5" s="14" t="s">
        <v>236</v>
      </c>
      <c r="H5" s="14" t="s">
        <v>453</v>
      </c>
    </row>
    <row r="6" spans="1:9" x14ac:dyDescent="0.25">
      <c r="A6" s="14" t="s">
        <v>454</v>
      </c>
      <c r="C6" s="14" t="s">
        <v>124</v>
      </c>
      <c r="D6" s="14" t="s">
        <v>442</v>
      </c>
      <c r="H6" s="14" t="s">
        <v>455</v>
      </c>
    </row>
    <row r="7" spans="1:9" x14ac:dyDescent="0.25">
      <c r="A7" s="14" t="s">
        <v>456</v>
      </c>
      <c r="C7" s="14" t="s">
        <v>128</v>
      </c>
      <c r="D7" s="14" t="s">
        <v>442</v>
      </c>
      <c r="H7" s="14" t="s">
        <v>457</v>
      </c>
    </row>
    <row r="8" spans="1:9" x14ac:dyDescent="0.25">
      <c r="A8" s="14" t="s">
        <v>458</v>
      </c>
      <c r="C8" s="14" t="s">
        <v>132</v>
      </c>
      <c r="D8" s="14" t="s">
        <v>437</v>
      </c>
      <c r="H8" s="14" t="s">
        <v>459</v>
      </c>
    </row>
    <row r="9" spans="1:9" x14ac:dyDescent="0.25">
      <c r="A9" s="14" t="s">
        <v>460</v>
      </c>
      <c r="C9" s="14" t="s">
        <v>134</v>
      </c>
      <c r="D9" s="14" t="s">
        <v>442</v>
      </c>
      <c r="H9" s="14" t="s">
        <v>461</v>
      </c>
    </row>
    <row r="10" spans="1:9" x14ac:dyDescent="0.25">
      <c r="C10" s="14" t="s">
        <v>137</v>
      </c>
      <c r="D10" s="14" t="s">
        <v>437</v>
      </c>
      <c r="H10" s="14" t="s">
        <v>462</v>
      </c>
    </row>
    <row r="11" spans="1:9" x14ac:dyDescent="0.25">
      <c r="C11" s="14" t="s">
        <v>137</v>
      </c>
      <c r="D11" s="14" t="s">
        <v>447</v>
      </c>
      <c r="H11" s="14" t="s">
        <v>463</v>
      </c>
    </row>
    <row r="12" spans="1:9" x14ac:dyDescent="0.25">
      <c r="C12" s="14" t="s">
        <v>137</v>
      </c>
      <c r="D12" s="14" t="s">
        <v>451</v>
      </c>
      <c r="H12" s="14" t="s">
        <v>464</v>
      </c>
    </row>
    <row r="13" spans="1:9" x14ac:dyDescent="0.25">
      <c r="C13" s="14" t="s">
        <v>137</v>
      </c>
      <c r="D13" s="14" t="s">
        <v>454</v>
      </c>
      <c r="H13" s="14" t="s">
        <v>465</v>
      </c>
    </row>
    <row r="14" spans="1:9" x14ac:dyDescent="0.25">
      <c r="C14" s="14" t="s">
        <v>145</v>
      </c>
      <c r="D14" s="14" t="s">
        <v>437</v>
      </c>
      <c r="H14" s="14" t="s">
        <v>236</v>
      </c>
    </row>
    <row r="15" spans="1:9" x14ac:dyDescent="0.25">
      <c r="C15" s="14" t="s">
        <v>145</v>
      </c>
      <c r="D15" s="14" t="s">
        <v>442</v>
      </c>
    </row>
    <row r="16" spans="1:9" x14ac:dyDescent="0.25">
      <c r="C16" s="14" t="s">
        <v>145</v>
      </c>
      <c r="D16" s="14" t="s">
        <v>447</v>
      </c>
    </row>
    <row r="17" spans="3:4" x14ac:dyDescent="0.25">
      <c r="C17" s="14" t="s">
        <v>145</v>
      </c>
      <c r="D17" s="14" t="s">
        <v>451</v>
      </c>
    </row>
    <row r="18" spans="3:4" x14ac:dyDescent="0.25">
      <c r="C18" s="14" t="s">
        <v>145</v>
      </c>
      <c r="D18" s="14" t="s">
        <v>454</v>
      </c>
    </row>
    <row r="19" spans="3:4" x14ac:dyDescent="0.25">
      <c r="C19" s="14" t="s">
        <v>145</v>
      </c>
      <c r="D19" s="14" t="s">
        <v>456</v>
      </c>
    </row>
    <row r="20" spans="3:4" x14ac:dyDescent="0.25">
      <c r="C20" s="14" t="s">
        <v>145</v>
      </c>
      <c r="D20" s="14" t="s">
        <v>458</v>
      </c>
    </row>
    <row r="21" spans="3:4" x14ac:dyDescent="0.25">
      <c r="C21" s="14" t="s">
        <v>145</v>
      </c>
      <c r="D21" s="14" t="s">
        <v>460</v>
      </c>
    </row>
    <row r="22" spans="3:4" x14ac:dyDescent="0.25">
      <c r="C22" s="14" t="s">
        <v>151</v>
      </c>
      <c r="D22" s="14" t="s">
        <v>437</v>
      </c>
    </row>
    <row r="23" spans="3:4" x14ac:dyDescent="0.25">
      <c r="C23" s="14" t="s">
        <v>153</v>
      </c>
      <c r="D23" s="14" t="s">
        <v>437</v>
      </c>
    </row>
    <row r="24" spans="3:4" x14ac:dyDescent="0.25">
      <c r="C24" s="14" t="s">
        <v>155</v>
      </c>
      <c r="D24" s="14" t="s">
        <v>458</v>
      </c>
    </row>
  </sheetData>
  <sheetProtection sheet="1"/>
  <printOptions horizontalCentered="1"/>
  <pageMargins left="0.4" right="0.4" top="0.6" bottom="0.6" header="0.3" footer="0.3"/>
  <pageSetup orientation="landscape" horizontalDpi="300" verticalDpi="300"/>
  <headerFooter>
    <oddHeader>&amp;R&amp;7 &amp;A</oddHeader>
    <oddFooter>&amp;L&amp;7 Concurso de méritos N° CM-067-DISAN-EJC-2026&amp;C&amp;7 Anexo Técnico No. 4 – Cuadro de presentación y verificación del personal mínimo requerido&amp;R&amp;7 Página &amp;P de &amp;N</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7</vt:i4>
      </vt:variant>
      <vt:variant>
        <vt:lpstr>Rangos con nombre</vt:lpstr>
      </vt:variant>
      <vt:variant>
        <vt:i4>8</vt:i4>
      </vt:variant>
    </vt:vector>
  </HeadingPairs>
  <TitlesOfParts>
    <vt:vector size="15" baseType="lpstr">
      <vt:lpstr>INSTRUCCIONES</vt:lpstr>
      <vt:lpstr>REQUISITOS</vt:lpstr>
      <vt:lpstr>PERSONAL</vt:lpstr>
      <vt:lpstr>EXPERIENCIA</vt:lpstr>
      <vt:lpstr>RESUMEN</vt:lpstr>
      <vt:lpstr>CERTIFICACIÓN</vt:lpstr>
      <vt:lpstr>LISTAS</vt:lpstr>
      <vt:lpstr>CERTIFICACIÓN!Área_de_impresión</vt:lpstr>
      <vt:lpstr>EXPERIENCIA!Área_de_impresión</vt:lpstr>
      <vt:lpstr>INSTRUCCIONES!Área_de_impresión</vt:lpstr>
      <vt:lpstr>PERSONAL!Área_de_impresión</vt:lpstr>
      <vt:lpstr>REQUISITOS!Área_de_impresión</vt:lpstr>
      <vt:lpstr>RESUMEN!Área_de_impresión</vt:lpstr>
      <vt:lpstr>EXPERIENCIA!Títulos_a_imprimir</vt:lpstr>
      <vt:lpstr>PERSONAL!Títulos_a_imprimir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Técnico No. 4 – Cuadro de presentación y verificación del personal mínimo requerido</dc:title>
  <dc:subject>Concurso de méritos N° CM-067-DISAN-EJC-2026</dc:subject>
  <dc:creator>Dirección de Sanidad Ejército – Comité Técnico</dc:creator>
  <dc:description/>
  <cp:lastModifiedBy>Jose Fernando Gomez Prada</cp:lastModifiedBy>
  <cp:revision>0</cp:revision>
  <dcterms:created xsi:type="dcterms:W3CDTF">2026-10-05T22:02:21Z</dcterms:created>
  <dcterms:modified xsi:type="dcterms:W3CDTF">2026-10-19T21:24:21Z</dcterms:modified>
  <dc:language>es-CO</dc:language>
</cp:coreProperties>
</file>