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COMPARTIDA 03\2026\CONTRATACION 2026\SELECCIONES ABREVIADAS  MENR CUANTIA  SAMC\SAMC-010-2026   COSNTRUCCION  SISTEMA  DE  AGUAS RESIDUALES  CARREÑO\"/>
    </mc:Choice>
  </mc:AlternateContent>
  <xr:revisionPtr revIDLastSave="0" documentId="13_ncr:1_{E1C291EA-CA23-42B2-91F3-DC5388FF3C09}" xr6:coauthVersionLast="47" xr6:coauthVersionMax="47" xr10:uidLastSave="{00000000-0000-0000-0000-000000000000}"/>
  <bookViews>
    <workbookView xWindow="-120" yWindow="-120" windowWidth="29040" windowHeight="15720" activeTab="1" xr2:uid="{AF0F377F-D012-4B73-9976-C4CFDE259C74}"/>
  </bookViews>
  <sheets>
    <sheet name="APU´S" sheetId="4" r:id="rId1"/>
    <sheet name="P.O" sheetId="6" r:id="rId2"/>
  </sheets>
  <definedNames>
    <definedName name="_xlnm._FilterDatabase" localSheetId="1" hidden="1">P.O!$A$3:$J$82</definedName>
    <definedName name="_xlnm.Print_Area" localSheetId="0">APU´S!$A$1:$H$602</definedName>
    <definedName name="_xlnm.Print_Area" localSheetId="1">P.O!$A$1:$J$82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11" i="4" l="1"/>
  <c r="G77" i="6"/>
  <c r="G76" i="6"/>
  <c r="G75" i="6"/>
  <c r="G74" i="6"/>
  <c r="G73" i="6"/>
  <c r="G72" i="6"/>
  <c r="G71" i="6"/>
  <c r="G70" i="6"/>
  <c r="G69" i="6"/>
  <c r="G68" i="6"/>
  <c r="G67" i="6"/>
  <c r="G66" i="6"/>
  <c r="G63" i="6"/>
  <c r="G62" i="6"/>
  <c r="G61" i="6"/>
  <c r="G60" i="6"/>
  <c r="G59" i="6"/>
  <c r="G58" i="6"/>
  <c r="G57" i="6"/>
  <c r="G56" i="6"/>
  <c r="G53" i="6"/>
  <c r="G52" i="6"/>
  <c r="G51" i="6"/>
  <c r="G50" i="6"/>
  <c r="G49" i="6"/>
  <c r="G48" i="6"/>
  <c r="G45" i="6"/>
  <c r="G44" i="6"/>
  <c r="G43" i="6"/>
  <c r="G42" i="6"/>
  <c r="G41" i="6"/>
  <c r="G40" i="6"/>
  <c r="G39" i="6"/>
  <c r="G36" i="6"/>
  <c r="G35" i="6"/>
  <c r="G34" i="6"/>
  <c r="G33" i="6"/>
  <c r="G32" i="6"/>
  <c r="G31" i="6"/>
  <c r="G28" i="6"/>
  <c r="G27" i="6"/>
  <c r="G26" i="6"/>
  <c r="G25" i="6"/>
  <c r="G24" i="6"/>
  <c r="G23" i="6"/>
  <c r="G20" i="6"/>
  <c r="G19" i="6"/>
  <c r="G18" i="6"/>
  <c r="G17" i="6"/>
  <c r="G16" i="6"/>
  <c r="G15" i="6"/>
  <c r="G12" i="6"/>
  <c r="G11" i="6"/>
  <c r="G10" i="6"/>
  <c r="G9" i="6"/>
  <c r="G8" i="6"/>
  <c r="G7" i="6"/>
  <c r="G6" i="6"/>
  <c r="G5" i="6"/>
  <c r="G13" i="6" s="1"/>
  <c r="G591" i="4"/>
  <c r="F591" i="4"/>
  <c r="H591" i="4" s="1"/>
  <c r="F590" i="4"/>
  <c r="H590" i="4" s="1"/>
  <c r="H575" i="4"/>
  <c r="H587" i="4" s="1"/>
  <c r="G548" i="4"/>
  <c r="F548" i="4"/>
  <c r="F547" i="4"/>
  <c r="H547" i="4" s="1"/>
  <c r="H532" i="4"/>
  <c r="H544" i="4" s="1"/>
  <c r="F506" i="4"/>
  <c r="H483" i="4"/>
  <c r="G505" i="4"/>
  <c r="G506" i="4" s="1"/>
  <c r="F505" i="4"/>
  <c r="F504" i="4"/>
  <c r="H504" i="4" s="1"/>
  <c r="H489" i="4"/>
  <c r="H501" i="4" s="1"/>
  <c r="F462" i="4"/>
  <c r="G462" i="4"/>
  <c r="F461" i="4"/>
  <c r="H461" i="4" s="1"/>
  <c r="H446" i="4"/>
  <c r="H458" i="4" s="1"/>
  <c r="F419" i="4"/>
  <c r="G419" i="4"/>
  <c r="F418" i="4"/>
  <c r="H418" i="4" s="1"/>
  <c r="H415" i="4"/>
  <c r="F376" i="4"/>
  <c r="G376" i="4"/>
  <c r="F375" i="4"/>
  <c r="H375" i="4" s="1"/>
  <c r="H372" i="4"/>
  <c r="F333" i="4"/>
  <c r="H317" i="4"/>
  <c r="H329" i="4" s="1"/>
  <c r="G333" i="4"/>
  <c r="F332" i="4"/>
  <c r="H332" i="4" s="1"/>
  <c r="F290" i="4"/>
  <c r="G290" i="4"/>
  <c r="F289" i="4"/>
  <c r="H289" i="4" s="1"/>
  <c r="H274" i="4"/>
  <c r="H286" i="4" s="1"/>
  <c r="F247" i="4"/>
  <c r="G247" i="4"/>
  <c r="F246" i="4"/>
  <c r="H246" i="4" s="1"/>
  <c r="H231" i="4"/>
  <c r="H243" i="4" s="1"/>
  <c r="F161" i="4"/>
  <c r="F118" i="4"/>
  <c r="F75" i="4"/>
  <c r="F32" i="4"/>
  <c r="F204" i="4"/>
  <c r="G204" i="4"/>
  <c r="F203" i="4"/>
  <c r="H203" i="4" s="1"/>
  <c r="H188" i="4"/>
  <c r="H200" i="4" s="1"/>
  <c r="G161" i="4"/>
  <c r="F160" i="4"/>
  <c r="H160" i="4" s="1"/>
  <c r="H145" i="4"/>
  <c r="H157" i="4" s="1"/>
  <c r="G118" i="4"/>
  <c r="F117" i="4"/>
  <c r="H117" i="4" s="1"/>
  <c r="H102" i="4"/>
  <c r="H114" i="4" s="1"/>
  <c r="G75" i="4"/>
  <c r="F74" i="4"/>
  <c r="H74" i="4" s="1"/>
  <c r="H59" i="4"/>
  <c r="H71" i="4" s="1"/>
  <c r="H16" i="4"/>
  <c r="H28" i="4" s="1"/>
  <c r="G32" i="4"/>
  <c r="F31" i="4"/>
  <c r="H31" i="4" s="1"/>
  <c r="G46" i="6" l="1"/>
  <c r="G64" i="6"/>
  <c r="G54" i="6"/>
  <c r="G21" i="6"/>
  <c r="G78" i="6"/>
  <c r="G37" i="6"/>
  <c r="G29" i="6"/>
  <c r="H376" i="4"/>
  <c r="H383" i="4" s="1"/>
  <c r="I383" i="4" s="1"/>
  <c r="H548" i="4"/>
  <c r="H598" i="4"/>
  <c r="I598" i="4" s="1"/>
  <c r="H555" i="4"/>
  <c r="H506" i="4"/>
  <c r="H512" i="4" s="1"/>
  <c r="H505" i="4"/>
  <c r="H462" i="4"/>
  <c r="H469" i="4" s="1"/>
  <c r="I469" i="4" s="1"/>
  <c r="H419" i="4"/>
  <c r="H426" i="4" s="1"/>
  <c r="I426" i="4" s="1"/>
  <c r="H333" i="4"/>
  <c r="H340" i="4" s="1"/>
  <c r="H290" i="4"/>
  <c r="H297" i="4" s="1"/>
  <c r="H247" i="4"/>
  <c r="H254" i="4" s="1"/>
  <c r="H161" i="4"/>
  <c r="H168" i="4" s="1"/>
  <c r="H75" i="4"/>
  <c r="H82" i="4" s="1"/>
  <c r="H204" i="4"/>
  <c r="H211" i="4"/>
  <c r="H118" i="4"/>
  <c r="H125" i="4" s="1"/>
  <c r="H32" i="4"/>
  <c r="H39" i="4" s="1"/>
  <c r="H482" i="4" l="1"/>
  <c r="H486" i="4" s="1"/>
  <c r="H513" i="4" s="1"/>
  <c r="I512" i="4"/>
  <c r="F267" i="4"/>
  <c r="H267" i="4" s="1"/>
  <c r="H271" i="4" s="1"/>
  <c r="H298" i="4" s="1"/>
  <c r="I297" i="4"/>
  <c r="F52" i="4"/>
  <c r="H52" i="4" s="1"/>
  <c r="H56" i="4" s="1"/>
  <c r="H83" i="4" s="1"/>
  <c r="I82" i="4"/>
  <c r="H181" i="4"/>
  <c r="H185" i="4" s="1"/>
  <c r="H212" i="4" s="1"/>
  <c r="F138" i="4"/>
  <c r="H138" i="4" s="1"/>
  <c r="H142" i="4" s="1"/>
  <c r="H169" i="4" s="1"/>
  <c r="I168" i="4"/>
  <c r="H310" i="4"/>
  <c r="H314" i="4" s="1"/>
  <c r="H341" i="4" s="1"/>
  <c r="I340" i="4"/>
  <c r="H525" i="4"/>
  <c r="H529" i="4" s="1"/>
  <c r="H556" i="4" s="1"/>
  <c r="I555" i="4"/>
  <c r="H224" i="4"/>
  <c r="H228" i="4" s="1"/>
  <c r="H255" i="4" s="1"/>
  <c r="I254" i="4"/>
  <c r="F9" i="4"/>
  <c r="H9" i="4" s="1"/>
  <c r="H13" i="4" s="1"/>
  <c r="H40" i="4" s="1"/>
  <c r="I39" i="4"/>
  <c r="I600" i="4" s="1"/>
  <c r="F95" i="4"/>
  <c r="H95" i="4" s="1"/>
  <c r="H99" i="4" s="1"/>
  <c r="H126" i="4" s="1"/>
  <c r="I125" i="4"/>
  <c r="G79" i="6"/>
  <c r="G80" i="6" s="1"/>
  <c r="G81" i="6" s="1"/>
  <c r="F568" i="4"/>
  <c r="H568" i="4" s="1"/>
  <c r="H572" i="4" s="1"/>
  <c r="H599" i="4" s="1"/>
  <c r="H439" i="4"/>
  <c r="H443" i="4" s="1"/>
  <c r="H470" i="4" s="1"/>
  <c r="H396" i="4"/>
  <c r="H400" i="4" s="1"/>
  <c r="H427" i="4" s="1"/>
  <c r="H353" i="4"/>
  <c r="H357" i="4" s="1"/>
  <c r="H384" i="4" s="1"/>
</calcChain>
</file>

<file path=xl/sharedStrings.xml><?xml version="1.0" encoding="utf-8"?>
<sst xmlns="http://schemas.openxmlformats.org/spreadsheetml/2006/main" count="1022" uniqueCount="139">
  <si>
    <t>“SISTEMA DE TRATAMIENTO PARA AGUAS RESIDUALES (PTAR) SECTOR LA CABAÑA - MUNICIPIO DE SOTAQUIRÁ BOYACÁ”</t>
  </si>
  <si>
    <t>ITEM</t>
  </si>
  <si>
    <t>FUENTE</t>
  </si>
  <si>
    <t>DESCRIPCION</t>
  </si>
  <si>
    <t>UND</t>
  </si>
  <si>
    <t>CANTIDAD</t>
  </si>
  <si>
    <t>V. UNITARIO</t>
  </si>
  <si>
    <t>V. TOTAL</t>
  </si>
  <si>
    <t>SITEMA DE ALIVIO DE CAUDALES (D=1,20m; H=0,80m) PRFV/HG, Inc. Canaleta, vertedero, entradas y salidas, tapa.</t>
  </si>
  <si>
    <t>LOCALIZACIÓN Y REPLANTEO DE OBRA</t>
  </si>
  <si>
    <t>M2</t>
  </si>
  <si>
    <t>PRECIOS GOBER</t>
  </si>
  <si>
    <t>LOCALIZACIÓN Y REPLANTEO DE REDES (tubería existente)</t>
  </si>
  <si>
    <t>ML</t>
  </si>
  <si>
    <t>EXCAVACION MANUAL MATERIAL COMUN</t>
  </si>
  <si>
    <t>M3</t>
  </si>
  <si>
    <t>COTIZACION</t>
  </si>
  <si>
    <t xml:space="preserve">SUMINISTRO E INSTALACION DE ESTRUCTURA DE ALIVIO DE CAUDALES. PRFV/HG, Inc. Tuberías para acoples de entrada y salida y tubería canal, con vertedero lateral. </t>
  </si>
  <si>
    <t>RELLENO CON MATERIAL DE AFIRMADO COMPACTADO RANA Y/O VIBROCOMPACTADOR. (INCLUYE ACARREO LIBRE HASTA 5 KM.)</t>
  </si>
  <si>
    <t>RELLENO CON MATERIAL SELECCIÓNADO PROVENIENTE DE EXCAVACIÓN COMPACTADO CON PLANCHA VIBRADORA</t>
  </si>
  <si>
    <t>SUMINISTRO E INSTALACIÓN TUBERÍA DE ALCANTARILLADO PVC D=12"</t>
  </si>
  <si>
    <t>SUMINISTRO E INSTALACIÓN DE TUBERÍA PVC SANITARIA D = 4"</t>
  </si>
  <si>
    <t>COSTO DIRECTO</t>
  </si>
  <si>
    <t>SITEMA DE CRIBADO (10 familias) (L=1,80m; B=0,70m; H=0,90m) PRFV/HG, Inc. Rejas, Escurrideras, entradas y salidas, tapa.</t>
  </si>
  <si>
    <t>SUMINISTRO E INSTALACION DE ESTRUCTURA DE CRIBADO. PRFV/HG, Inc. REJA GRUESA Y FINA Y SUS ESCURRIDERAS.</t>
  </si>
  <si>
    <t>SITEMA DESARENADOR (10 familias) (L=2,75m; B=0,65m; H=0,90m) PRFV/HG, Inc. Tolva, Vertedero sutro, entradas y salidas, tapa.</t>
  </si>
  <si>
    <t>SUMINISTRO E INSTALACION DE ESTRUCTURA DESARENADORA. PRFV/HG, Inc. Vertedero sutro.</t>
  </si>
  <si>
    <t>CAMARA REGULACION Y REBOSE (10 familias) (D=1,20m; H=0,80m) PRFV/HG, Inc. Rebose, entradas, salidas y tapa</t>
  </si>
  <si>
    <t>SUMINISTRO E INSTALACION DE ESTRUCTURA REGULACION CAUDAL. PRFV/HG</t>
  </si>
  <si>
    <t>UASB (20 familias) (D=0,70m; H=4,50m; Y=1,50m) PRFV/HG, Inc. Mnjoles, Tra/to H2S, entradas, salidas.</t>
  </si>
  <si>
    <t>ENTIBADOS EN MADERA PARA EXCAVACIÓNES</t>
  </si>
  <si>
    <t xml:space="preserve">SUMINISTRO E INSTALACION DE REACTOR ANAEROBIO, PRFV/PVC, CILINDRICO CON YEE (H:4.50m, D:0,70m) / desarrollo de yee 1.50 m aprox), con entrada 4" pvc sant, salida 4" pvc sant.  y salida, acople para purga de lodos en 4", salida en 1/2" biogás con tratamiento para control de olor por H₂S. 2 manjoles de inspección general. Instalado en sitio destinado. </t>
  </si>
  <si>
    <t>DISTRIBUIDOR DE CAUDALES (20 familias) (L=0,60m; B=0,30m; H=0,30m) PRFV, Inc. Entradas, salidas y tapa</t>
  </si>
  <si>
    <t>LECHO DE SECADO (20 familias) (D=2,00m; H=1,00m) PRFV/HG, Inc. Medio filtrante, entradas y salidas, tapa ajustable en altura.</t>
  </si>
  <si>
    <t>SUMINISTRO E INSTALACION DE ESTRUCTURA DE LECHO DE SECADO. PRFV/HG. Inc. Estructura y Tapa en PRFV. Ajustable a altura para ventilación.</t>
  </si>
  <si>
    <t>SUMINISTRO E INSTALACIÓN DE ARENA GRUESA PARA LECHO FILTRANTE</t>
  </si>
  <si>
    <t xml:space="preserve">SUMINISTRO E INSTALACIÓN DE GRAVAS PARA LECHO FILTRANTE (DIFERENTES DIÁMETROS). </t>
  </si>
  <si>
    <t>LAVADO DE MEDIOS FILTRANTES PREVIA INSTALACIÓN</t>
  </si>
  <si>
    <t>SUMINISTRO E INSTALACIÓN DE TUBERÍA PVC SANITARIA D = 3"</t>
  </si>
  <si>
    <t>HUMEDAL ARTIFICIAL EN SITIO vi (20 familias) (5 en serie (10m * 2m)). Paredes a 45°</t>
  </si>
  <si>
    <t>PERFILADO Y ACONDICIONAMIENTO DEL SUELO</t>
  </si>
  <si>
    <t>SUMINISTRO E INSTALACION DE GEOTEXTIL NT 1600</t>
  </si>
  <si>
    <t>SUMINISTRO E INSTALACION DE GEOMEMBRANA HDEP 40 MILS (cortes geometría humedal y termofusión)</t>
  </si>
  <si>
    <t>SUMINISTRO E INSTALACION GRAVA LIMPIA 1"</t>
  </si>
  <si>
    <t>SUMINISTRO E INSTALACION DE ESPADAÑAS A.R. (0,50m2/planta)</t>
  </si>
  <si>
    <t xml:space="preserve">UN </t>
  </si>
  <si>
    <t>CAJAS DE INSPECCIÓN EN LADRILLO DE 0.80 X 0.80 X 0.80 M. (SALIDA)</t>
  </si>
  <si>
    <t>TRANSPORTE DE CARGA MULAR (100 KG)</t>
  </si>
  <si>
    <t>CARGA-KM</t>
  </si>
  <si>
    <t>SUMA DE COSTOS DIRECTOS</t>
  </si>
  <si>
    <t>AIU</t>
  </si>
  <si>
    <t>TOTAL</t>
  </si>
  <si>
    <t>AJUSTE AL PESO</t>
  </si>
  <si>
    <t>MUNICIPIO DE SOTAQUIRA BOYACA</t>
  </si>
  <si>
    <t>E</t>
  </si>
  <si>
    <t>DESCRIPCIÓN</t>
  </si>
  <si>
    <t>TARIFA HORA</t>
  </si>
  <si>
    <t>RENDIMIENTO</t>
  </si>
  <si>
    <t>V/UNITARIO</t>
  </si>
  <si>
    <t>Q</t>
  </si>
  <si>
    <t>MANO DE OBRA</t>
  </si>
  <si>
    <t>U</t>
  </si>
  <si>
    <t xml:space="preserve">HERRAMIENTA MENOR </t>
  </si>
  <si>
    <t>I</t>
  </si>
  <si>
    <t>P</t>
  </si>
  <si>
    <t>O</t>
  </si>
  <si>
    <t>SUB-TOTAL</t>
  </si>
  <si>
    <t>M</t>
  </si>
  <si>
    <t>UNIDAD</t>
  </si>
  <si>
    <t>PRECIO UNITARIO</t>
  </si>
  <si>
    <t>A</t>
  </si>
  <si>
    <t>T</t>
  </si>
  <si>
    <t>R</t>
  </si>
  <si>
    <t>L</t>
  </si>
  <si>
    <t>S</t>
  </si>
  <si>
    <t>TRABAJADOR</t>
  </si>
  <si>
    <t>JORNAL</t>
  </si>
  <si>
    <t>PRESTACIÓN</t>
  </si>
  <si>
    <t>JORNAL TOTAL</t>
  </si>
  <si>
    <t>OFICIAL          (1)</t>
  </si>
  <si>
    <t>N</t>
  </si>
  <si>
    <t>AYUDANTE    (1)</t>
  </si>
  <si>
    <t>B</t>
  </si>
  <si>
    <t>TOTAL COSTO DIRECTO</t>
  </si>
  <si>
    <t>FIRMA:</t>
  </si>
  <si>
    <t>AYUDANTE    (2)</t>
  </si>
  <si>
    <t>AYUDANTE    (4)</t>
  </si>
  <si>
    <t>UN</t>
  </si>
  <si>
    <t>UNIDAD: UND</t>
  </si>
  <si>
    <t>AYUDANTE    (3)</t>
  </si>
  <si>
    <t>UNIDAD: M3</t>
  </si>
  <si>
    <t>GRAVAS PARA FILTRACION</t>
  </si>
  <si>
    <t>ANALISIS DE PRECIOS UNITARIOS</t>
  </si>
  <si>
    <t xml:space="preserve">ACTIVIDAD:  1.4  SUMINISTRO E INSTALACION DE ESTRUCTURA DE ALIVIO DE CAUDALES. PRFV/HG, Inc. Tuberías para acoples de entrada y salida y tubería canal, con vertedero lateral. </t>
  </si>
  <si>
    <t>ALIVIADERO DE CAUDALES PRFV/HG</t>
  </si>
  <si>
    <t>ACTIVIDAD:  2,3  SUMINISTRO E INSTALACION DE ESTRUCTURA DE CRIBADO. PRFV/HG, Inc. REJA GRUESA Y FINA Y SUS ESCURRIDERAS.</t>
  </si>
  <si>
    <t>ESTRUCTURA DE CRIBADO PRFV/HG</t>
  </si>
  <si>
    <t>ACTIVIDAD:  3,3  SUMINISTRO E INSTALACION DE ESTRUCTURA DESARENADORA. PRFV/HG, Inc. Vertedero sutro.</t>
  </si>
  <si>
    <t>ESTRUCTURA DESARENADOR PRFV/HG</t>
  </si>
  <si>
    <t>ACTIVIDAD:  4,3  SUMINISTRO E INSTALACION DE ESTRUCTURA REGULACION CAUDAL. PRFV/HG</t>
  </si>
  <si>
    <t>ESTRUCTURA REGULACION DE CAUDAL PRFV/HG</t>
  </si>
  <si>
    <t xml:space="preserve">ACTIVIDAD:  5,4  SUMINISTRO E INSTALACION DE REACTOR ANAEROBIO, PRFV/PVC, CILINDRICO CON YEE (H:4.50m, D:0,70m) / desarrollo de yee 1.50 m aprox), con entrada 4" pvc sant, salida 4" pvc sant.  y salida, acople para purga de lodos en 4", salida en 1/2" biogás con tratamiento para control de olor por H₂S. 2 manjoles de inspección general. Instalado en sitio destinado. </t>
  </si>
  <si>
    <t>UASB, Inc. Tratamiento H₂S. PRFV/HG</t>
  </si>
  <si>
    <t>AYUDANTE    (5)</t>
  </si>
  <si>
    <t>SUMINISTRO E INSTALACION DE ESTRUCTURA DISTRIBUIDOR DE CAUDALES. PRFV/HG</t>
  </si>
  <si>
    <t>ACTIVIDAD:  6,3  SUMINISTRO E INSTALACION DE ESTRUCTURA DISTRIBUIDOR DE CAUDALES. PRFV/HG</t>
  </si>
  <si>
    <t>ESTRUCTURA DISTRIBUIDORA DE CAUDALES PRFV/HG</t>
  </si>
  <si>
    <t>ACTIVIDAD:  7.3  SUMINISTRO E INSTALACION DE ESTRUCTURA DE LECHO DE SECADO. PRFV/HG. Inc. Estructura y Tapa en PRFV. Ajustable a altura para ventilación.</t>
  </si>
  <si>
    <t>LECHO DE SECADO PRFV/HG</t>
  </si>
  <si>
    <t xml:space="preserve">ACTIVIDAD:  7.6  SUMINISTRO E INSTALACIÓN DE GRAVAS PARA LECHO FILTRANTE (DIFERENTES DIÁMETROS). </t>
  </si>
  <si>
    <t>ACTIVIDAD:  7.7  LAVADO DE MEDIOS FILTRANTES PREVIA INSTALACIÓN</t>
  </si>
  <si>
    <t>ACTIVIDAD:  8,3  PERFILADO Y ACONDICIONAMIENTO DEL SUELO</t>
  </si>
  <si>
    <t>UNIDAD: M2</t>
  </si>
  <si>
    <t>ACTIVIDAD:  8.4  SUMINISTRO E INSTALACION DE GEOTEXTIL NT 1600</t>
  </si>
  <si>
    <t>GEOTEXTIL NT 1600</t>
  </si>
  <si>
    <t>ACTIVIDAD:  8.5  SUMINISTRO E INSTALACION DE GEOMEMBRANA HDEP 40 MILS (cortes geometría humedal y termofusión)</t>
  </si>
  <si>
    <t>GEOMEMBRANA HDEP 40 MILS</t>
  </si>
  <si>
    <t>EQUIPO TERMOFUSIÓN</t>
  </si>
  <si>
    <t>ESPECIALISTA TERMOFUS.</t>
  </si>
  <si>
    <t>ACTIVIDAD:  8,6  SUMINISTRO E INSTALACION GRAVA LIMPIA 1"</t>
  </si>
  <si>
    <t>GRAVA LIMPIA 1"</t>
  </si>
  <si>
    <t>ACTIVIDAD:  8,7  SUMINISTRO E INSTALACION DE ESPADAÑAS A.R. (0,50m2/planta)</t>
  </si>
  <si>
    <t>ESPADAÑAS (aguas residuales)</t>
  </si>
  <si>
    <t xml:space="preserve">item </t>
  </si>
  <si>
    <t>2.01.63</t>
  </si>
  <si>
    <t>valor</t>
  </si>
  <si>
    <t>2.01.64</t>
  </si>
  <si>
    <t>2.01.70</t>
  </si>
  <si>
    <t>3.03.15</t>
  </si>
  <si>
    <t>3.03.16</t>
  </si>
  <si>
    <t>5.01.28</t>
  </si>
  <si>
    <t>2.02.33</t>
  </si>
  <si>
    <t>item gober</t>
  </si>
  <si>
    <t>precio oficial</t>
  </si>
  <si>
    <t>2.02.03</t>
  </si>
  <si>
    <t>4.01.02</t>
  </si>
  <si>
    <t>4.03.01</t>
  </si>
  <si>
    <t>2.02.32</t>
  </si>
  <si>
    <t>3.12.08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</si>
</sst>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[$$-240A]\ #,##0.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4" fillId="0" borderId="0"/>
    <xf numFmtId="0" fontId="4" fillId="0" borderId="0"/>
    <xf numFmtId="44" fontId="11" fillId="0" borderId="0" applyFont="0" applyFill="0" applyBorder="0" applyAlignment="0" applyProtection="0"/>
  </cellStyleXfs>
  <cellXfs count="1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20" xfId="0" applyNumberFormat="1" applyBorder="1" applyAlignment="1">
      <alignment vertical="center"/>
    </xf>
    <xf numFmtId="164" fontId="1" fillId="0" borderId="24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9" fontId="1" fillId="0" borderId="27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0" fontId="3" fillId="0" borderId="0" xfId="0" applyFont="1"/>
    <xf numFmtId="0" fontId="6" fillId="0" borderId="0" xfId="1" applyFont="1" applyAlignment="1">
      <alignment vertical="center"/>
    </xf>
    <xf numFmtId="0" fontId="0" fillId="0" borderId="0" xfId="0" applyAlignment="1">
      <alignment horizontal="center"/>
    </xf>
    <xf numFmtId="0" fontId="7" fillId="3" borderId="31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165" fontId="8" fillId="0" borderId="1" xfId="1" applyNumberFormat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165" fontId="0" fillId="0" borderId="0" xfId="0" applyNumberFormat="1"/>
    <xf numFmtId="165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165" fontId="3" fillId="0" borderId="1" xfId="1" applyNumberFormat="1" applyFont="1" applyBorder="1" applyAlignment="1">
      <alignment vertical="center"/>
    </xf>
    <xf numFmtId="0" fontId="5" fillId="0" borderId="0" xfId="1" applyFont="1" applyAlignment="1">
      <alignment vertical="center"/>
    </xf>
    <xf numFmtId="0" fontId="7" fillId="3" borderId="1" xfId="1" applyFont="1" applyFill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2" fontId="8" fillId="0" borderId="1" xfId="1" applyNumberFormat="1" applyFont="1" applyBorder="1" applyAlignment="1">
      <alignment horizontal="center" vertical="center"/>
    </xf>
    <xf numFmtId="2" fontId="9" fillId="0" borderId="1" xfId="1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vertical="center"/>
    </xf>
    <xf numFmtId="165" fontId="9" fillId="0" borderId="1" xfId="1" applyNumberFormat="1" applyFont="1" applyBorder="1" applyAlignment="1">
      <alignment horizontal="right" vertical="center"/>
    </xf>
    <xf numFmtId="9" fontId="8" fillId="0" borderId="1" xfId="1" applyNumberFormat="1" applyFont="1" applyBorder="1" applyAlignment="1">
      <alignment horizontal="center" vertical="center"/>
    </xf>
    <xf numFmtId="165" fontId="8" fillId="0" borderId="1" xfId="1" applyNumberFormat="1" applyFont="1" applyBorder="1" applyAlignment="1">
      <alignment horizontal="center" vertical="center"/>
    </xf>
    <xf numFmtId="165" fontId="8" fillId="0" borderId="1" xfId="1" applyNumberFormat="1" applyFont="1" applyBorder="1" applyAlignment="1">
      <alignment horizontal="right" vertical="center"/>
    </xf>
    <xf numFmtId="9" fontId="9" fillId="0" borderId="1" xfId="1" applyNumberFormat="1" applyFont="1" applyBorder="1" applyAlignment="1">
      <alignment horizontal="center" vertical="center"/>
    </xf>
    <xf numFmtId="165" fontId="9" fillId="0" borderId="1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165" fontId="3" fillId="0" borderId="1" xfId="1" applyNumberFormat="1" applyFont="1" applyBorder="1" applyAlignment="1">
      <alignment horizontal="right" vertical="center"/>
    </xf>
    <xf numFmtId="0" fontId="5" fillId="0" borderId="10" xfId="1" applyFont="1" applyBorder="1" applyAlignment="1">
      <alignment vertical="center"/>
    </xf>
    <xf numFmtId="0" fontId="6" fillId="0" borderId="10" xfId="1" applyFont="1" applyBorder="1" applyAlignment="1">
      <alignment vertical="center"/>
    </xf>
    <xf numFmtId="0" fontId="4" fillId="0" borderId="1" xfId="1" applyBorder="1" applyAlignment="1">
      <alignment vertical="center"/>
    </xf>
    <xf numFmtId="2" fontId="8" fillId="0" borderId="1" xfId="1" applyNumberFormat="1" applyFont="1" applyBorder="1" applyAlignment="1">
      <alignment vertical="center"/>
    </xf>
    <xf numFmtId="165" fontId="2" fillId="0" borderId="1" xfId="1" applyNumberFormat="1" applyFont="1" applyBorder="1" applyAlignment="1">
      <alignment horizontal="right" vertical="center"/>
    </xf>
    <xf numFmtId="44" fontId="0" fillId="0" borderId="0" xfId="3" applyFont="1"/>
    <xf numFmtId="164" fontId="12" fillId="0" borderId="0" xfId="0" applyNumberFormat="1" applyFont="1" applyAlignment="1">
      <alignment vertical="center"/>
    </xf>
    <xf numFmtId="164" fontId="13" fillId="0" borderId="1" xfId="0" applyNumberFormat="1" applyFont="1" applyBorder="1" applyAlignment="1">
      <alignment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/>
    </xf>
    <xf numFmtId="0" fontId="9" fillId="0" borderId="2" xfId="1" applyFont="1" applyBorder="1" applyAlignment="1">
      <alignment horizontal="left" vertical="center"/>
    </xf>
    <xf numFmtId="0" fontId="9" fillId="0" borderId="3" xfId="1" applyFont="1" applyBorder="1" applyAlignment="1">
      <alignment horizontal="left" vertical="center"/>
    </xf>
    <xf numFmtId="0" fontId="9" fillId="0" borderId="4" xfId="1" applyFont="1" applyBorder="1" applyAlignment="1">
      <alignment horizontal="left" vertical="center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8" fillId="0" borderId="4" xfId="1" applyFont="1" applyBorder="1" applyAlignment="1">
      <alignment vertical="center"/>
    </xf>
    <xf numFmtId="0" fontId="7" fillId="3" borderId="28" xfId="1" applyFont="1" applyFill="1" applyBorder="1" applyAlignment="1">
      <alignment horizontal="center" vertical="center"/>
    </xf>
    <xf numFmtId="0" fontId="7" fillId="3" borderId="29" xfId="1" applyFont="1" applyFill="1" applyBorder="1" applyAlignment="1">
      <alignment horizontal="center" vertical="center"/>
    </xf>
    <xf numFmtId="0" fontId="7" fillId="3" borderId="30" xfId="1" applyFont="1" applyFill="1" applyBorder="1" applyAlignment="1">
      <alignment horizontal="center" vertical="center"/>
    </xf>
    <xf numFmtId="0" fontId="7" fillId="3" borderId="32" xfId="1" applyFont="1" applyFill="1" applyBorder="1" applyAlignment="1">
      <alignment horizontal="center" vertical="center"/>
    </xf>
    <xf numFmtId="0" fontId="7" fillId="3" borderId="33" xfId="1" applyFont="1" applyFill="1" applyBorder="1" applyAlignment="1">
      <alignment horizontal="center" vertical="center"/>
    </xf>
    <xf numFmtId="0" fontId="7" fillId="3" borderId="34" xfId="1" applyFont="1" applyFill="1" applyBorder="1" applyAlignment="1">
      <alignment horizontal="center" vertical="center"/>
    </xf>
    <xf numFmtId="0" fontId="7" fillId="3" borderId="31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left" vertical="center"/>
    </xf>
    <xf numFmtId="0" fontId="8" fillId="0" borderId="3" xfId="1" applyFont="1" applyBorder="1" applyAlignment="1">
      <alignment horizontal="left" vertical="center"/>
    </xf>
    <xf numFmtId="0" fontId="8" fillId="0" borderId="4" xfId="1" applyFont="1" applyBorder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0" fillId="0" borderId="36" xfId="1" applyFont="1" applyBorder="1" applyAlignment="1">
      <alignment horizontal="right" vertical="center"/>
    </xf>
    <xf numFmtId="165" fontId="8" fillId="0" borderId="31" xfId="1" applyNumberFormat="1" applyFont="1" applyBorder="1" applyAlignment="1">
      <alignment horizontal="center" vertical="center"/>
    </xf>
    <xf numFmtId="165" fontId="8" fillId="0" borderId="35" xfId="1" applyNumberFormat="1" applyFont="1" applyBorder="1" applyAlignment="1">
      <alignment horizontal="center" vertical="center"/>
    </xf>
    <xf numFmtId="0" fontId="8" fillId="0" borderId="28" xfId="1" applyFont="1" applyBorder="1" applyAlignment="1">
      <alignment horizontal="left" vertical="center" wrapText="1"/>
    </xf>
    <xf numFmtId="0" fontId="8" fillId="0" borderId="29" xfId="1" applyFont="1" applyBorder="1" applyAlignment="1">
      <alignment horizontal="left" vertical="center" wrapText="1"/>
    </xf>
    <xf numFmtId="0" fontId="8" fillId="0" borderId="30" xfId="1" applyFont="1" applyBorder="1" applyAlignment="1">
      <alignment horizontal="left" vertical="center" wrapText="1"/>
    </xf>
    <xf numFmtId="0" fontId="8" fillId="0" borderId="32" xfId="1" applyFont="1" applyBorder="1" applyAlignment="1">
      <alignment horizontal="left" vertical="center" wrapText="1"/>
    </xf>
    <xf numFmtId="0" fontId="8" fillId="0" borderId="33" xfId="1" applyFont="1" applyBorder="1" applyAlignment="1">
      <alignment horizontal="left" vertical="center" wrapText="1"/>
    </xf>
    <xf numFmtId="0" fontId="8" fillId="0" borderId="34" xfId="1" applyFont="1" applyBorder="1" applyAlignment="1">
      <alignment horizontal="left" vertical="center" wrapText="1"/>
    </xf>
    <xf numFmtId="0" fontId="4" fillId="0" borderId="31" xfId="1" applyBorder="1" applyAlignment="1">
      <alignment horizontal="center" vertical="center"/>
    </xf>
    <xf numFmtId="0" fontId="4" fillId="0" borderId="35" xfId="1" applyBorder="1" applyAlignment="1">
      <alignment horizontal="center" vertical="center"/>
    </xf>
    <xf numFmtId="2" fontId="8" fillId="0" borderId="31" xfId="1" applyNumberFormat="1" applyFont="1" applyBorder="1" applyAlignment="1">
      <alignment horizontal="center" vertical="center"/>
    </xf>
    <xf numFmtId="2" fontId="8" fillId="0" borderId="35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right"/>
    </xf>
    <xf numFmtId="0" fontId="1" fillId="0" borderId="22" xfId="0" applyFont="1" applyBorder="1" applyAlignment="1">
      <alignment horizontal="right"/>
    </xf>
    <xf numFmtId="0" fontId="1" fillId="0" borderId="23" xfId="0" applyFont="1" applyBorder="1" applyAlignment="1">
      <alignment horizontal="right"/>
    </xf>
    <xf numFmtId="0" fontId="1" fillId="0" borderId="21" xfId="0" applyFont="1" applyBorder="1" applyAlignment="1">
      <alignment horizontal="right" vertical="center"/>
    </xf>
    <xf numFmtId="0" fontId="1" fillId="0" borderId="22" xfId="0" applyFont="1" applyBorder="1" applyAlignment="1">
      <alignment horizontal="right" vertical="center"/>
    </xf>
    <xf numFmtId="0" fontId="1" fillId="0" borderId="23" xfId="0" applyFont="1" applyBorder="1" applyAlignment="1">
      <alignment horizontal="right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right" vertical="center"/>
    </xf>
    <xf numFmtId="0" fontId="1" fillId="0" borderId="26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</cellXfs>
  <cellStyles count="4">
    <cellStyle name="Moneda" xfId="3" builtinId="4"/>
    <cellStyle name="Normal" xfId="0" builtinId="0"/>
    <cellStyle name="Normal 2" xfId="2" xr:uid="{37AE9489-F476-4C5A-AE3C-DCC83DD03FA5}"/>
    <cellStyle name="Normal 4" xfId="1" xr:uid="{CA8302EE-8EF1-4C14-8180-1E0284905D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4CF5D-EE1A-4361-979F-CD1312366E53}">
  <dimension ref="A1:K602"/>
  <sheetViews>
    <sheetView view="pageBreakPreview" topLeftCell="A179" zoomScaleNormal="100" zoomScaleSheetLayoutView="100" workbookViewId="0">
      <selection activeCell="L187" sqref="L187"/>
    </sheetView>
  </sheetViews>
  <sheetFormatPr baseColWidth="10" defaultRowHeight="15" x14ac:dyDescent="0.25"/>
  <cols>
    <col min="1" max="1" width="3.5703125" customWidth="1"/>
    <col min="5" max="5" width="10.140625" customWidth="1"/>
    <col min="6" max="6" width="13.5703125" customWidth="1"/>
    <col min="7" max="7" width="10.7109375" customWidth="1"/>
    <col min="8" max="8" width="14" customWidth="1"/>
    <col min="9" max="9" width="15.5703125" bestFit="1" customWidth="1"/>
    <col min="10" max="10" width="14.140625" bestFit="1" customWidth="1"/>
    <col min="11" max="11" width="14.85546875" bestFit="1" customWidth="1"/>
  </cols>
  <sheetData>
    <row r="1" spans="1:10" ht="15" customHeight="1" x14ac:dyDescent="0.25">
      <c r="A1" s="22"/>
      <c r="B1" s="58" t="s">
        <v>53</v>
      </c>
      <c r="C1" s="58"/>
      <c r="D1" s="58"/>
      <c r="E1" s="58"/>
      <c r="F1" s="58"/>
      <c r="G1" s="58"/>
      <c r="H1" s="58"/>
    </row>
    <row r="2" spans="1:10" ht="15" customHeight="1" x14ac:dyDescent="0.25">
      <c r="A2" s="22"/>
      <c r="B2" s="58" t="s">
        <v>92</v>
      </c>
      <c r="C2" s="58"/>
      <c r="D2" s="58"/>
      <c r="E2" s="58"/>
      <c r="F2" s="58"/>
      <c r="G2" s="58"/>
      <c r="H2" s="58"/>
    </row>
    <row r="3" spans="1:10" ht="24.75" customHeight="1" x14ac:dyDescent="0.25">
      <c r="A3" s="22"/>
      <c r="B3" s="58" t="s">
        <v>0</v>
      </c>
      <c r="C3" s="58"/>
      <c r="D3" s="58"/>
      <c r="E3" s="58"/>
      <c r="F3" s="58"/>
      <c r="G3" s="58"/>
      <c r="H3" s="58"/>
    </row>
    <row r="4" spans="1:10" ht="39" customHeight="1" x14ac:dyDescent="0.25">
      <c r="A4" s="22"/>
      <c r="B4" s="59" t="s">
        <v>93</v>
      </c>
      <c r="C4" s="59"/>
      <c r="D4" s="59"/>
      <c r="E4" s="59"/>
      <c r="F4" s="59"/>
      <c r="G4" s="59"/>
      <c r="H4" s="59"/>
    </row>
    <row r="5" spans="1:10" x14ac:dyDescent="0.25">
      <c r="A5" s="22"/>
      <c r="B5" s="60" t="s">
        <v>88</v>
      </c>
      <c r="C5" s="60"/>
      <c r="D5" s="60"/>
      <c r="E5" s="60"/>
      <c r="F5" s="60"/>
      <c r="G5" s="60"/>
      <c r="H5" s="60"/>
    </row>
    <row r="6" spans="1:10" x14ac:dyDescent="0.25">
      <c r="B6" s="23"/>
      <c r="C6" s="23"/>
      <c r="D6" s="23"/>
      <c r="E6" s="23"/>
      <c r="F6" s="23"/>
      <c r="G6" s="23"/>
      <c r="H6" s="23"/>
    </row>
    <row r="7" spans="1:10" x14ac:dyDescent="0.25">
      <c r="A7" s="24" t="s">
        <v>54</v>
      </c>
      <c r="B7" s="70" t="s">
        <v>55</v>
      </c>
      <c r="C7" s="71"/>
      <c r="D7" s="71"/>
      <c r="E7" s="72"/>
      <c r="F7" s="25" t="s">
        <v>56</v>
      </c>
      <c r="G7" s="76" t="s">
        <v>57</v>
      </c>
      <c r="H7" s="76" t="s">
        <v>58</v>
      </c>
    </row>
    <row r="8" spans="1:10" x14ac:dyDescent="0.25">
      <c r="A8" s="24" t="s">
        <v>59</v>
      </c>
      <c r="B8" s="73"/>
      <c r="C8" s="74"/>
      <c r="D8" s="74"/>
      <c r="E8" s="75"/>
      <c r="F8" s="26" t="s">
        <v>60</v>
      </c>
      <c r="G8" s="77"/>
      <c r="H8" s="77"/>
    </row>
    <row r="9" spans="1:10" x14ac:dyDescent="0.25">
      <c r="A9" s="24" t="s">
        <v>61</v>
      </c>
      <c r="B9" s="78" t="s">
        <v>62</v>
      </c>
      <c r="C9" s="79"/>
      <c r="D9" s="79"/>
      <c r="E9" s="80"/>
      <c r="F9" s="27">
        <f>H39*0.05</f>
        <v>126875</v>
      </c>
      <c r="G9" s="28">
        <v>1</v>
      </c>
      <c r="H9" s="27">
        <f>F9/G9</f>
        <v>126875</v>
      </c>
      <c r="J9" s="29"/>
    </row>
    <row r="10" spans="1:10" x14ac:dyDescent="0.25">
      <c r="A10" s="24" t="s">
        <v>63</v>
      </c>
      <c r="B10" s="78"/>
      <c r="C10" s="79"/>
      <c r="D10" s="79"/>
      <c r="E10" s="80"/>
      <c r="F10" s="27"/>
      <c r="G10" s="28"/>
      <c r="H10" s="27"/>
    </row>
    <row r="11" spans="1:10" x14ac:dyDescent="0.25">
      <c r="A11" s="24" t="s">
        <v>64</v>
      </c>
      <c r="B11" s="78"/>
      <c r="C11" s="79"/>
      <c r="D11" s="79"/>
      <c r="E11" s="80"/>
      <c r="F11" s="27"/>
      <c r="G11" s="28"/>
      <c r="H11" s="27"/>
    </row>
    <row r="12" spans="1:10" x14ac:dyDescent="0.25">
      <c r="A12" s="24" t="s">
        <v>65</v>
      </c>
      <c r="B12" s="61"/>
      <c r="C12" s="62"/>
      <c r="D12" s="62"/>
      <c r="E12" s="63"/>
      <c r="F12" s="30"/>
      <c r="G12" s="31"/>
      <c r="H12" s="30"/>
    </row>
    <row r="13" spans="1:10" x14ac:dyDescent="0.25">
      <c r="B13" s="23"/>
      <c r="C13" s="23"/>
      <c r="D13" s="23"/>
      <c r="E13" s="23"/>
      <c r="F13" s="23"/>
      <c r="G13" s="32" t="s">
        <v>66</v>
      </c>
      <c r="H13" s="33">
        <f>SUM(H9:H12)</f>
        <v>126875</v>
      </c>
    </row>
    <row r="14" spans="1:10" x14ac:dyDescent="0.25">
      <c r="B14" s="23"/>
      <c r="C14" s="23"/>
      <c r="D14" s="23"/>
      <c r="E14" s="23"/>
      <c r="F14" s="23"/>
      <c r="G14" s="34"/>
      <c r="H14" s="23"/>
    </row>
    <row r="15" spans="1:10" x14ac:dyDescent="0.25">
      <c r="A15" s="24" t="s">
        <v>67</v>
      </c>
      <c r="B15" s="64" t="s">
        <v>55</v>
      </c>
      <c r="C15" s="65"/>
      <c r="D15" s="66"/>
      <c r="E15" s="35" t="s">
        <v>68</v>
      </c>
      <c r="F15" s="35" t="s">
        <v>69</v>
      </c>
      <c r="G15" s="35" t="s">
        <v>5</v>
      </c>
      <c r="H15" s="35" t="s">
        <v>58</v>
      </c>
    </row>
    <row r="16" spans="1:10" x14ac:dyDescent="0.25">
      <c r="A16" s="24" t="s">
        <v>70</v>
      </c>
      <c r="B16" s="67" t="s">
        <v>94</v>
      </c>
      <c r="C16" s="68"/>
      <c r="D16" s="69"/>
      <c r="E16" s="36" t="s">
        <v>45</v>
      </c>
      <c r="F16" s="27">
        <v>11875625</v>
      </c>
      <c r="G16" s="37">
        <v>1</v>
      </c>
      <c r="H16" s="27">
        <f>F16*G16</f>
        <v>11875625</v>
      </c>
      <c r="J16" s="29"/>
    </row>
    <row r="17" spans="1:11" x14ac:dyDescent="0.25">
      <c r="A17" s="24" t="s">
        <v>71</v>
      </c>
      <c r="B17" s="67"/>
      <c r="C17" s="68"/>
      <c r="D17" s="69"/>
      <c r="E17" s="36"/>
      <c r="F17" s="27"/>
      <c r="G17" s="37"/>
      <c r="H17" s="27"/>
    </row>
    <row r="18" spans="1:11" x14ac:dyDescent="0.25">
      <c r="A18" s="24" t="s">
        <v>54</v>
      </c>
      <c r="B18" s="67"/>
      <c r="C18" s="68"/>
      <c r="D18" s="69"/>
      <c r="E18" s="36"/>
      <c r="F18" s="27"/>
      <c r="G18" s="37"/>
      <c r="H18" s="27"/>
    </row>
    <row r="19" spans="1:11" x14ac:dyDescent="0.25">
      <c r="A19" s="24" t="s">
        <v>72</v>
      </c>
      <c r="B19" s="67"/>
      <c r="C19" s="68"/>
      <c r="D19" s="69"/>
      <c r="E19" s="36"/>
      <c r="F19" s="27"/>
      <c r="G19" s="37"/>
      <c r="H19" s="27"/>
    </row>
    <row r="20" spans="1:11" x14ac:dyDescent="0.25">
      <c r="A20" s="24" t="s">
        <v>63</v>
      </c>
      <c r="B20" s="67"/>
      <c r="C20" s="68"/>
      <c r="D20" s="69"/>
      <c r="E20" s="36"/>
      <c r="F20" s="27"/>
      <c r="G20" s="37"/>
      <c r="H20" s="27"/>
    </row>
    <row r="21" spans="1:11" x14ac:dyDescent="0.25">
      <c r="A21" s="24" t="s">
        <v>70</v>
      </c>
      <c r="B21" s="67"/>
      <c r="C21" s="68"/>
      <c r="D21" s="69"/>
      <c r="E21" s="36"/>
      <c r="F21" s="27"/>
      <c r="G21" s="37"/>
      <c r="H21" s="27"/>
    </row>
    <row r="22" spans="1:11" x14ac:dyDescent="0.25">
      <c r="A22" s="24" t="s">
        <v>73</v>
      </c>
      <c r="B22" s="67"/>
      <c r="C22" s="68"/>
      <c r="D22" s="69"/>
      <c r="E22" s="36"/>
      <c r="F22" s="27"/>
      <c r="G22" s="37"/>
      <c r="H22" s="27"/>
    </row>
    <row r="23" spans="1:11" x14ac:dyDescent="0.25">
      <c r="A23" s="24" t="s">
        <v>54</v>
      </c>
      <c r="B23" s="67"/>
      <c r="C23" s="68"/>
      <c r="D23" s="69"/>
      <c r="E23" s="36"/>
      <c r="F23" s="27"/>
      <c r="G23" s="37"/>
      <c r="H23" s="27"/>
    </row>
    <row r="24" spans="1:11" x14ac:dyDescent="0.25">
      <c r="A24" s="24" t="s">
        <v>74</v>
      </c>
      <c r="B24" s="67"/>
      <c r="C24" s="68"/>
      <c r="D24" s="69"/>
      <c r="E24" s="36"/>
      <c r="F24" s="27"/>
      <c r="G24" s="37"/>
      <c r="H24" s="27"/>
    </row>
    <row r="25" spans="1:11" x14ac:dyDescent="0.25">
      <c r="A25" s="24"/>
      <c r="B25" s="78"/>
      <c r="C25" s="79"/>
      <c r="D25" s="80"/>
      <c r="E25" s="31"/>
      <c r="F25" s="30"/>
      <c r="G25" s="38"/>
      <c r="H25" s="39"/>
    </row>
    <row r="26" spans="1:11" x14ac:dyDescent="0.25">
      <c r="B26" s="78"/>
      <c r="C26" s="79"/>
      <c r="D26" s="80"/>
      <c r="E26" s="31"/>
      <c r="F26" s="27"/>
      <c r="G26" s="38"/>
      <c r="H26" s="39"/>
    </row>
    <row r="27" spans="1:11" x14ac:dyDescent="0.25">
      <c r="B27" s="78"/>
      <c r="C27" s="79"/>
      <c r="D27" s="80"/>
      <c r="E27" s="31"/>
      <c r="F27" s="27"/>
      <c r="G27" s="38"/>
      <c r="H27" s="39"/>
    </row>
    <row r="28" spans="1:11" x14ac:dyDescent="0.25">
      <c r="B28" s="23"/>
      <c r="C28" s="23"/>
      <c r="D28" s="23"/>
      <c r="E28" s="23"/>
      <c r="F28" s="23"/>
      <c r="G28" s="32" t="s">
        <v>66</v>
      </c>
      <c r="H28" s="33">
        <f>SUM(H16:H27)</f>
        <v>11875625</v>
      </c>
    </row>
    <row r="29" spans="1:11" x14ac:dyDescent="0.25">
      <c r="B29" s="23"/>
      <c r="C29" s="23"/>
      <c r="D29" s="23"/>
      <c r="E29" s="23"/>
      <c r="F29" s="23"/>
      <c r="G29" s="23"/>
      <c r="H29" s="23"/>
    </row>
    <row r="30" spans="1:11" x14ac:dyDescent="0.25">
      <c r="A30" s="24" t="s">
        <v>67</v>
      </c>
      <c r="B30" s="64" t="s">
        <v>75</v>
      </c>
      <c r="C30" s="66"/>
      <c r="D30" s="35" t="s">
        <v>76</v>
      </c>
      <c r="E30" s="35" t="s">
        <v>77</v>
      </c>
      <c r="F30" s="35" t="s">
        <v>78</v>
      </c>
      <c r="G30" s="35" t="s">
        <v>57</v>
      </c>
      <c r="H30" s="35" t="s">
        <v>58</v>
      </c>
    </row>
    <row r="31" spans="1:11" x14ac:dyDescent="0.25">
      <c r="A31" s="24" t="s">
        <v>70</v>
      </c>
      <c r="B31" s="78" t="s">
        <v>79</v>
      </c>
      <c r="C31" s="80"/>
      <c r="D31" s="40">
        <v>95000</v>
      </c>
      <c r="E31" s="41">
        <v>0.75</v>
      </c>
      <c r="F31" s="42">
        <f>D31*1.75*1</f>
        <v>166250</v>
      </c>
      <c r="G31" s="37">
        <v>0.2</v>
      </c>
      <c r="H31" s="43">
        <f>F31/G31</f>
        <v>831250</v>
      </c>
      <c r="K31" s="29"/>
    </row>
    <row r="32" spans="1:11" x14ac:dyDescent="0.25">
      <c r="A32" s="24" t="s">
        <v>80</v>
      </c>
      <c r="B32" s="78" t="s">
        <v>89</v>
      </c>
      <c r="C32" s="80"/>
      <c r="D32" s="40">
        <v>65000</v>
      </c>
      <c r="E32" s="41">
        <v>0.75</v>
      </c>
      <c r="F32" s="42">
        <f>D32*1.75*3</f>
        <v>341250</v>
      </c>
      <c r="G32" s="37">
        <f>G31</f>
        <v>0.2</v>
      </c>
      <c r="H32" s="43">
        <f>F32/G32</f>
        <v>1706250</v>
      </c>
      <c r="K32" s="29"/>
    </row>
    <row r="33" spans="1:11" x14ac:dyDescent="0.25">
      <c r="A33" s="24" t="s">
        <v>65</v>
      </c>
      <c r="B33" s="61"/>
      <c r="C33" s="63"/>
      <c r="D33" s="40"/>
      <c r="E33" s="44"/>
      <c r="F33" s="45"/>
      <c r="G33" s="37"/>
      <c r="H33" s="40"/>
    </row>
    <row r="34" spans="1:11" x14ac:dyDescent="0.25">
      <c r="A34" s="24"/>
      <c r="B34" s="61"/>
      <c r="C34" s="63"/>
      <c r="D34" s="31"/>
      <c r="E34" s="45"/>
      <c r="F34" s="31"/>
      <c r="G34" s="31"/>
      <c r="H34" s="46"/>
    </row>
    <row r="35" spans="1:11" x14ac:dyDescent="0.25">
      <c r="A35" s="24" t="s">
        <v>65</v>
      </c>
      <c r="B35" s="61"/>
      <c r="C35" s="63"/>
      <c r="D35" s="31"/>
      <c r="E35" s="45"/>
      <c r="F35" s="31"/>
      <c r="G35" s="31"/>
      <c r="H35" s="46"/>
    </row>
    <row r="36" spans="1:11" x14ac:dyDescent="0.25">
      <c r="A36" s="24" t="s">
        <v>82</v>
      </c>
      <c r="B36" s="61"/>
      <c r="C36" s="63"/>
      <c r="D36" s="31"/>
      <c r="E36" s="45"/>
      <c r="F36" s="31"/>
      <c r="G36" s="31"/>
      <c r="H36" s="46"/>
    </row>
    <row r="37" spans="1:11" x14ac:dyDescent="0.25">
      <c r="A37" s="24" t="s">
        <v>72</v>
      </c>
      <c r="B37" s="61"/>
      <c r="C37" s="63"/>
      <c r="D37" s="31"/>
      <c r="E37" s="45"/>
      <c r="F37" s="31"/>
      <c r="G37" s="31"/>
      <c r="H37" s="46"/>
    </row>
    <row r="38" spans="1:11" x14ac:dyDescent="0.25">
      <c r="A38" s="24" t="s">
        <v>70</v>
      </c>
      <c r="B38" s="61"/>
      <c r="C38" s="63"/>
      <c r="D38" s="31"/>
      <c r="E38" s="45"/>
      <c r="F38" s="31"/>
      <c r="G38" s="31"/>
      <c r="H38" s="46"/>
    </row>
    <row r="39" spans="1:11" x14ac:dyDescent="0.25">
      <c r="B39" s="23"/>
      <c r="C39" s="23"/>
      <c r="D39" s="47"/>
      <c r="E39" s="47"/>
      <c r="F39" s="48"/>
      <c r="G39" s="32" t="s">
        <v>66</v>
      </c>
      <c r="H39" s="49">
        <f>SUM(H31:H38)</f>
        <v>2537500</v>
      </c>
      <c r="I39" s="29">
        <f>+H39</f>
        <v>2537500</v>
      </c>
    </row>
    <row r="40" spans="1:11" x14ac:dyDescent="0.25">
      <c r="B40" s="23"/>
      <c r="C40" s="23"/>
      <c r="D40" s="47"/>
      <c r="E40" s="47"/>
      <c r="F40" s="81" t="s">
        <v>83</v>
      </c>
      <c r="G40" s="82"/>
      <c r="H40" s="54">
        <f>H13+H28+H39</f>
        <v>14540000</v>
      </c>
      <c r="K40" s="29"/>
    </row>
    <row r="41" spans="1:11" x14ac:dyDescent="0.25">
      <c r="B41" s="23"/>
      <c r="C41" s="23"/>
      <c r="D41" s="23"/>
      <c r="E41" s="23"/>
      <c r="F41" s="23"/>
      <c r="G41" s="23"/>
      <c r="H41" s="23"/>
    </row>
    <row r="42" spans="1:11" x14ac:dyDescent="0.25">
      <c r="B42" s="34"/>
      <c r="C42" s="23"/>
      <c r="D42" s="23"/>
      <c r="E42" s="23"/>
      <c r="F42" s="23"/>
      <c r="G42" s="23"/>
      <c r="H42" s="23"/>
    </row>
    <row r="43" spans="1:11" ht="15.75" thickBot="1" x14ac:dyDescent="0.3">
      <c r="B43" s="34" t="s">
        <v>84</v>
      </c>
      <c r="C43" s="50"/>
      <c r="D43" s="51"/>
      <c r="E43" s="51"/>
      <c r="F43" s="34"/>
      <c r="G43" s="23"/>
      <c r="H43" s="23"/>
    </row>
    <row r="44" spans="1:11" ht="15" customHeight="1" x14ac:dyDescent="0.25">
      <c r="A44" s="22"/>
      <c r="B44" s="58" t="s">
        <v>53</v>
      </c>
      <c r="C44" s="58"/>
      <c r="D44" s="58"/>
      <c r="E44" s="58"/>
      <c r="F44" s="58"/>
      <c r="G44" s="58"/>
      <c r="H44" s="58"/>
    </row>
    <row r="45" spans="1:11" ht="15" customHeight="1" x14ac:dyDescent="0.25">
      <c r="A45" s="22"/>
      <c r="B45" s="58" t="s">
        <v>92</v>
      </c>
      <c r="C45" s="58"/>
      <c r="D45" s="58"/>
      <c r="E45" s="58"/>
      <c r="F45" s="58"/>
      <c r="G45" s="58"/>
      <c r="H45" s="58"/>
    </row>
    <row r="46" spans="1:11" ht="24.75" customHeight="1" x14ac:dyDescent="0.25">
      <c r="A46" s="22"/>
      <c r="B46" s="58" t="s">
        <v>0</v>
      </c>
      <c r="C46" s="58"/>
      <c r="D46" s="58"/>
      <c r="E46" s="58"/>
      <c r="F46" s="58"/>
      <c r="G46" s="58"/>
      <c r="H46" s="58"/>
    </row>
    <row r="47" spans="1:11" ht="27.75" customHeight="1" x14ac:dyDescent="0.25">
      <c r="A47" s="22"/>
      <c r="B47" s="59" t="s">
        <v>95</v>
      </c>
      <c r="C47" s="59"/>
      <c r="D47" s="59"/>
      <c r="E47" s="59"/>
      <c r="F47" s="59"/>
      <c r="G47" s="59"/>
      <c r="H47" s="59"/>
    </row>
    <row r="48" spans="1:11" x14ac:dyDescent="0.25">
      <c r="A48" s="22"/>
      <c r="B48" s="60" t="s">
        <v>88</v>
      </c>
      <c r="C48" s="60"/>
      <c r="D48" s="60"/>
      <c r="E48" s="60"/>
      <c r="F48" s="60"/>
      <c r="G48" s="60"/>
      <c r="H48" s="60"/>
    </row>
    <row r="49" spans="1:10" x14ac:dyDescent="0.25">
      <c r="B49" s="23"/>
      <c r="C49" s="23"/>
      <c r="D49" s="23"/>
      <c r="E49" s="23"/>
      <c r="F49" s="23"/>
      <c r="G49" s="23"/>
      <c r="H49" s="23"/>
    </row>
    <row r="50" spans="1:10" x14ac:dyDescent="0.25">
      <c r="A50" s="24" t="s">
        <v>54</v>
      </c>
      <c r="B50" s="70" t="s">
        <v>55</v>
      </c>
      <c r="C50" s="71"/>
      <c r="D50" s="71"/>
      <c r="E50" s="72"/>
      <c r="F50" s="25" t="s">
        <v>56</v>
      </c>
      <c r="G50" s="76" t="s">
        <v>57</v>
      </c>
      <c r="H50" s="76" t="s">
        <v>58</v>
      </c>
    </row>
    <row r="51" spans="1:10" x14ac:dyDescent="0.25">
      <c r="A51" s="24" t="s">
        <v>59</v>
      </c>
      <c r="B51" s="73"/>
      <c r="C51" s="74"/>
      <c r="D51" s="74"/>
      <c r="E51" s="75"/>
      <c r="F51" s="26" t="s">
        <v>60</v>
      </c>
      <c r="G51" s="77"/>
      <c r="H51" s="77"/>
    </row>
    <row r="52" spans="1:10" x14ac:dyDescent="0.25">
      <c r="A52" s="24" t="s">
        <v>61</v>
      </c>
      <c r="B52" s="78" t="s">
        <v>62</v>
      </c>
      <c r="C52" s="79"/>
      <c r="D52" s="79"/>
      <c r="E52" s="80"/>
      <c r="F52" s="27">
        <f>H82*0.05</f>
        <v>169166.66666666669</v>
      </c>
      <c r="G52" s="28">
        <v>1</v>
      </c>
      <c r="H52" s="27">
        <f>F52/G52</f>
        <v>169166.66666666669</v>
      </c>
      <c r="J52" s="29"/>
    </row>
    <row r="53" spans="1:10" x14ac:dyDescent="0.25">
      <c r="A53" s="24" t="s">
        <v>63</v>
      </c>
      <c r="B53" s="78"/>
      <c r="C53" s="79"/>
      <c r="D53" s="79"/>
      <c r="E53" s="80"/>
      <c r="F53" s="27"/>
      <c r="G53" s="28"/>
      <c r="H53" s="27"/>
    </row>
    <row r="54" spans="1:10" x14ac:dyDescent="0.25">
      <c r="A54" s="24" t="s">
        <v>64</v>
      </c>
      <c r="B54" s="78"/>
      <c r="C54" s="79"/>
      <c r="D54" s="79"/>
      <c r="E54" s="80"/>
      <c r="F54" s="27"/>
      <c r="G54" s="28"/>
      <c r="H54" s="27"/>
    </row>
    <row r="55" spans="1:10" x14ac:dyDescent="0.25">
      <c r="A55" s="24" t="s">
        <v>65</v>
      </c>
      <c r="B55" s="61"/>
      <c r="C55" s="62"/>
      <c r="D55" s="62"/>
      <c r="E55" s="63"/>
      <c r="F55" s="30"/>
      <c r="G55" s="31"/>
      <c r="H55" s="30"/>
    </row>
    <row r="56" spans="1:10" x14ac:dyDescent="0.25">
      <c r="B56" s="23"/>
      <c r="C56" s="23"/>
      <c r="D56" s="23"/>
      <c r="E56" s="23"/>
      <c r="F56" s="23"/>
      <c r="G56" s="32" t="s">
        <v>66</v>
      </c>
      <c r="H56" s="33">
        <f>SUM(H52:H55)</f>
        <v>169166.66666666669</v>
      </c>
    </row>
    <row r="57" spans="1:10" x14ac:dyDescent="0.25">
      <c r="B57" s="23"/>
      <c r="C57" s="23"/>
      <c r="D57" s="23"/>
      <c r="E57" s="23"/>
      <c r="F57" s="23"/>
      <c r="G57" s="34"/>
      <c r="H57" s="23"/>
    </row>
    <row r="58" spans="1:10" x14ac:dyDescent="0.25">
      <c r="A58" s="24" t="s">
        <v>67</v>
      </c>
      <c r="B58" s="64" t="s">
        <v>55</v>
      </c>
      <c r="C58" s="65"/>
      <c r="D58" s="66"/>
      <c r="E58" s="35" t="s">
        <v>68</v>
      </c>
      <c r="F58" s="35" t="s">
        <v>69</v>
      </c>
      <c r="G58" s="35" t="s">
        <v>5</v>
      </c>
      <c r="H58" s="35" t="s">
        <v>58</v>
      </c>
    </row>
    <row r="59" spans="1:10" x14ac:dyDescent="0.25">
      <c r="A59" s="24" t="s">
        <v>70</v>
      </c>
      <c r="B59" s="67" t="s">
        <v>96</v>
      </c>
      <c r="C59" s="68"/>
      <c r="D59" s="69"/>
      <c r="E59" s="36" t="s">
        <v>45</v>
      </c>
      <c r="F59" s="27">
        <v>13197500</v>
      </c>
      <c r="G59" s="37">
        <v>1</v>
      </c>
      <c r="H59" s="27">
        <f>F59*G59</f>
        <v>13197500</v>
      </c>
      <c r="J59" s="29"/>
    </row>
    <row r="60" spans="1:10" x14ac:dyDescent="0.25">
      <c r="A60" s="24" t="s">
        <v>71</v>
      </c>
      <c r="B60" s="67"/>
      <c r="C60" s="68"/>
      <c r="D60" s="69"/>
      <c r="E60" s="36"/>
      <c r="F60" s="27"/>
      <c r="G60" s="37"/>
      <c r="H60" s="27"/>
    </row>
    <row r="61" spans="1:10" x14ac:dyDescent="0.25">
      <c r="A61" s="24" t="s">
        <v>54</v>
      </c>
      <c r="B61" s="67"/>
      <c r="C61" s="68"/>
      <c r="D61" s="69"/>
      <c r="E61" s="36"/>
      <c r="F61" s="27"/>
      <c r="G61" s="37"/>
      <c r="H61" s="27"/>
    </row>
    <row r="62" spans="1:10" x14ac:dyDescent="0.25">
      <c r="A62" s="24" t="s">
        <v>72</v>
      </c>
      <c r="B62" s="67"/>
      <c r="C62" s="68"/>
      <c r="D62" s="69"/>
      <c r="E62" s="36"/>
      <c r="F62" s="27"/>
      <c r="G62" s="37"/>
      <c r="H62" s="27"/>
    </row>
    <row r="63" spans="1:10" x14ac:dyDescent="0.25">
      <c r="A63" s="24" t="s">
        <v>63</v>
      </c>
      <c r="B63" s="67"/>
      <c r="C63" s="68"/>
      <c r="D63" s="69"/>
      <c r="E63" s="36"/>
      <c r="F63" s="27"/>
      <c r="G63" s="37"/>
      <c r="H63" s="27"/>
    </row>
    <row r="64" spans="1:10" x14ac:dyDescent="0.25">
      <c r="A64" s="24" t="s">
        <v>70</v>
      </c>
      <c r="B64" s="67"/>
      <c r="C64" s="68"/>
      <c r="D64" s="69"/>
      <c r="E64" s="36"/>
      <c r="F64" s="27"/>
      <c r="G64" s="37"/>
      <c r="H64" s="27"/>
    </row>
    <row r="65" spans="1:11" x14ac:dyDescent="0.25">
      <c r="A65" s="24" t="s">
        <v>73</v>
      </c>
      <c r="B65" s="67"/>
      <c r="C65" s="68"/>
      <c r="D65" s="69"/>
      <c r="E65" s="36"/>
      <c r="F65" s="27"/>
      <c r="G65" s="37"/>
      <c r="H65" s="27"/>
    </row>
    <row r="66" spans="1:11" x14ac:dyDescent="0.25">
      <c r="A66" s="24" t="s">
        <v>54</v>
      </c>
      <c r="B66" s="67"/>
      <c r="C66" s="68"/>
      <c r="D66" s="69"/>
      <c r="E66" s="36"/>
      <c r="F66" s="27"/>
      <c r="G66" s="37"/>
      <c r="H66" s="27"/>
    </row>
    <row r="67" spans="1:11" x14ac:dyDescent="0.25">
      <c r="A67" s="24" t="s">
        <v>74</v>
      </c>
      <c r="B67" s="67"/>
      <c r="C67" s="68"/>
      <c r="D67" s="69"/>
      <c r="E67" s="36"/>
      <c r="F67" s="27"/>
      <c r="G67" s="37"/>
      <c r="H67" s="27"/>
    </row>
    <row r="68" spans="1:11" x14ac:dyDescent="0.25">
      <c r="A68" s="24"/>
      <c r="B68" s="78"/>
      <c r="C68" s="79"/>
      <c r="D68" s="80"/>
      <c r="E68" s="31"/>
      <c r="F68" s="30"/>
      <c r="G68" s="38"/>
      <c r="H68" s="39"/>
    </row>
    <row r="69" spans="1:11" x14ac:dyDescent="0.25">
      <c r="B69" s="78"/>
      <c r="C69" s="79"/>
      <c r="D69" s="80"/>
      <c r="E69" s="31"/>
      <c r="F69" s="27"/>
      <c r="G69" s="38"/>
      <c r="H69" s="39"/>
    </row>
    <row r="70" spans="1:11" x14ac:dyDescent="0.25">
      <c r="B70" s="78"/>
      <c r="C70" s="79"/>
      <c r="D70" s="80"/>
      <c r="E70" s="31"/>
      <c r="F70" s="27"/>
      <c r="G70" s="38"/>
      <c r="H70" s="39"/>
    </row>
    <row r="71" spans="1:11" x14ac:dyDescent="0.25">
      <c r="B71" s="23"/>
      <c r="C71" s="23"/>
      <c r="D71" s="23"/>
      <c r="E71" s="23"/>
      <c r="F71" s="23"/>
      <c r="G71" s="32" t="s">
        <v>66</v>
      </c>
      <c r="H71" s="33">
        <f>SUM(H59:H70)</f>
        <v>13197500</v>
      </c>
    </row>
    <row r="72" spans="1:11" x14ac:dyDescent="0.25">
      <c r="B72" s="23"/>
      <c r="C72" s="23"/>
      <c r="D72" s="23"/>
      <c r="E72" s="23"/>
      <c r="F72" s="23"/>
      <c r="G72" s="23"/>
      <c r="H72" s="23"/>
    </row>
    <row r="73" spans="1:11" x14ac:dyDescent="0.25">
      <c r="A73" s="24" t="s">
        <v>67</v>
      </c>
      <c r="B73" s="64" t="s">
        <v>75</v>
      </c>
      <c r="C73" s="66"/>
      <c r="D73" s="35" t="s">
        <v>76</v>
      </c>
      <c r="E73" s="35" t="s">
        <v>77</v>
      </c>
      <c r="F73" s="35" t="s">
        <v>78</v>
      </c>
      <c r="G73" s="35" t="s">
        <v>57</v>
      </c>
      <c r="H73" s="35" t="s">
        <v>58</v>
      </c>
    </row>
    <row r="74" spans="1:11" x14ac:dyDescent="0.25">
      <c r="A74" s="24" t="s">
        <v>70</v>
      </c>
      <c r="B74" s="78" t="s">
        <v>79</v>
      </c>
      <c r="C74" s="80"/>
      <c r="D74" s="40">
        <v>95000</v>
      </c>
      <c r="E74" s="41">
        <v>0.75</v>
      </c>
      <c r="F74" s="42">
        <f>D74*1.75*1</f>
        <v>166250</v>
      </c>
      <c r="G74" s="37">
        <v>0.15</v>
      </c>
      <c r="H74" s="43">
        <f>F74/G74</f>
        <v>1108333.3333333335</v>
      </c>
      <c r="K74" s="29"/>
    </row>
    <row r="75" spans="1:11" x14ac:dyDescent="0.25">
      <c r="A75" s="24" t="s">
        <v>80</v>
      </c>
      <c r="B75" s="78" t="s">
        <v>89</v>
      </c>
      <c r="C75" s="80"/>
      <c r="D75" s="40">
        <v>65000</v>
      </c>
      <c r="E75" s="41">
        <v>0.75</v>
      </c>
      <c r="F75" s="42">
        <f>D75*1.75*3</f>
        <v>341250</v>
      </c>
      <c r="G75" s="37">
        <f>G74</f>
        <v>0.15</v>
      </c>
      <c r="H75" s="43">
        <f>F75/G75</f>
        <v>2275000</v>
      </c>
      <c r="K75" s="29"/>
    </row>
    <row r="76" spans="1:11" x14ac:dyDescent="0.25">
      <c r="A76" s="24" t="s">
        <v>65</v>
      </c>
      <c r="B76" s="61"/>
      <c r="C76" s="63"/>
      <c r="D76" s="40"/>
      <c r="E76" s="44"/>
      <c r="F76" s="45"/>
      <c r="G76" s="37"/>
      <c r="H76" s="40"/>
    </row>
    <row r="77" spans="1:11" x14ac:dyDescent="0.25">
      <c r="A77" s="24"/>
      <c r="B77" s="61"/>
      <c r="C77" s="63"/>
      <c r="D77" s="31"/>
      <c r="E77" s="45"/>
      <c r="F77" s="31"/>
      <c r="G77" s="31"/>
      <c r="H77" s="46"/>
    </row>
    <row r="78" spans="1:11" x14ac:dyDescent="0.25">
      <c r="A78" s="24" t="s">
        <v>65</v>
      </c>
      <c r="B78" s="61"/>
      <c r="C78" s="63"/>
      <c r="D78" s="31"/>
      <c r="E78" s="45"/>
      <c r="F78" s="31"/>
      <c r="G78" s="31"/>
      <c r="H78" s="46"/>
    </row>
    <row r="79" spans="1:11" x14ac:dyDescent="0.25">
      <c r="A79" s="24" t="s">
        <v>82</v>
      </c>
      <c r="B79" s="61"/>
      <c r="C79" s="63"/>
      <c r="D79" s="31"/>
      <c r="E79" s="45"/>
      <c r="F79" s="31"/>
      <c r="G79" s="31"/>
      <c r="H79" s="46"/>
    </row>
    <row r="80" spans="1:11" x14ac:dyDescent="0.25">
      <c r="A80" s="24" t="s">
        <v>72</v>
      </c>
      <c r="B80" s="61"/>
      <c r="C80" s="63"/>
      <c r="D80" s="31"/>
      <c r="E80" s="45"/>
      <c r="F80" s="31"/>
      <c r="G80" s="31"/>
      <c r="H80" s="46"/>
    </row>
    <row r="81" spans="1:11" x14ac:dyDescent="0.25">
      <c r="A81" s="24" t="s">
        <v>70</v>
      </c>
      <c r="B81" s="61"/>
      <c r="C81" s="63"/>
      <c r="D81" s="31"/>
      <c r="E81" s="45"/>
      <c r="F81" s="31"/>
      <c r="G81" s="31"/>
      <c r="H81" s="46"/>
    </row>
    <row r="82" spans="1:11" x14ac:dyDescent="0.25">
      <c r="B82" s="23"/>
      <c r="C82" s="23"/>
      <c r="D82" s="47"/>
      <c r="E82" s="47"/>
      <c r="F82" s="48"/>
      <c r="G82" s="32" t="s">
        <v>66</v>
      </c>
      <c r="H82" s="49">
        <f>SUM(H74:H81)</f>
        <v>3383333.3333333335</v>
      </c>
      <c r="I82" s="29">
        <f>+H82</f>
        <v>3383333.3333333335</v>
      </c>
    </row>
    <row r="83" spans="1:11" x14ac:dyDescent="0.25">
      <c r="B83" s="23"/>
      <c r="C83" s="23"/>
      <c r="D83" s="47"/>
      <c r="E83" s="47"/>
      <c r="F83" s="81" t="s">
        <v>83</v>
      </c>
      <c r="G83" s="82"/>
      <c r="H83" s="54">
        <f>H56+H71+H82</f>
        <v>16750000</v>
      </c>
      <c r="K83" s="29"/>
    </row>
    <row r="84" spans="1:11" x14ac:dyDescent="0.25">
      <c r="B84" s="23"/>
      <c r="C84" s="23"/>
      <c r="D84" s="23"/>
      <c r="E84" s="23"/>
      <c r="F84" s="23"/>
      <c r="G84" s="23"/>
      <c r="H84" s="23"/>
    </row>
    <row r="85" spans="1:11" x14ac:dyDescent="0.25">
      <c r="B85" s="34"/>
      <c r="C85" s="23"/>
      <c r="D85" s="23"/>
      <c r="E85" s="23"/>
      <c r="F85" s="23"/>
      <c r="G85" s="23"/>
      <c r="H85" s="23"/>
    </row>
    <row r="86" spans="1:11" ht="15.75" thickBot="1" x14ac:dyDescent="0.3">
      <c r="B86" s="34" t="s">
        <v>84</v>
      </c>
      <c r="C86" s="50"/>
      <c r="D86" s="51"/>
      <c r="E86" s="51"/>
      <c r="F86" s="34"/>
      <c r="G86" s="23"/>
      <c r="H86" s="23"/>
    </row>
    <row r="87" spans="1:11" ht="15" customHeight="1" x14ac:dyDescent="0.25">
      <c r="A87" s="22"/>
      <c r="B87" s="58" t="s">
        <v>53</v>
      </c>
      <c r="C87" s="58"/>
      <c r="D87" s="58"/>
      <c r="E87" s="58"/>
      <c r="F87" s="58"/>
      <c r="G87" s="58"/>
      <c r="H87" s="58"/>
    </row>
    <row r="88" spans="1:11" ht="15" customHeight="1" x14ac:dyDescent="0.25">
      <c r="A88" s="22"/>
      <c r="B88" s="58" t="s">
        <v>92</v>
      </c>
      <c r="C88" s="58"/>
      <c r="D88" s="58"/>
      <c r="E88" s="58"/>
      <c r="F88" s="58"/>
      <c r="G88" s="58"/>
      <c r="H88" s="58"/>
    </row>
    <row r="89" spans="1:11" ht="24.75" customHeight="1" x14ac:dyDescent="0.25">
      <c r="A89" s="22"/>
      <c r="B89" s="58" t="s">
        <v>0</v>
      </c>
      <c r="C89" s="58"/>
      <c r="D89" s="58"/>
      <c r="E89" s="58"/>
      <c r="F89" s="58"/>
      <c r="G89" s="58"/>
      <c r="H89" s="58"/>
    </row>
    <row r="90" spans="1:11" ht="27.75" customHeight="1" x14ac:dyDescent="0.25">
      <c r="A90" s="22"/>
      <c r="B90" s="59" t="s">
        <v>97</v>
      </c>
      <c r="C90" s="59"/>
      <c r="D90" s="59"/>
      <c r="E90" s="59"/>
      <c r="F90" s="59"/>
      <c r="G90" s="59"/>
      <c r="H90" s="59"/>
    </row>
    <row r="91" spans="1:11" x14ac:dyDescent="0.25">
      <c r="A91" s="22"/>
      <c r="B91" s="60" t="s">
        <v>88</v>
      </c>
      <c r="C91" s="60"/>
      <c r="D91" s="60"/>
      <c r="E91" s="60"/>
      <c r="F91" s="60"/>
      <c r="G91" s="60"/>
      <c r="H91" s="60"/>
    </row>
    <row r="92" spans="1:11" x14ac:dyDescent="0.25">
      <c r="B92" s="23"/>
      <c r="C92" s="23"/>
      <c r="D92" s="23"/>
      <c r="E92" s="23"/>
      <c r="F92" s="23"/>
      <c r="G92" s="23"/>
      <c r="H92" s="23"/>
    </row>
    <row r="93" spans="1:11" x14ac:dyDescent="0.25">
      <c r="A93" s="24" t="s">
        <v>54</v>
      </c>
      <c r="B93" s="70" t="s">
        <v>55</v>
      </c>
      <c r="C93" s="71"/>
      <c r="D93" s="71"/>
      <c r="E93" s="72"/>
      <c r="F93" s="25" t="s">
        <v>56</v>
      </c>
      <c r="G93" s="76" t="s">
        <v>57</v>
      </c>
      <c r="H93" s="76" t="s">
        <v>58</v>
      </c>
    </row>
    <row r="94" spans="1:11" x14ac:dyDescent="0.25">
      <c r="A94" s="24" t="s">
        <v>59</v>
      </c>
      <c r="B94" s="73"/>
      <c r="C94" s="74"/>
      <c r="D94" s="74"/>
      <c r="E94" s="75"/>
      <c r="F94" s="26" t="s">
        <v>60</v>
      </c>
      <c r="G94" s="77"/>
      <c r="H94" s="77"/>
    </row>
    <row r="95" spans="1:11" x14ac:dyDescent="0.25">
      <c r="A95" s="24" t="s">
        <v>61</v>
      </c>
      <c r="B95" s="78" t="s">
        <v>62</v>
      </c>
      <c r="C95" s="79"/>
      <c r="D95" s="79"/>
      <c r="E95" s="80"/>
      <c r="F95" s="27">
        <f>H125*0.05</f>
        <v>126875</v>
      </c>
      <c r="G95" s="28">
        <v>1</v>
      </c>
      <c r="H95" s="27">
        <f>F95/G95</f>
        <v>126875</v>
      </c>
      <c r="J95" s="29"/>
    </row>
    <row r="96" spans="1:11" x14ac:dyDescent="0.25">
      <c r="A96" s="24" t="s">
        <v>63</v>
      </c>
      <c r="B96" s="78"/>
      <c r="C96" s="79"/>
      <c r="D96" s="79"/>
      <c r="E96" s="80"/>
      <c r="F96" s="27"/>
      <c r="G96" s="28"/>
      <c r="H96" s="27"/>
    </row>
    <row r="97" spans="1:10" x14ac:dyDescent="0.25">
      <c r="A97" s="24" t="s">
        <v>64</v>
      </c>
      <c r="B97" s="78"/>
      <c r="C97" s="79"/>
      <c r="D97" s="79"/>
      <c r="E97" s="80"/>
      <c r="F97" s="27"/>
      <c r="G97" s="28"/>
      <c r="H97" s="27"/>
    </row>
    <row r="98" spans="1:10" x14ac:dyDescent="0.25">
      <c r="A98" s="24" t="s">
        <v>65</v>
      </c>
      <c r="B98" s="61"/>
      <c r="C98" s="62"/>
      <c r="D98" s="62"/>
      <c r="E98" s="63"/>
      <c r="F98" s="30"/>
      <c r="G98" s="31"/>
      <c r="H98" s="30"/>
    </row>
    <row r="99" spans="1:10" x14ac:dyDescent="0.25">
      <c r="B99" s="23"/>
      <c r="C99" s="23"/>
      <c r="D99" s="23"/>
      <c r="E99" s="23"/>
      <c r="F99" s="23"/>
      <c r="G99" s="32" t="s">
        <v>66</v>
      </c>
      <c r="H99" s="33">
        <f>SUM(H95:H98)</f>
        <v>126875</v>
      </c>
    </row>
    <row r="100" spans="1:10" x14ac:dyDescent="0.25">
      <c r="B100" s="23"/>
      <c r="C100" s="23"/>
      <c r="D100" s="23"/>
      <c r="E100" s="23"/>
      <c r="F100" s="23"/>
      <c r="G100" s="34"/>
      <c r="H100" s="23"/>
    </row>
    <row r="101" spans="1:10" x14ac:dyDescent="0.25">
      <c r="A101" s="24" t="s">
        <v>67</v>
      </c>
      <c r="B101" s="64" t="s">
        <v>55</v>
      </c>
      <c r="C101" s="65"/>
      <c r="D101" s="66"/>
      <c r="E101" s="35" t="s">
        <v>68</v>
      </c>
      <c r="F101" s="35" t="s">
        <v>69</v>
      </c>
      <c r="G101" s="35" t="s">
        <v>5</v>
      </c>
      <c r="H101" s="35" t="s">
        <v>58</v>
      </c>
    </row>
    <row r="102" spans="1:10" x14ac:dyDescent="0.25">
      <c r="A102" s="24" t="s">
        <v>70</v>
      </c>
      <c r="B102" s="67" t="s">
        <v>98</v>
      </c>
      <c r="C102" s="68"/>
      <c r="D102" s="69"/>
      <c r="E102" s="36" t="s">
        <v>45</v>
      </c>
      <c r="F102" s="27">
        <v>13055625</v>
      </c>
      <c r="G102" s="37">
        <v>1</v>
      </c>
      <c r="H102" s="27">
        <f>F102*G102</f>
        <v>13055625</v>
      </c>
      <c r="J102" s="29"/>
    </row>
    <row r="103" spans="1:10" x14ac:dyDescent="0.25">
      <c r="A103" s="24" t="s">
        <v>71</v>
      </c>
      <c r="B103" s="67"/>
      <c r="C103" s="68"/>
      <c r="D103" s="69"/>
      <c r="E103" s="36"/>
      <c r="F103" s="27"/>
      <c r="G103" s="37"/>
      <c r="H103" s="27"/>
    </row>
    <row r="104" spans="1:10" x14ac:dyDescent="0.25">
      <c r="A104" s="24" t="s">
        <v>54</v>
      </c>
      <c r="B104" s="67"/>
      <c r="C104" s="68"/>
      <c r="D104" s="69"/>
      <c r="E104" s="36"/>
      <c r="F104" s="27"/>
      <c r="G104" s="37"/>
      <c r="H104" s="27"/>
    </row>
    <row r="105" spans="1:10" x14ac:dyDescent="0.25">
      <c r="A105" s="24" t="s">
        <v>72</v>
      </c>
      <c r="B105" s="67"/>
      <c r="C105" s="68"/>
      <c r="D105" s="69"/>
      <c r="E105" s="36"/>
      <c r="F105" s="27"/>
      <c r="G105" s="37"/>
      <c r="H105" s="27"/>
    </row>
    <row r="106" spans="1:10" x14ac:dyDescent="0.25">
      <c r="A106" s="24" t="s">
        <v>63</v>
      </c>
      <c r="B106" s="67"/>
      <c r="C106" s="68"/>
      <c r="D106" s="69"/>
      <c r="E106" s="36"/>
      <c r="F106" s="27"/>
      <c r="G106" s="37"/>
      <c r="H106" s="27"/>
    </row>
    <row r="107" spans="1:10" x14ac:dyDescent="0.25">
      <c r="A107" s="24" t="s">
        <v>70</v>
      </c>
      <c r="B107" s="67"/>
      <c r="C107" s="68"/>
      <c r="D107" s="69"/>
      <c r="E107" s="36"/>
      <c r="F107" s="27"/>
      <c r="G107" s="37"/>
      <c r="H107" s="27"/>
    </row>
    <row r="108" spans="1:10" x14ac:dyDescent="0.25">
      <c r="A108" s="24" t="s">
        <v>73</v>
      </c>
      <c r="B108" s="67"/>
      <c r="C108" s="68"/>
      <c r="D108" s="69"/>
      <c r="E108" s="36"/>
      <c r="F108" s="27"/>
      <c r="G108" s="37"/>
      <c r="H108" s="27"/>
    </row>
    <row r="109" spans="1:10" x14ac:dyDescent="0.25">
      <c r="A109" s="24" t="s">
        <v>54</v>
      </c>
      <c r="B109" s="67"/>
      <c r="C109" s="68"/>
      <c r="D109" s="69"/>
      <c r="E109" s="36"/>
      <c r="F109" s="27"/>
      <c r="G109" s="37"/>
      <c r="H109" s="27"/>
    </row>
    <row r="110" spans="1:10" x14ac:dyDescent="0.25">
      <c r="A110" s="24" t="s">
        <v>74</v>
      </c>
      <c r="B110" s="67"/>
      <c r="C110" s="68"/>
      <c r="D110" s="69"/>
      <c r="E110" s="36"/>
      <c r="F110" s="27"/>
      <c r="G110" s="37"/>
      <c r="H110" s="27"/>
    </row>
    <row r="111" spans="1:10" x14ac:dyDescent="0.25">
      <c r="A111" s="24"/>
      <c r="B111" s="78"/>
      <c r="C111" s="79"/>
      <c r="D111" s="80"/>
      <c r="E111" s="31"/>
      <c r="F111" s="30"/>
      <c r="G111" s="38"/>
      <c r="H111" s="39"/>
    </row>
    <row r="112" spans="1:10" x14ac:dyDescent="0.25">
      <c r="B112" s="78"/>
      <c r="C112" s="79"/>
      <c r="D112" s="80"/>
      <c r="E112" s="31"/>
      <c r="F112" s="27"/>
      <c r="G112" s="38"/>
      <c r="H112" s="39"/>
    </row>
    <row r="113" spans="1:11" x14ac:dyDescent="0.25">
      <c r="B113" s="78"/>
      <c r="C113" s="79"/>
      <c r="D113" s="80"/>
      <c r="E113" s="31"/>
      <c r="F113" s="27"/>
      <c r="G113" s="38"/>
      <c r="H113" s="39"/>
    </row>
    <row r="114" spans="1:11" x14ac:dyDescent="0.25">
      <c r="B114" s="23"/>
      <c r="C114" s="23"/>
      <c r="D114" s="23"/>
      <c r="E114" s="23"/>
      <c r="F114" s="23"/>
      <c r="G114" s="32" t="s">
        <v>66</v>
      </c>
      <c r="H114" s="33">
        <f>SUM(H102:H113)</f>
        <v>13055625</v>
      </c>
    </row>
    <row r="115" spans="1:11" x14ac:dyDescent="0.25">
      <c r="B115" s="23"/>
      <c r="C115" s="23"/>
      <c r="D115" s="23"/>
      <c r="E115" s="23"/>
      <c r="F115" s="23"/>
      <c r="G115" s="23"/>
      <c r="H115" s="23"/>
    </row>
    <row r="116" spans="1:11" x14ac:dyDescent="0.25">
      <c r="A116" s="24" t="s">
        <v>67</v>
      </c>
      <c r="B116" s="64" t="s">
        <v>75</v>
      </c>
      <c r="C116" s="66"/>
      <c r="D116" s="35" t="s">
        <v>76</v>
      </c>
      <c r="E116" s="35" t="s">
        <v>77</v>
      </c>
      <c r="F116" s="35" t="s">
        <v>78</v>
      </c>
      <c r="G116" s="35" t="s">
        <v>57</v>
      </c>
      <c r="H116" s="35" t="s">
        <v>58</v>
      </c>
    </row>
    <row r="117" spans="1:11" x14ac:dyDescent="0.25">
      <c r="A117" s="24" t="s">
        <v>70</v>
      </c>
      <c r="B117" s="78" t="s">
        <v>79</v>
      </c>
      <c r="C117" s="80"/>
      <c r="D117" s="40">
        <v>95000</v>
      </c>
      <c r="E117" s="41">
        <v>0.75</v>
      </c>
      <c r="F117" s="42">
        <f>D117*1.75*1</f>
        <v>166250</v>
      </c>
      <c r="G117" s="37">
        <v>0.2</v>
      </c>
      <c r="H117" s="43">
        <f>F117/G117</f>
        <v>831250</v>
      </c>
      <c r="K117" s="29"/>
    </row>
    <row r="118" spans="1:11" x14ac:dyDescent="0.25">
      <c r="A118" s="24" t="s">
        <v>80</v>
      </c>
      <c r="B118" s="78" t="s">
        <v>89</v>
      </c>
      <c r="C118" s="80"/>
      <c r="D118" s="40">
        <v>65000</v>
      </c>
      <c r="E118" s="41">
        <v>0.75</v>
      </c>
      <c r="F118" s="42">
        <f>D118*1.75*3</f>
        <v>341250</v>
      </c>
      <c r="G118" s="37">
        <f>G117</f>
        <v>0.2</v>
      </c>
      <c r="H118" s="43">
        <f>F118/G118</f>
        <v>1706250</v>
      </c>
      <c r="K118" s="29"/>
    </row>
    <row r="119" spans="1:11" x14ac:dyDescent="0.25">
      <c r="A119" s="24" t="s">
        <v>65</v>
      </c>
      <c r="B119" s="61"/>
      <c r="C119" s="63"/>
      <c r="D119" s="40"/>
      <c r="E119" s="44"/>
      <c r="F119" s="45"/>
      <c r="G119" s="37"/>
      <c r="H119" s="40"/>
    </row>
    <row r="120" spans="1:11" x14ac:dyDescent="0.25">
      <c r="A120" s="24"/>
      <c r="B120" s="61"/>
      <c r="C120" s="63"/>
      <c r="D120" s="31"/>
      <c r="E120" s="45"/>
      <c r="F120" s="31"/>
      <c r="G120" s="31"/>
      <c r="H120" s="46"/>
    </row>
    <row r="121" spans="1:11" x14ac:dyDescent="0.25">
      <c r="A121" s="24" t="s">
        <v>65</v>
      </c>
      <c r="B121" s="61"/>
      <c r="C121" s="63"/>
      <c r="D121" s="31"/>
      <c r="E121" s="45"/>
      <c r="F121" s="31"/>
      <c r="G121" s="31"/>
      <c r="H121" s="46"/>
    </row>
    <row r="122" spans="1:11" x14ac:dyDescent="0.25">
      <c r="A122" s="24" t="s">
        <v>82</v>
      </c>
      <c r="B122" s="61"/>
      <c r="C122" s="63"/>
      <c r="D122" s="31"/>
      <c r="E122" s="45"/>
      <c r="F122" s="31"/>
      <c r="G122" s="31"/>
      <c r="H122" s="46"/>
    </row>
    <row r="123" spans="1:11" x14ac:dyDescent="0.25">
      <c r="A123" s="24" t="s">
        <v>72</v>
      </c>
      <c r="B123" s="61"/>
      <c r="C123" s="63"/>
      <c r="D123" s="31"/>
      <c r="E123" s="45"/>
      <c r="F123" s="31"/>
      <c r="G123" s="31"/>
      <c r="H123" s="46"/>
    </row>
    <row r="124" spans="1:11" x14ac:dyDescent="0.25">
      <c r="A124" s="24" t="s">
        <v>70</v>
      </c>
      <c r="B124" s="61"/>
      <c r="C124" s="63"/>
      <c r="D124" s="31"/>
      <c r="E124" s="45"/>
      <c r="F124" s="31"/>
      <c r="G124" s="31"/>
      <c r="H124" s="46"/>
    </row>
    <row r="125" spans="1:11" x14ac:dyDescent="0.25">
      <c r="B125" s="23"/>
      <c r="C125" s="23"/>
      <c r="D125" s="47"/>
      <c r="E125" s="47"/>
      <c r="F125" s="48"/>
      <c r="G125" s="32" t="s">
        <v>66</v>
      </c>
      <c r="H125" s="49">
        <f>SUM(H117:H124)</f>
        <v>2537500</v>
      </c>
      <c r="I125" s="29">
        <f>+H125</f>
        <v>2537500</v>
      </c>
    </row>
    <row r="126" spans="1:11" x14ac:dyDescent="0.25">
      <c r="B126" s="23"/>
      <c r="C126" s="23"/>
      <c r="D126" s="47"/>
      <c r="E126" s="47"/>
      <c r="F126" s="81" t="s">
        <v>83</v>
      </c>
      <c r="G126" s="82"/>
      <c r="H126" s="54">
        <f>H99+H114+H125</f>
        <v>15720000</v>
      </c>
      <c r="K126" s="29"/>
    </row>
    <row r="127" spans="1:11" x14ac:dyDescent="0.25">
      <c r="B127" s="23"/>
      <c r="C127" s="23"/>
      <c r="D127" s="23"/>
      <c r="E127" s="23"/>
      <c r="F127" s="23"/>
      <c r="G127" s="23"/>
      <c r="H127" s="23"/>
    </row>
    <row r="128" spans="1:11" x14ac:dyDescent="0.25">
      <c r="B128" s="34"/>
      <c r="C128" s="23"/>
      <c r="D128" s="23"/>
      <c r="E128" s="23"/>
      <c r="F128" s="23"/>
      <c r="G128" s="23"/>
      <c r="H128" s="23"/>
    </row>
    <row r="129" spans="1:10" ht="15.75" thickBot="1" x14ac:dyDescent="0.3">
      <c r="B129" s="34" t="s">
        <v>84</v>
      </c>
      <c r="C129" s="50"/>
      <c r="D129" s="51"/>
      <c r="E129" s="51"/>
      <c r="F129" s="34"/>
      <c r="G129" s="23"/>
      <c r="H129" s="23"/>
    </row>
    <row r="130" spans="1:10" ht="15" customHeight="1" x14ac:dyDescent="0.25">
      <c r="A130" s="22"/>
      <c r="B130" s="58" t="s">
        <v>53</v>
      </c>
      <c r="C130" s="58"/>
      <c r="D130" s="58"/>
      <c r="E130" s="58"/>
      <c r="F130" s="58"/>
      <c r="G130" s="58"/>
      <c r="H130" s="58"/>
    </row>
    <row r="131" spans="1:10" ht="15" customHeight="1" x14ac:dyDescent="0.25">
      <c r="A131" s="22"/>
      <c r="B131" s="58" t="s">
        <v>92</v>
      </c>
      <c r="C131" s="58"/>
      <c r="D131" s="58"/>
      <c r="E131" s="58"/>
      <c r="F131" s="58"/>
      <c r="G131" s="58"/>
      <c r="H131" s="58"/>
    </row>
    <row r="132" spans="1:10" ht="24.75" customHeight="1" x14ac:dyDescent="0.25">
      <c r="A132" s="22"/>
      <c r="B132" s="58" t="s">
        <v>0</v>
      </c>
      <c r="C132" s="58"/>
      <c r="D132" s="58"/>
      <c r="E132" s="58"/>
      <c r="F132" s="58"/>
      <c r="G132" s="58"/>
      <c r="H132" s="58"/>
    </row>
    <row r="133" spans="1:10" ht="27.75" customHeight="1" x14ac:dyDescent="0.25">
      <c r="A133" s="22"/>
      <c r="B133" s="59" t="s">
        <v>99</v>
      </c>
      <c r="C133" s="59"/>
      <c r="D133" s="59"/>
      <c r="E133" s="59"/>
      <c r="F133" s="59"/>
      <c r="G133" s="59"/>
      <c r="H133" s="59"/>
    </row>
    <row r="134" spans="1:10" x14ac:dyDescent="0.25">
      <c r="A134" s="22"/>
      <c r="B134" s="60" t="s">
        <v>88</v>
      </c>
      <c r="C134" s="60"/>
      <c r="D134" s="60"/>
      <c r="E134" s="60"/>
      <c r="F134" s="60"/>
      <c r="G134" s="60"/>
      <c r="H134" s="60"/>
    </row>
    <row r="135" spans="1:10" x14ac:dyDescent="0.25">
      <c r="B135" s="23"/>
      <c r="C135" s="23"/>
      <c r="D135" s="23"/>
      <c r="E135" s="23"/>
      <c r="F135" s="23"/>
      <c r="G135" s="23"/>
      <c r="H135" s="23"/>
    </row>
    <row r="136" spans="1:10" x14ac:dyDescent="0.25">
      <c r="A136" s="24" t="s">
        <v>54</v>
      </c>
      <c r="B136" s="70" t="s">
        <v>55</v>
      </c>
      <c r="C136" s="71"/>
      <c r="D136" s="71"/>
      <c r="E136" s="72"/>
      <c r="F136" s="25" t="s">
        <v>56</v>
      </c>
      <c r="G136" s="76" t="s">
        <v>57</v>
      </c>
      <c r="H136" s="76" t="s">
        <v>58</v>
      </c>
    </row>
    <row r="137" spans="1:10" x14ac:dyDescent="0.25">
      <c r="A137" s="24" t="s">
        <v>59</v>
      </c>
      <c r="B137" s="73"/>
      <c r="C137" s="74"/>
      <c r="D137" s="74"/>
      <c r="E137" s="75"/>
      <c r="F137" s="26" t="s">
        <v>60</v>
      </c>
      <c r="G137" s="77"/>
      <c r="H137" s="77"/>
    </row>
    <row r="138" spans="1:10" x14ac:dyDescent="0.25">
      <c r="A138" s="24" t="s">
        <v>61</v>
      </c>
      <c r="B138" s="78" t="s">
        <v>62</v>
      </c>
      <c r="C138" s="79"/>
      <c r="D138" s="79"/>
      <c r="E138" s="80"/>
      <c r="F138" s="27">
        <f>H168*0.05</f>
        <v>101500</v>
      </c>
      <c r="G138" s="28">
        <v>1</v>
      </c>
      <c r="H138" s="27">
        <f>F138/G138</f>
        <v>101500</v>
      </c>
      <c r="J138" s="29"/>
    </row>
    <row r="139" spans="1:10" x14ac:dyDescent="0.25">
      <c r="A139" s="24" t="s">
        <v>63</v>
      </c>
      <c r="B139" s="78"/>
      <c r="C139" s="79"/>
      <c r="D139" s="79"/>
      <c r="E139" s="80"/>
      <c r="F139" s="27"/>
      <c r="G139" s="28"/>
      <c r="H139" s="27"/>
    </row>
    <row r="140" spans="1:10" x14ac:dyDescent="0.25">
      <c r="A140" s="24" t="s">
        <v>64</v>
      </c>
      <c r="B140" s="78"/>
      <c r="C140" s="79"/>
      <c r="D140" s="79"/>
      <c r="E140" s="80"/>
      <c r="F140" s="27"/>
      <c r="G140" s="28"/>
      <c r="H140" s="27"/>
    </row>
    <row r="141" spans="1:10" x14ac:dyDescent="0.25">
      <c r="A141" s="24" t="s">
        <v>65</v>
      </c>
      <c r="B141" s="61"/>
      <c r="C141" s="62"/>
      <c r="D141" s="62"/>
      <c r="E141" s="63"/>
      <c r="F141" s="30"/>
      <c r="G141" s="31"/>
      <c r="H141" s="30"/>
    </row>
    <row r="142" spans="1:10" x14ac:dyDescent="0.25">
      <c r="B142" s="23"/>
      <c r="C142" s="23"/>
      <c r="D142" s="23"/>
      <c r="E142" s="23"/>
      <c r="F142" s="23"/>
      <c r="G142" s="32" t="s">
        <v>66</v>
      </c>
      <c r="H142" s="33">
        <f>SUM(H138:H141)</f>
        <v>101500</v>
      </c>
    </row>
    <row r="143" spans="1:10" x14ac:dyDescent="0.25">
      <c r="B143" s="23"/>
      <c r="C143" s="23"/>
      <c r="D143" s="23"/>
      <c r="E143" s="23"/>
      <c r="F143" s="23"/>
      <c r="G143" s="34"/>
      <c r="H143" s="23"/>
    </row>
    <row r="144" spans="1:10" x14ac:dyDescent="0.25">
      <c r="A144" s="24" t="s">
        <v>67</v>
      </c>
      <c r="B144" s="64" t="s">
        <v>55</v>
      </c>
      <c r="C144" s="65"/>
      <c r="D144" s="66"/>
      <c r="E144" s="35" t="s">
        <v>68</v>
      </c>
      <c r="F144" s="35" t="s">
        <v>69</v>
      </c>
      <c r="G144" s="35" t="s">
        <v>5</v>
      </c>
      <c r="H144" s="35" t="s">
        <v>58</v>
      </c>
    </row>
    <row r="145" spans="1:11" x14ac:dyDescent="0.25">
      <c r="A145" s="24" t="s">
        <v>70</v>
      </c>
      <c r="B145" s="85" t="s">
        <v>100</v>
      </c>
      <c r="C145" s="86"/>
      <c r="D145" s="87"/>
      <c r="E145" s="91" t="s">
        <v>45</v>
      </c>
      <c r="F145" s="83">
        <v>11588500</v>
      </c>
      <c r="G145" s="93">
        <v>1</v>
      </c>
      <c r="H145" s="83">
        <f>F145*G145</f>
        <v>11588500</v>
      </c>
      <c r="J145" s="29"/>
    </row>
    <row r="146" spans="1:11" x14ac:dyDescent="0.25">
      <c r="A146" s="24" t="s">
        <v>71</v>
      </c>
      <c r="B146" s="88"/>
      <c r="C146" s="89"/>
      <c r="D146" s="90"/>
      <c r="E146" s="92"/>
      <c r="F146" s="84"/>
      <c r="G146" s="94"/>
      <c r="H146" s="84"/>
      <c r="J146" s="29"/>
    </row>
    <row r="147" spans="1:11" x14ac:dyDescent="0.25">
      <c r="A147" s="24" t="s">
        <v>54</v>
      </c>
      <c r="B147" s="67"/>
      <c r="C147" s="68"/>
      <c r="D147" s="69"/>
      <c r="E147" s="36"/>
      <c r="F147" s="27"/>
      <c r="G147" s="37"/>
      <c r="H147" s="27"/>
    </row>
    <row r="148" spans="1:11" x14ac:dyDescent="0.25">
      <c r="A148" s="24" t="s">
        <v>72</v>
      </c>
      <c r="B148" s="67"/>
      <c r="C148" s="68"/>
      <c r="D148" s="69"/>
      <c r="E148" s="36"/>
      <c r="F148" s="27"/>
      <c r="G148" s="37"/>
      <c r="H148" s="27"/>
    </row>
    <row r="149" spans="1:11" x14ac:dyDescent="0.25">
      <c r="A149" s="24" t="s">
        <v>63</v>
      </c>
      <c r="B149" s="67"/>
      <c r="C149" s="68"/>
      <c r="D149" s="69"/>
      <c r="E149" s="36"/>
      <c r="F149" s="27"/>
      <c r="G149" s="37"/>
      <c r="H149" s="27"/>
    </row>
    <row r="150" spans="1:11" x14ac:dyDescent="0.25">
      <c r="A150" s="24" t="s">
        <v>70</v>
      </c>
      <c r="B150" s="67"/>
      <c r="C150" s="68"/>
      <c r="D150" s="69"/>
      <c r="E150" s="36"/>
      <c r="F150" s="27"/>
      <c r="G150" s="37"/>
      <c r="H150" s="27"/>
    </row>
    <row r="151" spans="1:11" x14ac:dyDescent="0.25">
      <c r="A151" s="24" t="s">
        <v>73</v>
      </c>
      <c r="B151" s="67"/>
      <c r="C151" s="68"/>
      <c r="D151" s="69"/>
      <c r="E151" s="36"/>
      <c r="F151" s="27"/>
      <c r="G151" s="37"/>
      <c r="H151" s="27"/>
    </row>
    <row r="152" spans="1:11" x14ac:dyDescent="0.25">
      <c r="A152" s="24" t="s">
        <v>54</v>
      </c>
      <c r="B152" s="67"/>
      <c r="C152" s="68"/>
      <c r="D152" s="69"/>
      <c r="E152" s="36"/>
      <c r="F152" s="27"/>
      <c r="G152" s="37"/>
      <c r="H152" s="27"/>
    </row>
    <row r="153" spans="1:11" x14ac:dyDescent="0.25">
      <c r="A153" s="24" t="s">
        <v>74</v>
      </c>
      <c r="B153" s="67"/>
      <c r="C153" s="68"/>
      <c r="D153" s="69"/>
      <c r="E153" s="36"/>
      <c r="F153" s="27"/>
      <c r="G153" s="37"/>
      <c r="H153" s="27"/>
    </row>
    <row r="154" spans="1:11" x14ac:dyDescent="0.25">
      <c r="A154" s="24"/>
      <c r="B154" s="78"/>
      <c r="C154" s="79"/>
      <c r="D154" s="80"/>
      <c r="E154" s="31"/>
      <c r="F154" s="30"/>
      <c r="G154" s="38"/>
      <c r="H154" s="39"/>
    </row>
    <row r="155" spans="1:11" x14ac:dyDescent="0.25">
      <c r="B155" s="78"/>
      <c r="C155" s="79"/>
      <c r="D155" s="80"/>
      <c r="E155" s="31"/>
      <c r="F155" s="27"/>
      <c r="G155" s="38"/>
      <c r="H155" s="39"/>
    </row>
    <row r="156" spans="1:11" x14ac:dyDescent="0.25">
      <c r="B156" s="78"/>
      <c r="C156" s="79"/>
      <c r="D156" s="80"/>
      <c r="E156" s="31"/>
      <c r="F156" s="27"/>
      <c r="G156" s="38"/>
      <c r="H156" s="39"/>
    </row>
    <row r="157" spans="1:11" x14ac:dyDescent="0.25">
      <c r="B157" s="23"/>
      <c r="C157" s="23"/>
      <c r="D157" s="23"/>
      <c r="E157" s="23"/>
      <c r="F157" s="23"/>
      <c r="G157" s="32" t="s">
        <v>66</v>
      </c>
      <c r="H157" s="33">
        <f>SUM(H145:H156)</f>
        <v>11588500</v>
      </c>
    </row>
    <row r="158" spans="1:11" x14ac:dyDescent="0.25">
      <c r="B158" s="23"/>
      <c r="C158" s="23"/>
      <c r="D158" s="23"/>
      <c r="E158" s="23"/>
      <c r="F158" s="23"/>
      <c r="G158" s="23"/>
      <c r="H158" s="23"/>
    </row>
    <row r="159" spans="1:11" x14ac:dyDescent="0.25">
      <c r="A159" s="24" t="s">
        <v>67</v>
      </c>
      <c r="B159" s="64" t="s">
        <v>75</v>
      </c>
      <c r="C159" s="66"/>
      <c r="D159" s="35" t="s">
        <v>76</v>
      </c>
      <c r="E159" s="35" t="s">
        <v>77</v>
      </c>
      <c r="F159" s="35" t="s">
        <v>78</v>
      </c>
      <c r="G159" s="35" t="s">
        <v>57</v>
      </c>
      <c r="H159" s="35" t="s">
        <v>58</v>
      </c>
    </row>
    <row r="160" spans="1:11" x14ac:dyDescent="0.25">
      <c r="A160" s="24" t="s">
        <v>70</v>
      </c>
      <c r="B160" s="78" t="s">
        <v>79</v>
      </c>
      <c r="C160" s="80"/>
      <c r="D160" s="40">
        <v>95000</v>
      </c>
      <c r="E160" s="41">
        <v>0.75</v>
      </c>
      <c r="F160" s="42">
        <f>D160*1.75*1</f>
        <v>166250</v>
      </c>
      <c r="G160" s="37">
        <v>0.25</v>
      </c>
      <c r="H160" s="43">
        <f>F160/G160</f>
        <v>665000</v>
      </c>
      <c r="K160" s="29"/>
    </row>
    <row r="161" spans="1:11" x14ac:dyDescent="0.25">
      <c r="A161" s="24" t="s">
        <v>80</v>
      </c>
      <c r="B161" s="78" t="s">
        <v>89</v>
      </c>
      <c r="C161" s="80"/>
      <c r="D161" s="40">
        <v>65000</v>
      </c>
      <c r="E161" s="41">
        <v>0.75</v>
      </c>
      <c r="F161" s="42">
        <f>D161*1.75*3</f>
        <v>341250</v>
      </c>
      <c r="G161" s="37">
        <f>G160</f>
        <v>0.25</v>
      </c>
      <c r="H161" s="43">
        <f>F161/G161</f>
        <v>1365000</v>
      </c>
      <c r="K161" s="29"/>
    </row>
    <row r="162" spans="1:11" x14ac:dyDescent="0.25">
      <c r="A162" s="24" t="s">
        <v>65</v>
      </c>
      <c r="B162" s="61"/>
      <c r="C162" s="63"/>
      <c r="D162" s="40"/>
      <c r="E162" s="44"/>
      <c r="F162" s="45"/>
      <c r="G162" s="37"/>
      <c r="H162" s="40"/>
    </row>
    <row r="163" spans="1:11" x14ac:dyDescent="0.25">
      <c r="A163" s="24"/>
      <c r="B163" s="61"/>
      <c r="C163" s="63"/>
      <c r="D163" s="31"/>
      <c r="E163" s="45"/>
      <c r="F163" s="31"/>
      <c r="G163" s="31"/>
      <c r="H163" s="46"/>
    </row>
    <row r="164" spans="1:11" x14ac:dyDescent="0.25">
      <c r="A164" s="24" t="s">
        <v>65</v>
      </c>
      <c r="B164" s="61"/>
      <c r="C164" s="63"/>
      <c r="D164" s="31"/>
      <c r="E164" s="45"/>
      <c r="F164" s="31"/>
      <c r="G164" s="31"/>
      <c r="H164" s="46"/>
    </row>
    <row r="165" spans="1:11" x14ac:dyDescent="0.25">
      <c r="A165" s="24" t="s">
        <v>82</v>
      </c>
      <c r="B165" s="61"/>
      <c r="C165" s="63"/>
      <c r="D165" s="31"/>
      <c r="E165" s="45"/>
      <c r="F165" s="31"/>
      <c r="G165" s="31"/>
      <c r="H165" s="46"/>
    </row>
    <row r="166" spans="1:11" x14ac:dyDescent="0.25">
      <c r="A166" s="24" t="s">
        <v>72</v>
      </c>
      <c r="B166" s="61"/>
      <c r="C166" s="63"/>
      <c r="D166" s="31"/>
      <c r="E166" s="45"/>
      <c r="F166" s="31"/>
      <c r="G166" s="31"/>
      <c r="H166" s="46"/>
    </row>
    <row r="167" spans="1:11" x14ac:dyDescent="0.25">
      <c r="A167" s="24" t="s">
        <v>70</v>
      </c>
      <c r="B167" s="61"/>
      <c r="C167" s="63"/>
      <c r="D167" s="31"/>
      <c r="E167" s="45"/>
      <c r="F167" s="31"/>
      <c r="G167" s="31"/>
      <c r="H167" s="46"/>
    </row>
    <row r="168" spans="1:11" x14ac:dyDescent="0.25">
      <c r="B168" s="23"/>
      <c r="C168" s="23"/>
      <c r="D168" s="47"/>
      <c r="E168" s="47"/>
      <c r="F168" s="48"/>
      <c r="G168" s="32" t="s">
        <v>66</v>
      </c>
      <c r="H168" s="49">
        <f>SUM(H160:H167)</f>
        <v>2030000</v>
      </c>
      <c r="I168" s="29">
        <f>+H168</f>
        <v>2030000</v>
      </c>
    </row>
    <row r="169" spans="1:11" x14ac:dyDescent="0.25">
      <c r="B169" s="23"/>
      <c r="C169" s="23"/>
      <c r="D169" s="47"/>
      <c r="E169" s="47"/>
      <c r="F169" s="81" t="s">
        <v>83</v>
      </c>
      <c r="G169" s="82"/>
      <c r="H169" s="54">
        <f>H142+H157+H168</f>
        <v>13720000</v>
      </c>
      <c r="K169" s="29"/>
    </row>
    <row r="170" spans="1:11" x14ac:dyDescent="0.25">
      <c r="B170" s="23"/>
      <c r="C170" s="23"/>
      <c r="D170" s="23"/>
      <c r="E170" s="23"/>
      <c r="F170" s="23"/>
      <c r="G170" s="23"/>
      <c r="H170" s="23"/>
    </row>
    <row r="171" spans="1:11" x14ac:dyDescent="0.25">
      <c r="B171" s="34"/>
      <c r="C171" s="23"/>
      <c r="D171" s="23"/>
      <c r="E171" s="23"/>
      <c r="F171" s="23"/>
      <c r="G171" s="23"/>
      <c r="H171" s="23"/>
    </row>
    <row r="172" spans="1:11" ht="15.75" thickBot="1" x14ac:dyDescent="0.3">
      <c r="B172" s="34" t="s">
        <v>84</v>
      </c>
      <c r="C172" s="50"/>
      <c r="D172" s="51"/>
      <c r="E172" s="51"/>
      <c r="F172" s="34"/>
      <c r="G172" s="23"/>
      <c r="H172" s="23"/>
    </row>
    <row r="173" spans="1:11" ht="15" customHeight="1" x14ac:dyDescent="0.25">
      <c r="A173" s="22"/>
      <c r="B173" s="58" t="s">
        <v>53</v>
      </c>
      <c r="C173" s="58"/>
      <c r="D173" s="58"/>
      <c r="E173" s="58"/>
      <c r="F173" s="58"/>
      <c r="G173" s="58"/>
      <c r="H173" s="58"/>
    </row>
    <row r="174" spans="1:11" ht="15" customHeight="1" x14ac:dyDescent="0.25">
      <c r="A174" s="22"/>
      <c r="B174" s="58" t="s">
        <v>92</v>
      </c>
      <c r="C174" s="58"/>
      <c r="D174" s="58"/>
      <c r="E174" s="58"/>
      <c r="F174" s="58"/>
      <c r="G174" s="58"/>
      <c r="H174" s="58"/>
    </row>
    <row r="175" spans="1:11" ht="24.75" customHeight="1" x14ac:dyDescent="0.25">
      <c r="A175" s="22"/>
      <c r="B175" s="58" t="s">
        <v>0</v>
      </c>
      <c r="C175" s="58"/>
      <c r="D175" s="58"/>
      <c r="E175" s="58"/>
      <c r="F175" s="58"/>
      <c r="G175" s="58"/>
      <c r="H175" s="58"/>
    </row>
    <row r="176" spans="1:11" ht="65.25" customHeight="1" x14ac:dyDescent="0.25">
      <c r="A176" s="22"/>
      <c r="B176" s="59" t="s">
        <v>101</v>
      </c>
      <c r="C176" s="59"/>
      <c r="D176" s="59"/>
      <c r="E176" s="59"/>
      <c r="F176" s="59"/>
      <c r="G176" s="59"/>
      <c r="H176" s="59"/>
    </row>
    <row r="177" spans="1:10" x14ac:dyDescent="0.25">
      <c r="A177" s="22"/>
      <c r="B177" s="60" t="s">
        <v>88</v>
      </c>
      <c r="C177" s="60"/>
      <c r="D177" s="60"/>
      <c r="E177" s="60"/>
      <c r="F177" s="60"/>
      <c r="G177" s="60"/>
      <c r="H177" s="60"/>
    </row>
    <row r="178" spans="1:10" x14ac:dyDescent="0.25">
      <c r="B178" s="23"/>
      <c r="C178" s="23"/>
      <c r="D178" s="23"/>
      <c r="E178" s="23"/>
      <c r="F178" s="23"/>
      <c r="G178" s="23"/>
      <c r="H178" s="23"/>
    </row>
    <row r="179" spans="1:10" x14ac:dyDescent="0.25">
      <c r="A179" s="24" t="s">
        <v>54</v>
      </c>
      <c r="B179" s="70" t="s">
        <v>55</v>
      </c>
      <c r="C179" s="71"/>
      <c r="D179" s="71"/>
      <c r="E179" s="72"/>
      <c r="F179" s="25" t="s">
        <v>56</v>
      </c>
      <c r="G179" s="76" t="s">
        <v>57</v>
      </c>
      <c r="H179" s="76" t="s">
        <v>58</v>
      </c>
    </row>
    <row r="180" spans="1:10" x14ac:dyDescent="0.25">
      <c r="A180" s="24" t="s">
        <v>59</v>
      </c>
      <c r="B180" s="73"/>
      <c r="C180" s="74"/>
      <c r="D180" s="74"/>
      <c r="E180" s="75"/>
      <c r="F180" s="26" t="s">
        <v>60</v>
      </c>
      <c r="G180" s="77"/>
      <c r="H180" s="77"/>
    </row>
    <row r="181" spans="1:10" x14ac:dyDescent="0.25">
      <c r="A181" s="24" t="s">
        <v>61</v>
      </c>
      <c r="B181" s="78" t="s">
        <v>62</v>
      </c>
      <c r="C181" s="79"/>
      <c r="D181" s="79"/>
      <c r="E181" s="80"/>
      <c r="F181" s="27">
        <v>282693.09999999998</v>
      </c>
      <c r="G181" s="28">
        <v>1</v>
      </c>
      <c r="H181" s="27">
        <f>F181/G181</f>
        <v>282693.09999999998</v>
      </c>
      <c r="J181" s="29"/>
    </row>
    <row r="182" spans="1:10" x14ac:dyDescent="0.25">
      <c r="A182" s="24" t="s">
        <v>63</v>
      </c>
      <c r="B182" s="78"/>
      <c r="C182" s="79"/>
      <c r="D182" s="79"/>
      <c r="E182" s="80"/>
      <c r="F182" s="27"/>
      <c r="G182" s="28"/>
      <c r="H182" s="27"/>
    </row>
    <row r="183" spans="1:10" x14ac:dyDescent="0.25">
      <c r="A183" s="24" t="s">
        <v>64</v>
      </c>
      <c r="B183" s="78"/>
      <c r="C183" s="79"/>
      <c r="D183" s="79"/>
      <c r="E183" s="80"/>
      <c r="F183" s="27"/>
      <c r="G183" s="28"/>
      <c r="H183" s="27"/>
    </row>
    <row r="184" spans="1:10" x14ac:dyDescent="0.25">
      <c r="A184" s="24" t="s">
        <v>65</v>
      </c>
      <c r="B184" s="61"/>
      <c r="C184" s="62"/>
      <c r="D184" s="62"/>
      <c r="E184" s="63"/>
      <c r="F184" s="30"/>
      <c r="G184" s="31"/>
      <c r="H184" s="30"/>
    </row>
    <row r="185" spans="1:10" x14ac:dyDescent="0.25">
      <c r="B185" s="23"/>
      <c r="C185" s="23"/>
      <c r="D185" s="23"/>
      <c r="E185" s="23"/>
      <c r="F185" s="23"/>
      <c r="G185" s="32" t="s">
        <v>66</v>
      </c>
      <c r="H185" s="33">
        <f>SUM(H181:H184)</f>
        <v>282693.09999999998</v>
      </c>
    </row>
    <row r="186" spans="1:10" x14ac:dyDescent="0.25">
      <c r="B186" s="23"/>
      <c r="C186" s="23"/>
      <c r="D186" s="23"/>
      <c r="E186" s="23"/>
      <c r="F186" s="23"/>
      <c r="G186" s="34"/>
      <c r="H186" s="23"/>
    </row>
    <row r="187" spans="1:10" x14ac:dyDescent="0.25">
      <c r="A187" s="24" t="s">
        <v>67</v>
      </c>
      <c r="B187" s="64" t="s">
        <v>55</v>
      </c>
      <c r="C187" s="65"/>
      <c r="D187" s="66"/>
      <c r="E187" s="35" t="s">
        <v>68</v>
      </c>
      <c r="F187" s="35" t="s">
        <v>69</v>
      </c>
      <c r="G187" s="35" t="s">
        <v>5</v>
      </c>
      <c r="H187" s="35" t="s">
        <v>58</v>
      </c>
    </row>
    <row r="188" spans="1:10" ht="15" customHeight="1" x14ac:dyDescent="0.25">
      <c r="A188" s="24" t="s">
        <v>70</v>
      </c>
      <c r="B188" s="95" t="s">
        <v>102</v>
      </c>
      <c r="C188" s="95"/>
      <c r="D188" s="95"/>
      <c r="E188" s="36" t="s">
        <v>45</v>
      </c>
      <c r="F188" s="27">
        <v>60391736</v>
      </c>
      <c r="G188" s="37">
        <v>1</v>
      </c>
      <c r="H188" s="27">
        <f>F188*G188</f>
        <v>60391736</v>
      </c>
      <c r="J188" s="29">
        <v>60391736</v>
      </c>
    </row>
    <row r="189" spans="1:10" x14ac:dyDescent="0.25">
      <c r="A189" s="24" t="s">
        <v>71</v>
      </c>
      <c r="B189" s="96"/>
      <c r="C189" s="97"/>
      <c r="D189" s="98"/>
      <c r="E189" s="52"/>
      <c r="F189" s="27"/>
      <c r="G189" s="53"/>
      <c r="H189" s="27"/>
      <c r="J189" s="29"/>
    </row>
    <row r="190" spans="1:10" x14ac:dyDescent="0.25">
      <c r="A190" s="24" t="s">
        <v>54</v>
      </c>
      <c r="B190" s="67"/>
      <c r="C190" s="68"/>
      <c r="D190" s="69"/>
      <c r="E190" s="36"/>
      <c r="F190" s="27"/>
      <c r="G190" s="37"/>
      <c r="H190" s="27"/>
    </row>
    <row r="191" spans="1:10" x14ac:dyDescent="0.25">
      <c r="A191" s="24" t="s">
        <v>72</v>
      </c>
      <c r="B191" s="67"/>
      <c r="C191" s="68"/>
      <c r="D191" s="69"/>
      <c r="E191" s="36"/>
      <c r="F191" s="27"/>
      <c r="G191" s="37"/>
      <c r="H191" s="27"/>
    </row>
    <row r="192" spans="1:10" x14ac:dyDescent="0.25">
      <c r="A192" s="24" t="s">
        <v>63</v>
      </c>
      <c r="B192" s="67"/>
      <c r="C192" s="68"/>
      <c r="D192" s="69"/>
      <c r="E192" s="36"/>
      <c r="F192" s="27"/>
      <c r="G192" s="37"/>
      <c r="H192" s="27"/>
    </row>
    <row r="193" spans="1:11" x14ac:dyDescent="0.25">
      <c r="A193" s="24" t="s">
        <v>70</v>
      </c>
      <c r="B193" s="67"/>
      <c r="C193" s="68"/>
      <c r="D193" s="69"/>
      <c r="E193" s="36"/>
      <c r="F193" s="27"/>
      <c r="G193" s="37"/>
      <c r="H193" s="27"/>
    </row>
    <row r="194" spans="1:11" x14ac:dyDescent="0.25">
      <c r="A194" s="24" t="s">
        <v>73</v>
      </c>
      <c r="B194" s="67"/>
      <c r="C194" s="68"/>
      <c r="D194" s="69"/>
      <c r="E194" s="36"/>
      <c r="F194" s="27"/>
      <c r="G194" s="37"/>
      <c r="H194" s="27"/>
    </row>
    <row r="195" spans="1:11" x14ac:dyDescent="0.25">
      <c r="A195" s="24" t="s">
        <v>54</v>
      </c>
      <c r="B195" s="67"/>
      <c r="C195" s="68"/>
      <c r="D195" s="69"/>
      <c r="E195" s="36"/>
      <c r="F195" s="27"/>
      <c r="G195" s="37"/>
      <c r="H195" s="27"/>
    </row>
    <row r="196" spans="1:11" x14ac:dyDescent="0.25">
      <c r="A196" s="24" t="s">
        <v>74</v>
      </c>
      <c r="B196" s="67"/>
      <c r="C196" s="68"/>
      <c r="D196" s="69"/>
      <c r="E196" s="36"/>
      <c r="F196" s="27"/>
      <c r="G196" s="37"/>
      <c r="H196" s="27"/>
    </row>
    <row r="197" spans="1:11" x14ac:dyDescent="0.25">
      <c r="A197" s="24"/>
      <c r="B197" s="78"/>
      <c r="C197" s="79"/>
      <c r="D197" s="80"/>
      <c r="E197" s="31"/>
      <c r="F197" s="30"/>
      <c r="G197" s="38"/>
      <c r="H197" s="39"/>
    </row>
    <row r="198" spans="1:11" x14ac:dyDescent="0.25">
      <c r="B198" s="78"/>
      <c r="C198" s="79"/>
      <c r="D198" s="80"/>
      <c r="E198" s="31"/>
      <c r="F198" s="27"/>
      <c r="G198" s="38"/>
      <c r="H198" s="39"/>
    </row>
    <row r="199" spans="1:11" x14ac:dyDescent="0.25">
      <c r="B199" s="78"/>
      <c r="C199" s="79"/>
      <c r="D199" s="80"/>
      <c r="E199" s="31"/>
      <c r="F199" s="27"/>
      <c r="G199" s="38"/>
      <c r="H199" s="39"/>
    </row>
    <row r="200" spans="1:11" x14ac:dyDescent="0.25">
      <c r="B200" s="23"/>
      <c r="C200" s="23"/>
      <c r="D200" s="23"/>
      <c r="E200" s="23"/>
      <c r="F200" s="23"/>
      <c r="G200" s="32" t="s">
        <v>66</v>
      </c>
      <c r="H200" s="33">
        <f>SUM(H188:H199)</f>
        <v>60391736</v>
      </c>
    </row>
    <row r="201" spans="1:11" x14ac:dyDescent="0.25">
      <c r="B201" s="23"/>
      <c r="C201" s="23"/>
      <c r="D201" s="23"/>
      <c r="E201" s="23"/>
      <c r="F201" s="23"/>
      <c r="G201" s="23"/>
      <c r="H201" s="23"/>
    </row>
    <row r="202" spans="1:11" x14ac:dyDescent="0.25">
      <c r="A202" s="24" t="s">
        <v>67</v>
      </c>
      <c r="B202" s="64" t="s">
        <v>75</v>
      </c>
      <c r="C202" s="66"/>
      <c r="D202" s="35" t="s">
        <v>76</v>
      </c>
      <c r="E202" s="35" t="s">
        <v>77</v>
      </c>
      <c r="F202" s="35" t="s">
        <v>78</v>
      </c>
      <c r="G202" s="35" t="s">
        <v>57</v>
      </c>
      <c r="H202" s="35" t="s">
        <v>58</v>
      </c>
    </row>
    <row r="203" spans="1:11" x14ac:dyDescent="0.25">
      <c r="A203" s="24" t="s">
        <v>70</v>
      </c>
      <c r="B203" s="78" t="s">
        <v>79</v>
      </c>
      <c r="C203" s="80"/>
      <c r="D203" s="40">
        <v>95000</v>
      </c>
      <c r="E203" s="41">
        <v>0.75</v>
      </c>
      <c r="F203" s="42">
        <f>D203*1.75*1</f>
        <v>166250</v>
      </c>
      <c r="G203" s="37">
        <v>0.13</v>
      </c>
      <c r="H203" s="43">
        <f>F203/G203</f>
        <v>1278846.1538461538</v>
      </c>
      <c r="K203" s="29"/>
    </row>
    <row r="204" spans="1:11" x14ac:dyDescent="0.25">
      <c r="A204" s="24" t="s">
        <v>80</v>
      </c>
      <c r="B204" s="78" t="s">
        <v>103</v>
      </c>
      <c r="C204" s="80"/>
      <c r="D204" s="40">
        <v>65000</v>
      </c>
      <c r="E204" s="41">
        <v>0.75</v>
      </c>
      <c r="F204" s="42">
        <f>D204*1.75*5</f>
        <v>568750</v>
      </c>
      <c r="G204" s="37">
        <f>G203</f>
        <v>0.13</v>
      </c>
      <c r="H204" s="43">
        <f>F204/G204</f>
        <v>4375000</v>
      </c>
      <c r="K204" s="29"/>
    </row>
    <row r="205" spans="1:11" x14ac:dyDescent="0.25">
      <c r="A205" s="24" t="s">
        <v>65</v>
      </c>
      <c r="B205" s="61"/>
      <c r="C205" s="63"/>
      <c r="D205" s="40"/>
      <c r="E205" s="44"/>
      <c r="F205" s="45"/>
      <c r="G205" s="37"/>
      <c r="H205" s="40"/>
    </row>
    <row r="206" spans="1:11" x14ac:dyDescent="0.25">
      <c r="A206" s="24"/>
      <c r="B206" s="61"/>
      <c r="C206" s="63"/>
      <c r="D206" s="31"/>
      <c r="E206" s="45"/>
      <c r="F206" s="31"/>
      <c r="G206" s="31"/>
      <c r="H206" s="46"/>
    </row>
    <row r="207" spans="1:11" x14ac:dyDescent="0.25">
      <c r="A207" s="24" t="s">
        <v>65</v>
      </c>
      <c r="B207" s="61"/>
      <c r="C207" s="63"/>
      <c r="D207" s="31"/>
      <c r="E207" s="45"/>
      <c r="F207" s="31"/>
      <c r="G207" s="31"/>
      <c r="H207" s="46"/>
    </row>
    <row r="208" spans="1:11" x14ac:dyDescent="0.25">
      <c r="A208" s="24" t="s">
        <v>82</v>
      </c>
      <c r="B208" s="61"/>
      <c r="C208" s="63"/>
      <c r="D208" s="31"/>
      <c r="E208" s="45"/>
      <c r="F208" s="31"/>
      <c r="G208" s="31"/>
      <c r="H208" s="46"/>
    </row>
    <row r="209" spans="1:11" x14ac:dyDescent="0.25">
      <c r="A209" s="24" t="s">
        <v>72</v>
      </c>
      <c r="B209" s="61"/>
      <c r="C209" s="63"/>
      <c r="D209" s="31"/>
      <c r="E209" s="45"/>
      <c r="F209" s="31"/>
      <c r="G209" s="31"/>
      <c r="H209" s="46"/>
    </row>
    <row r="210" spans="1:11" x14ac:dyDescent="0.25">
      <c r="A210" s="24" t="s">
        <v>70</v>
      </c>
      <c r="B210" s="61"/>
      <c r="C210" s="63"/>
      <c r="D210" s="31"/>
      <c r="E210" s="45"/>
      <c r="F210" s="31"/>
      <c r="G210" s="31"/>
      <c r="H210" s="46"/>
    </row>
    <row r="211" spans="1:11" x14ac:dyDescent="0.25">
      <c r="B211" s="23"/>
      <c r="C211" s="23"/>
      <c r="D211" s="47"/>
      <c r="E211" s="47"/>
      <c r="F211" s="48"/>
      <c r="G211" s="32" t="s">
        <v>66</v>
      </c>
      <c r="H211" s="49">
        <f>SUM(H203:H210)</f>
        <v>5653846.153846154</v>
      </c>
      <c r="I211" s="29">
        <f>+H211</f>
        <v>5653846.153846154</v>
      </c>
    </row>
    <row r="212" spans="1:11" x14ac:dyDescent="0.25">
      <c r="B212" s="23"/>
      <c r="C212" s="23"/>
      <c r="D212" s="47"/>
      <c r="E212" s="47"/>
      <c r="F212" s="81" t="s">
        <v>83</v>
      </c>
      <c r="G212" s="82"/>
      <c r="H212" s="54">
        <f>H185+H200+H211</f>
        <v>66328275.253846154</v>
      </c>
      <c r="K212" s="29"/>
    </row>
    <row r="213" spans="1:11" x14ac:dyDescent="0.25">
      <c r="B213" s="23"/>
      <c r="C213" s="23"/>
      <c r="D213" s="23"/>
      <c r="E213" s="23"/>
      <c r="F213" s="23"/>
      <c r="G213" s="23"/>
      <c r="H213" s="23"/>
    </row>
    <row r="214" spans="1:11" x14ac:dyDescent="0.25">
      <c r="B214" s="34"/>
      <c r="C214" s="23"/>
      <c r="D214" s="23"/>
      <c r="E214" s="23"/>
      <c r="F214" s="23"/>
      <c r="G214" s="23"/>
      <c r="H214" s="23"/>
    </row>
    <row r="215" spans="1:11" ht="15.75" thickBot="1" x14ac:dyDescent="0.3">
      <c r="B215" s="34" t="s">
        <v>84</v>
      </c>
      <c r="C215" s="50"/>
      <c r="D215" s="51"/>
      <c r="E215" s="51"/>
      <c r="F215" s="34"/>
      <c r="G215" s="23"/>
      <c r="H215" s="23"/>
    </row>
    <row r="216" spans="1:11" ht="15" customHeight="1" x14ac:dyDescent="0.25">
      <c r="A216" s="22"/>
      <c r="B216" s="58" t="s">
        <v>53</v>
      </c>
      <c r="C216" s="58"/>
      <c r="D216" s="58"/>
      <c r="E216" s="58"/>
      <c r="F216" s="58"/>
      <c r="G216" s="58"/>
      <c r="H216" s="58"/>
    </row>
    <row r="217" spans="1:11" ht="15" customHeight="1" x14ac:dyDescent="0.25">
      <c r="A217" s="22"/>
      <c r="B217" s="58" t="s">
        <v>92</v>
      </c>
      <c r="C217" s="58"/>
      <c r="D217" s="58"/>
      <c r="E217" s="58"/>
      <c r="F217" s="58"/>
      <c r="G217" s="58"/>
      <c r="H217" s="58"/>
    </row>
    <row r="218" spans="1:11" ht="24.75" customHeight="1" x14ac:dyDescent="0.25">
      <c r="A218" s="22"/>
      <c r="B218" s="58" t="s">
        <v>0</v>
      </c>
      <c r="C218" s="58"/>
      <c r="D218" s="58"/>
      <c r="E218" s="58"/>
      <c r="F218" s="58"/>
      <c r="G218" s="58"/>
      <c r="H218" s="58"/>
    </row>
    <row r="219" spans="1:11" ht="26.25" customHeight="1" x14ac:dyDescent="0.25">
      <c r="A219" s="22"/>
      <c r="B219" s="59" t="s">
        <v>105</v>
      </c>
      <c r="C219" s="59"/>
      <c r="D219" s="59"/>
      <c r="E219" s="59"/>
      <c r="F219" s="59"/>
      <c r="G219" s="59"/>
      <c r="H219" s="59"/>
    </row>
    <row r="220" spans="1:11" x14ac:dyDescent="0.25">
      <c r="A220" s="22"/>
      <c r="B220" s="60" t="s">
        <v>88</v>
      </c>
      <c r="C220" s="60"/>
      <c r="D220" s="60"/>
      <c r="E220" s="60"/>
      <c r="F220" s="60"/>
      <c r="G220" s="60"/>
      <c r="H220" s="60"/>
    </row>
    <row r="221" spans="1:11" x14ac:dyDescent="0.25">
      <c r="B221" s="23"/>
      <c r="C221" s="23"/>
      <c r="D221" s="23"/>
      <c r="E221" s="23"/>
      <c r="F221" s="23"/>
      <c r="G221" s="23"/>
      <c r="H221" s="23"/>
    </row>
    <row r="222" spans="1:11" x14ac:dyDescent="0.25">
      <c r="A222" s="24" t="s">
        <v>54</v>
      </c>
      <c r="B222" s="70" t="s">
        <v>55</v>
      </c>
      <c r="C222" s="71"/>
      <c r="D222" s="71"/>
      <c r="E222" s="72"/>
      <c r="F222" s="25" t="s">
        <v>56</v>
      </c>
      <c r="G222" s="76" t="s">
        <v>57</v>
      </c>
      <c r="H222" s="76" t="s">
        <v>58</v>
      </c>
    </row>
    <row r="223" spans="1:11" x14ac:dyDescent="0.25">
      <c r="A223" s="24" t="s">
        <v>59</v>
      </c>
      <c r="B223" s="73"/>
      <c r="C223" s="74"/>
      <c r="D223" s="74"/>
      <c r="E223" s="75"/>
      <c r="F223" s="26" t="s">
        <v>60</v>
      </c>
      <c r="G223" s="77"/>
      <c r="H223" s="77"/>
    </row>
    <row r="224" spans="1:11" x14ac:dyDescent="0.25">
      <c r="A224" s="24" t="s">
        <v>61</v>
      </c>
      <c r="B224" s="78" t="s">
        <v>62</v>
      </c>
      <c r="C224" s="79"/>
      <c r="D224" s="79"/>
      <c r="E224" s="80"/>
      <c r="F224" s="27">
        <v>98438</v>
      </c>
      <c r="G224" s="28">
        <v>1</v>
      </c>
      <c r="H224" s="27">
        <f>F224/G224</f>
        <v>98438</v>
      </c>
      <c r="J224" s="29"/>
    </row>
    <row r="225" spans="1:10" x14ac:dyDescent="0.25">
      <c r="A225" s="24" t="s">
        <v>63</v>
      </c>
      <c r="B225" s="78"/>
      <c r="C225" s="79"/>
      <c r="D225" s="79"/>
      <c r="E225" s="80"/>
      <c r="F225" s="27"/>
      <c r="G225" s="28"/>
      <c r="H225" s="27"/>
    </row>
    <row r="226" spans="1:10" x14ac:dyDescent="0.25">
      <c r="A226" s="24" t="s">
        <v>64</v>
      </c>
      <c r="B226" s="78"/>
      <c r="C226" s="79"/>
      <c r="D226" s="79"/>
      <c r="E226" s="80"/>
      <c r="F226" s="27"/>
      <c r="G226" s="28"/>
      <c r="H226" s="27"/>
    </row>
    <row r="227" spans="1:10" x14ac:dyDescent="0.25">
      <c r="A227" s="24" t="s">
        <v>65</v>
      </c>
      <c r="B227" s="61"/>
      <c r="C227" s="62"/>
      <c r="D227" s="62"/>
      <c r="E227" s="63"/>
      <c r="F227" s="30"/>
      <c r="G227" s="31"/>
      <c r="H227" s="30"/>
    </row>
    <row r="228" spans="1:10" x14ac:dyDescent="0.25">
      <c r="B228" s="23"/>
      <c r="C228" s="23"/>
      <c r="D228" s="23"/>
      <c r="E228" s="23"/>
      <c r="F228" s="23"/>
      <c r="G228" s="32" t="s">
        <v>66</v>
      </c>
      <c r="H228" s="33">
        <f>SUM(H224:H227)</f>
        <v>98438</v>
      </c>
    </row>
    <row r="229" spans="1:10" x14ac:dyDescent="0.25">
      <c r="B229" s="23"/>
      <c r="C229" s="23"/>
      <c r="D229" s="23"/>
      <c r="E229" s="23"/>
      <c r="F229" s="23"/>
      <c r="G229" s="34"/>
      <c r="H229" s="23"/>
    </row>
    <row r="230" spans="1:10" x14ac:dyDescent="0.25">
      <c r="A230" s="24" t="s">
        <v>67</v>
      </c>
      <c r="B230" s="64" t="s">
        <v>55</v>
      </c>
      <c r="C230" s="65"/>
      <c r="D230" s="66"/>
      <c r="E230" s="35" t="s">
        <v>68</v>
      </c>
      <c r="F230" s="35" t="s">
        <v>69</v>
      </c>
      <c r="G230" s="35" t="s">
        <v>5</v>
      </c>
      <c r="H230" s="35" t="s">
        <v>58</v>
      </c>
    </row>
    <row r="231" spans="1:10" ht="15" customHeight="1" x14ac:dyDescent="0.25">
      <c r="A231" s="24" t="s">
        <v>70</v>
      </c>
      <c r="B231" s="85" t="s">
        <v>106</v>
      </c>
      <c r="C231" s="86"/>
      <c r="D231" s="87"/>
      <c r="E231" s="91" t="s">
        <v>45</v>
      </c>
      <c r="F231" s="83">
        <v>2462812</v>
      </c>
      <c r="G231" s="93">
        <v>1</v>
      </c>
      <c r="H231" s="83">
        <f>F231*G231</f>
        <v>2462812</v>
      </c>
      <c r="J231" s="29"/>
    </row>
    <row r="232" spans="1:10" x14ac:dyDescent="0.25">
      <c r="A232" s="24" t="s">
        <v>71</v>
      </c>
      <c r="B232" s="88"/>
      <c r="C232" s="89"/>
      <c r="D232" s="90"/>
      <c r="E232" s="92"/>
      <c r="F232" s="84"/>
      <c r="G232" s="94"/>
      <c r="H232" s="84"/>
      <c r="J232" s="29"/>
    </row>
    <row r="233" spans="1:10" x14ac:dyDescent="0.25">
      <c r="A233" s="24" t="s">
        <v>54</v>
      </c>
      <c r="B233" s="67"/>
      <c r="C233" s="68"/>
      <c r="D233" s="69"/>
      <c r="E233" s="36"/>
      <c r="F233" s="27"/>
      <c r="G233" s="37"/>
      <c r="H233" s="27"/>
    </row>
    <row r="234" spans="1:10" x14ac:dyDescent="0.25">
      <c r="A234" s="24" t="s">
        <v>72</v>
      </c>
      <c r="B234" s="67"/>
      <c r="C234" s="68"/>
      <c r="D234" s="69"/>
      <c r="E234" s="36"/>
      <c r="F234" s="27"/>
      <c r="G234" s="37"/>
      <c r="H234" s="27"/>
    </row>
    <row r="235" spans="1:10" x14ac:dyDescent="0.25">
      <c r="A235" s="24" t="s">
        <v>63</v>
      </c>
      <c r="B235" s="67"/>
      <c r="C235" s="68"/>
      <c r="D235" s="69"/>
      <c r="E235" s="36"/>
      <c r="F235" s="27"/>
      <c r="G235" s="37"/>
      <c r="H235" s="27"/>
    </row>
    <row r="236" spans="1:10" x14ac:dyDescent="0.25">
      <c r="A236" s="24" t="s">
        <v>70</v>
      </c>
      <c r="B236" s="67"/>
      <c r="C236" s="68"/>
      <c r="D236" s="69"/>
      <c r="E236" s="36"/>
      <c r="F236" s="27"/>
      <c r="G236" s="37"/>
      <c r="H236" s="27"/>
    </row>
    <row r="237" spans="1:10" x14ac:dyDescent="0.25">
      <c r="A237" s="24" t="s">
        <v>73</v>
      </c>
      <c r="B237" s="67"/>
      <c r="C237" s="68"/>
      <c r="D237" s="69"/>
      <c r="E237" s="36"/>
      <c r="F237" s="27"/>
      <c r="G237" s="37"/>
      <c r="H237" s="27"/>
    </row>
    <row r="238" spans="1:10" x14ac:dyDescent="0.25">
      <c r="A238" s="24" t="s">
        <v>54</v>
      </c>
      <c r="B238" s="67"/>
      <c r="C238" s="68"/>
      <c r="D238" s="69"/>
      <c r="E238" s="36"/>
      <c r="F238" s="27"/>
      <c r="G238" s="37"/>
      <c r="H238" s="27"/>
    </row>
    <row r="239" spans="1:10" x14ac:dyDescent="0.25">
      <c r="A239" s="24" t="s">
        <v>74</v>
      </c>
      <c r="B239" s="67"/>
      <c r="C239" s="68"/>
      <c r="D239" s="69"/>
      <c r="E239" s="36"/>
      <c r="F239" s="27"/>
      <c r="G239" s="37"/>
      <c r="H239" s="27"/>
    </row>
    <row r="240" spans="1:10" x14ac:dyDescent="0.25">
      <c r="A240" s="24"/>
      <c r="B240" s="78"/>
      <c r="C240" s="79"/>
      <c r="D240" s="80"/>
      <c r="E240" s="31"/>
      <c r="F240" s="30"/>
      <c r="G240" s="38"/>
      <c r="H240" s="39"/>
    </row>
    <row r="241" spans="1:11" x14ac:dyDescent="0.25">
      <c r="B241" s="78"/>
      <c r="C241" s="79"/>
      <c r="D241" s="80"/>
      <c r="E241" s="31"/>
      <c r="F241" s="27"/>
      <c r="G241" s="38"/>
      <c r="H241" s="39"/>
    </row>
    <row r="242" spans="1:11" x14ac:dyDescent="0.25">
      <c r="B242" s="78"/>
      <c r="C242" s="79"/>
      <c r="D242" s="80"/>
      <c r="E242" s="31"/>
      <c r="F242" s="27"/>
      <c r="G242" s="38"/>
      <c r="H242" s="39"/>
    </row>
    <row r="243" spans="1:11" x14ac:dyDescent="0.25">
      <c r="B243" s="23"/>
      <c r="C243" s="23"/>
      <c r="D243" s="23"/>
      <c r="E243" s="23"/>
      <c r="F243" s="23"/>
      <c r="G243" s="32" t="s">
        <v>66</v>
      </c>
      <c r="H243" s="33">
        <f>SUM(H231:H242)</f>
        <v>2462812</v>
      </c>
    </row>
    <row r="244" spans="1:11" x14ac:dyDescent="0.25">
      <c r="B244" s="23"/>
      <c r="C244" s="23"/>
      <c r="D244" s="23"/>
      <c r="E244" s="23"/>
      <c r="F244" s="23"/>
      <c r="G244" s="23"/>
      <c r="H244" s="23"/>
    </row>
    <row r="245" spans="1:11" x14ac:dyDescent="0.25">
      <c r="A245" s="24" t="s">
        <v>67</v>
      </c>
      <c r="B245" s="64" t="s">
        <v>75</v>
      </c>
      <c r="C245" s="66"/>
      <c r="D245" s="35" t="s">
        <v>76</v>
      </c>
      <c r="E245" s="35" t="s">
        <v>77</v>
      </c>
      <c r="F245" s="35" t="s">
        <v>78</v>
      </c>
      <c r="G245" s="35" t="s">
        <v>57</v>
      </c>
      <c r="H245" s="35" t="s">
        <v>58</v>
      </c>
    </row>
    <row r="246" spans="1:11" x14ac:dyDescent="0.25">
      <c r="A246" s="24" t="s">
        <v>70</v>
      </c>
      <c r="B246" s="78" t="s">
        <v>79</v>
      </c>
      <c r="C246" s="80"/>
      <c r="D246" s="40">
        <v>95000</v>
      </c>
      <c r="E246" s="41">
        <v>0.75</v>
      </c>
      <c r="F246" s="42">
        <f>D246*1.75*1</f>
        <v>166250</v>
      </c>
      <c r="G246" s="37">
        <v>0.2</v>
      </c>
      <c r="H246" s="43">
        <f>F246/G246</f>
        <v>831250</v>
      </c>
      <c r="K246" s="29"/>
    </row>
    <row r="247" spans="1:11" x14ac:dyDescent="0.25">
      <c r="A247" s="24" t="s">
        <v>80</v>
      </c>
      <c r="B247" s="78" t="s">
        <v>85</v>
      </c>
      <c r="C247" s="80"/>
      <c r="D247" s="40">
        <v>65000</v>
      </c>
      <c r="E247" s="41">
        <v>0.75</v>
      </c>
      <c r="F247" s="42">
        <f>D247*1.75*2</f>
        <v>227500</v>
      </c>
      <c r="G247" s="37">
        <f>G246</f>
        <v>0.2</v>
      </c>
      <c r="H247" s="43">
        <f>F247/G247</f>
        <v>1137500</v>
      </c>
      <c r="K247" s="29"/>
    </row>
    <row r="248" spans="1:11" x14ac:dyDescent="0.25">
      <c r="A248" s="24" t="s">
        <v>65</v>
      </c>
      <c r="B248" s="61"/>
      <c r="C248" s="63"/>
      <c r="D248" s="40"/>
      <c r="E248" s="44"/>
      <c r="F248" s="45"/>
      <c r="G248" s="37"/>
      <c r="H248" s="40"/>
    </row>
    <row r="249" spans="1:11" x14ac:dyDescent="0.25">
      <c r="A249" s="24"/>
      <c r="B249" s="61"/>
      <c r="C249" s="63"/>
      <c r="D249" s="31"/>
      <c r="E249" s="45"/>
      <c r="F249" s="31"/>
      <c r="G249" s="31"/>
      <c r="H249" s="46"/>
    </row>
    <row r="250" spans="1:11" x14ac:dyDescent="0.25">
      <c r="A250" s="24" t="s">
        <v>65</v>
      </c>
      <c r="B250" s="61"/>
      <c r="C250" s="63"/>
      <c r="D250" s="31"/>
      <c r="E250" s="45"/>
      <c r="F250" s="31"/>
      <c r="G250" s="31"/>
      <c r="H250" s="46"/>
    </row>
    <row r="251" spans="1:11" x14ac:dyDescent="0.25">
      <c r="A251" s="24" t="s">
        <v>82</v>
      </c>
      <c r="B251" s="61"/>
      <c r="C251" s="63"/>
      <c r="D251" s="31"/>
      <c r="E251" s="45"/>
      <c r="F251" s="31"/>
      <c r="G251" s="31"/>
      <c r="H251" s="46"/>
    </row>
    <row r="252" spans="1:11" x14ac:dyDescent="0.25">
      <c r="A252" s="24" t="s">
        <v>72</v>
      </c>
      <c r="B252" s="61"/>
      <c r="C252" s="63"/>
      <c r="D252" s="31"/>
      <c r="E252" s="45"/>
      <c r="F252" s="31"/>
      <c r="G252" s="31"/>
      <c r="H252" s="46"/>
    </row>
    <row r="253" spans="1:11" x14ac:dyDescent="0.25">
      <c r="A253" s="24" t="s">
        <v>70</v>
      </c>
      <c r="B253" s="61"/>
      <c r="C253" s="63"/>
      <c r="D253" s="31"/>
      <c r="E253" s="45"/>
      <c r="F253" s="31"/>
      <c r="G253" s="31"/>
      <c r="H253" s="46"/>
    </row>
    <row r="254" spans="1:11" x14ac:dyDescent="0.25">
      <c r="B254" s="23"/>
      <c r="C254" s="23"/>
      <c r="D254" s="47"/>
      <c r="E254" s="47"/>
      <c r="F254" s="48"/>
      <c r="G254" s="32" t="s">
        <v>66</v>
      </c>
      <c r="H254" s="49">
        <f>SUM(H246:H253)</f>
        <v>1968750</v>
      </c>
      <c r="I254" s="29">
        <f>+H254</f>
        <v>1968750</v>
      </c>
    </row>
    <row r="255" spans="1:11" x14ac:dyDescent="0.25">
      <c r="B255" s="23"/>
      <c r="C255" s="23"/>
      <c r="D255" s="47"/>
      <c r="E255" s="47"/>
      <c r="F255" s="81" t="s">
        <v>83</v>
      </c>
      <c r="G255" s="82"/>
      <c r="H255" s="54">
        <f>H228+H243+H254</f>
        <v>4530000</v>
      </c>
      <c r="K255" s="29"/>
    </row>
    <row r="256" spans="1:11" x14ac:dyDescent="0.25">
      <c r="B256" s="23"/>
      <c r="C256" s="23"/>
      <c r="D256" s="23"/>
      <c r="E256" s="23"/>
      <c r="F256" s="23"/>
      <c r="G256" s="23"/>
      <c r="H256" s="23"/>
    </row>
    <row r="257" spans="1:10" x14ac:dyDescent="0.25">
      <c r="B257" s="34"/>
      <c r="C257" s="23"/>
      <c r="D257" s="23"/>
      <c r="E257" s="23"/>
      <c r="F257" s="23"/>
      <c r="G257" s="23"/>
      <c r="H257" s="23"/>
    </row>
    <row r="258" spans="1:10" ht="15.75" thickBot="1" x14ac:dyDescent="0.3">
      <c r="B258" s="34" t="s">
        <v>84</v>
      </c>
      <c r="C258" s="50"/>
      <c r="D258" s="51"/>
      <c r="E258" s="51"/>
      <c r="F258" s="34"/>
      <c r="G258" s="23"/>
      <c r="H258" s="23"/>
    </row>
    <row r="259" spans="1:10" ht="15" customHeight="1" x14ac:dyDescent="0.25">
      <c r="A259" s="22"/>
      <c r="B259" s="58" t="s">
        <v>53</v>
      </c>
      <c r="C259" s="58"/>
      <c r="D259" s="58"/>
      <c r="E259" s="58"/>
      <c r="F259" s="58"/>
      <c r="G259" s="58"/>
      <c r="H259" s="58"/>
    </row>
    <row r="260" spans="1:10" ht="15" customHeight="1" x14ac:dyDescent="0.25">
      <c r="A260" s="22"/>
      <c r="B260" s="58" t="s">
        <v>92</v>
      </c>
      <c r="C260" s="58"/>
      <c r="D260" s="58"/>
      <c r="E260" s="58"/>
      <c r="F260" s="58"/>
      <c r="G260" s="58"/>
      <c r="H260" s="58"/>
    </row>
    <row r="261" spans="1:10" ht="24.75" customHeight="1" x14ac:dyDescent="0.25">
      <c r="A261" s="22"/>
      <c r="B261" s="58" t="s">
        <v>0</v>
      </c>
      <c r="C261" s="58"/>
      <c r="D261" s="58"/>
      <c r="E261" s="58"/>
      <c r="F261" s="58"/>
      <c r="G261" s="58"/>
      <c r="H261" s="58"/>
    </row>
    <row r="262" spans="1:10" ht="27" customHeight="1" x14ac:dyDescent="0.25">
      <c r="A262" s="22"/>
      <c r="B262" s="59" t="s">
        <v>107</v>
      </c>
      <c r="C262" s="59"/>
      <c r="D262" s="59"/>
      <c r="E262" s="59"/>
      <c r="F262" s="59"/>
      <c r="G262" s="59"/>
      <c r="H262" s="59"/>
    </row>
    <row r="263" spans="1:10" x14ac:dyDescent="0.25">
      <c r="A263" s="22"/>
      <c r="B263" s="60" t="s">
        <v>88</v>
      </c>
      <c r="C263" s="60"/>
      <c r="D263" s="60"/>
      <c r="E263" s="60"/>
      <c r="F263" s="60"/>
      <c r="G263" s="60"/>
      <c r="H263" s="60"/>
    </row>
    <row r="264" spans="1:10" x14ac:dyDescent="0.25">
      <c r="B264" s="23"/>
      <c r="C264" s="23"/>
      <c r="D264" s="23"/>
      <c r="E264" s="23"/>
      <c r="F264" s="23"/>
      <c r="G264" s="23"/>
      <c r="H264" s="23"/>
    </row>
    <row r="265" spans="1:10" x14ac:dyDescent="0.25">
      <c r="A265" s="24" t="s">
        <v>54</v>
      </c>
      <c r="B265" s="70" t="s">
        <v>55</v>
      </c>
      <c r="C265" s="71"/>
      <c r="D265" s="71"/>
      <c r="E265" s="72"/>
      <c r="F265" s="25" t="s">
        <v>56</v>
      </c>
      <c r="G265" s="76" t="s">
        <v>57</v>
      </c>
      <c r="H265" s="76" t="s">
        <v>58</v>
      </c>
    </row>
    <row r="266" spans="1:10" x14ac:dyDescent="0.25">
      <c r="A266" s="24" t="s">
        <v>59</v>
      </c>
      <c r="B266" s="73"/>
      <c r="C266" s="74"/>
      <c r="D266" s="74"/>
      <c r="E266" s="75"/>
      <c r="F266" s="26" t="s">
        <v>60</v>
      </c>
      <c r="G266" s="77"/>
      <c r="H266" s="77"/>
    </row>
    <row r="267" spans="1:10" x14ac:dyDescent="0.25">
      <c r="A267" s="24" t="s">
        <v>61</v>
      </c>
      <c r="B267" s="78" t="s">
        <v>62</v>
      </c>
      <c r="C267" s="79"/>
      <c r="D267" s="79"/>
      <c r="E267" s="80"/>
      <c r="F267" s="27">
        <f>H297*0.05</f>
        <v>310625</v>
      </c>
      <c r="G267" s="28">
        <v>1</v>
      </c>
      <c r="H267" s="27">
        <f>F267/G267</f>
        <v>310625</v>
      </c>
      <c r="J267" s="29"/>
    </row>
    <row r="268" spans="1:10" x14ac:dyDescent="0.25">
      <c r="A268" s="24" t="s">
        <v>63</v>
      </c>
      <c r="B268" s="78"/>
      <c r="C268" s="79"/>
      <c r="D268" s="79"/>
      <c r="E268" s="80"/>
      <c r="F268" s="27"/>
      <c r="G268" s="28"/>
      <c r="H268" s="27"/>
    </row>
    <row r="269" spans="1:10" x14ac:dyDescent="0.25">
      <c r="A269" s="24" t="s">
        <v>64</v>
      </c>
      <c r="B269" s="78"/>
      <c r="C269" s="79"/>
      <c r="D269" s="79"/>
      <c r="E269" s="80"/>
      <c r="F269" s="27"/>
      <c r="G269" s="28"/>
      <c r="H269" s="27"/>
    </row>
    <row r="270" spans="1:10" x14ac:dyDescent="0.25">
      <c r="A270" s="24" t="s">
        <v>65</v>
      </c>
      <c r="B270" s="61"/>
      <c r="C270" s="62"/>
      <c r="D270" s="62"/>
      <c r="E270" s="63"/>
      <c r="F270" s="30"/>
      <c r="G270" s="31"/>
      <c r="H270" s="30"/>
    </row>
    <row r="271" spans="1:10" x14ac:dyDescent="0.25">
      <c r="B271" s="23"/>
      <c r="C271" s="23"/>
      <c r="D271" s="23"/>
      <c r="E271" s="23"/>
      <c r="F271" s="23"/>
      <c r="G271" s="32" t="s">
        <v>66</v>
      </c>
      <c r="H271" s="33">
        <f>SUM(H267:H270)</f>
        <v>310625</v>
      </c>
    </row>
    <row r="272" spans="1:10" x14ac:dyDescent="0.25">
      <c r="B272" s="23"/>
      <c r="C272" s="23"/>
      <c r="D272" s="23"/>
      <c r="E272" s="23"/>
      <c r="F272" s="23"/>
      <c r="G272" s="34"/>
      <c r="H272" s="23"/>
    </row>
    <row r="273" spans="1:10" x14ac:dyDescent="0.25">
      <c r="A273" s="24" t="s">
        <v>67</v>
      </c>
      <c r="B273" s="64" t="s">
        <v>55</v>
      </c>
      <c r="C273" s="65"/>
      <c r="D273" s="66"/>
      <c r="E273" s="35" t="s">
        <v>68</v>
      </c>
      <c r="F273" s="35" t="s">
        <v>69</v>
      </c>
      <c r="G273" s="35" t="s">
        <v>5</v>
      </c>
      <c r="H273" s="35" t="s">
        <v>58</v>
      </c>
    </row>
    <row r="274" spans="1:10" x14ac:dyDescent="0.25">
      <c r="A274" s="24" t="s">
        <v>70</v>
      </c>
      <c r="B274" s="67" t="s">
        <v>108</v>
      </c>
      <c r="C274" s="68"/>
      <c r="D274" s="69"/>
      <c r="E274" s="36" t="s">
        <v>45</v>
      </c>
      <c r="F274" s="27">
        <v>15463375</v>
      </c>
      <c r="G274" s="37">
        <v>1</v>
      </c>
      <c r="H274" s="27">
        <f>F274*G274</f>
        <v>15463375</v>
      </c>
      <c r="J274" s="29"/>
    </row>
    <row r="275" spans="1:10" x14ac:dyDescent="0.25">
      <c r="A275" s="24" t="s">
        <v>71</v>
      </c>
      <c r="B275" s="67"/>
      <c r="C275" s="68"/>
      <c r="D275" s="69"/>
      <c r="E275" s="36"/>
      <c r="F275" s="27"/>
      <c r="G275" s="37"/>
      <c r="H275" s="27"/>
    </row>
    <row r="276" spans="1:10" x14ac:dyDescent="0.25">
      <c r="A276" s="24" t="s">
        <v>54</v>
      </c>
      <c r="B276" s="67"/>
      <c r="C276" s="68"/>
      <c r="D276" s="69"/>
      <c r="E276" s="36"/>
      <c r="F276" s="27"/>
      <c r="G276" s="37"/>
      <c r="H276" s="27"/>
    </row>
    <row r="277" spans="1:10" x14ac:dyDescent="0.25">
      <c r="A277" s="24" t="s">
        <v>72</v>
      </c>
      <c r="B277" s="67"/>
      <c r="C277" s="68"/>
      <c r="D277" s="69"/>
      <c r="E277" s="36"/>
      <c r="F277" s="27"/>
      <c r="G277" s="37"/>
      <c r="H277" s="27"/>
    </row>
    <row r="278" spans="1:10" x14ac:dyDescent="0.25">
      <c r="A278" s="24" t="s">
        <v>63</v>
      </c>
      <c r="B278" s="67"/>
      <c r="C278" s="68"/>
      <c r="D278" s="69"/>
      <c r="E278" s="36"/>
      <c r="F278" s="27"/>
      <c r="G278" s="37"/>
      <c r="H278" s="27"/>
    </row>
    <row r="279" spans="1:10" x14ac:dyDescent="0.25">
      <c r="A279" s="24" t="s">
        <v>70</v>
      </c>
      <c r="B279" s="67"/>
      <c r="C279" s="68"/>
      <c r="D279" s="69"/>
      <c r="E279" s="36"/>
      <c r="F279" s="27"/>
      <c r="G279" s="37"/>
      <c r="H279" s="27"/>
    </row>
    <row r="280" spans="1:10" x14ac:dyDescent="0.25">
      <c r="A280" s="24" t="s">
        <v>73</v>
      </c>
      <c r="B280" s="67"/>
      <c r="C280" s="68"/>
      <c r="D280" s="69"/>
      <c r="E280" s="36"/>
      <c r="F280" s="27"/>
      <c r="G280" s="37"/>
      <c r="H280" s="27"/>
    </row>
    <row r="281" spans="1:10" x14ac:dyDescent="0.25">
      <c r="A281" s="24" t="s">
        <v>54</v>
      </c>
      <c r="B281" s="67"/>
      <c r="C281" s="68"/>
      <c r="D281" s="69"/>
      <c r="E281" s="36"/>
      <c r="F281" s="27"/>
      <c r="G281" s="37"/>
      <c r="H281" s="27"/>
    </row>
    <row r="282" spans="1:10" x14ac:dyDescent="0.25">
      <c r="A282" s="24" t="s">
        <v>74</v>
      </c>
      <c r="B282" s="67"/>
      <c r="C282" s="68"/>
      <c r="D282" s="69"/>
      <c r="E282" s="36"/>
      <c r="F282" s="27"/>
      <c r="G282" s="37"/>
      <c r="H282" s="27"/>
    </row>
    <row r="283" spans="1:10" x14ac:dyDescent="0.25">
      <c r="A283" s="24"/>
      <c r="B283" s="78"/>
      <c r="C283" s="79"/>
      <c r="D283" s="80"/>
      <c r="E283" s="31"/>
      <c r="F283" s="30"/>
      <c r="G283" s="38"/>
      <c r="H283" s="39"/>
    </row>
    <row r="284" spans="1:10" x14ac:dyDescent="0.25">
      <c r="B284" s="78"/>
      <c r="C284" s="79"/>
      <c r="D284" s="80"/>
      <c r="E284" s="31"/>
      <c r="F284" s="27"/>
      <c r="G284" s="38"/>
      <c r="H284" s="39"/>
    </row>
    <row r="285" spans="1:10" x14ac:dyDescent="0.25">
      <c r="B285" s="78"/>
      <c r="C285" s="79"/>
      <c r="D285" s="80"/>
      <c r="E285" s="31"/>
      <c r="F285" s="27"/>
      <c r="G285" s="38"/>
      <c r="H285" s="39"/>
    </row>
    <row r="286" spans="1:10" x14ac:dyDescent="0.25">
      <c r="B286" s="23"/>
      <c r="C286" s="23"/>
      <c r="D286" s="23"/>
      <c r="E286" s="23"/>
      <c r="F286" s="23"/>
      <c r="G286" s="32" t="s">
        <v>66</v>
      </c>
      <c r="H286" s="33">
        <f>SUM(H274:H285)</f>
        <v>15463375</v>
      </c>
    </row>
    <row r="287" spans="1:10" x14ac:dyDescent="0.25">
      <c r="B287" s="23"/>
      <c r="C287" s="23"/>
      <c r="D287" s="23"/>
      <c r="E287" s="23"/>
      <c r="F287" s="23"/>
      <c r="G287" s="23"/>
      <c r="H287" s="23"/>
    </row>
    <row r="288" spans="1:10" x14ac:dyDescent="0.25">
      <c r="A288" s="24" t="s">
        <v>67</v>
      </c>
      <c r="B288" s="64" t="s">
        <v>75</v>
      </c>
      <c r="C288" s="66"/>
      <c r="D288" s="35" t="s">
        <v>76</v>
      </c>
      <c r="E288" s="35" t="s">
        <v>77</v>
      </c>
      <c r="F288" s="35" t="s">
        <v>78</v>
      </c>
      <c r="G288" s="35" t="s">
        <v>57</v>
      </c>
      <c r="H288" s="35" t="s">
        <v>58</v>
      </c>
    </row>
    <row r="289" spans="1:11" x14ac:dyDescent="0.25">
      <c r="A289" s="24" t="s">
        <v>70</v>
      </c>
      <c r="B289" s="78" t="s">
        <v>79</v>
      </c>
      <c r="C289" s="80"/>
      <c r="D289" s="40">
        <v>95000</v>
      </c>
      <c r="E289" s="41">
        <v>0.75</v>
      </c>
      <c r="F289" s="42">
        <f>D289*1.75*1</f>
        <v>166250</v>
      </c>
      <c r="G289" s="37">
        <v>0.1</v>
      </c>
      <c r="H289" s="43">
        <f>F289/G289</f>
        <v>1662500</v>
      </c>
      <c r="K289" s="29"/>
    </row>
    <row r="290" spans="1:11" x14ac:dyDescent="0.25">
      <c r="A290" s="24" t="s">
        <v>80</v>
      </c>
      <c r="B290" s="78" t="s">
        <v>86</v>
      </c>
      <c r="C290" s="80"/>
      <c r="D290" s="40">
        <v>65000</v>
      </c>
      <c r="E290" s="41">
        <v>0.75</v>
      </c>
      <c r="F290" s="42">
        <f>D290*1.75*4</f>
        <v>455000</v>
      </c>
      <c r="G290" s="37">
        <f>G289</f>
        <v>0.1</v>
      </c>
      <c r="H290" s="43">
        <f>F290/G290</f>
        <v>4550000</v>
      </c>
      <c r="K290" s="29"/>
    </row>
    <row r="291" spans="1:11" x14ac:dyDescent="0.25">
      <c r="A291" s="24" t="s">
        <v>65</v>
      </c>
      <c r="B291" s="61"/>
      <c r="C291" s="63"/>
      <c r="D291" s="40"/>
      <c r="E291" s="44"/>
      <c r="F291" s="45"/>
      <c r="G291" s="37"/>
      <c r="H291" s="40"/>
    </row>
    <row r="292" spans="1:11" x14ac:dyDescent="0.25">
      <c r="A292" s="24"/>
      <c r="B292" s="61"/>
      <c r="C292" s="63"/>
      <c r="D292" s="31"/>
      <c r="E292" s="45"/>
      <c r="F292" s="31"/>
      <c r="G292" s="31"/>
      <c r="H292" s="46"/>
    </row>
    <row r="293" spans="1:11" x14ac:dyDescent="0.25">
      <c r="A293" s="24" t="s">
        <v>65</v>
      </c>
      <c r="B293" s="61"/>
      <c r="C293" s="63"/>
      <c r="D293" s="31"/>
      <c r="E293" s="45"/>
      <c r="F293" s="31"/>
      <c r="G293" s="31"/>
      <c r="H293" s="46"/>
    </row>
    <row r="294" spans="1:11" x14ac:dyDescent="0.25">
      <c r="A294" s="24" t="s">
        <v>82</v>
      </c>
      <c r="B294" s="61"/>
      <c r="C294" s="63"/>
      <c r="D294" s="31"/>
      <c r="E294" s="45"/>
      <c r="F294" s="31"/>
      <c r="G294" s="31"/>
      <c r="H294" s="46"/>
    </row>
    <row r="295" spans="1:11" x14ac:dyDescent="0.25">
      <c r="A295" s="24" t="s">
        <v>72</v>
      </c>
      <c r="B295" s="61"/>
      <c r="C295" s="63"/>
      <c r="D295" s="31"/>
      <c r="E295" s="45"/>
      <c r="F295" s="31"/>
      <c r="G295" s="31"/>
      <c r="H295" s="46"/>
    </row>
    <row r="296" spans="1:11" x14ac:dyDescent="0.25">
      <c r="A296" s="24" t="s">
        <v>70</v>
      </c>
      <c r="B296" s="61"/>
      <c r="C296" s="63"/>
      <c r="D296" s="31"/>
      <c r="E296" s="45"/>
      <c r="F296" s="31"/>
      <c r="G296" s="31"/>
      <c r="H296" s="46"/>
    </row>
    <row r="297" spans="1:11" x14ac:dyDescent="0.25">
      <c r="B297" s="23"/>
      <c r="C297" s="23"/>
      <c r="D297" s="47"/>
      <c r="E297" s="47"/>
      <c r="F297" s="48"/>
      <c r="G297" s="32" t="s">
        <v>66</v>
      </c>
      <c r="H297" s="49">
        <f>SUM(H289:H296)</f>
        <v>6212500</v>
      </c>
      <c r="I297" s="29">
        <f>+H297</f>
        <v>6212500</v>
      </c>
    </row>
    <row r="298" spans="1:11" x14ac:dyDescent="0.25">
      <c r="B298" s="23"/>
      <c r="C298" s="23"/>
      <c r="D298" s="47"/>
      <c r="E298" s="47"/>
      <c r="F298" s="81" t="s">
        <v>83</v>
      </c>
      <c r="G298" s="82"/>
      <c r="H298" s="54">
        <f>H271+H286+H297</f>
        <v>21986500</v>
      </c>
      <c r="K298" s="29"/>
    </row>
    <row r="299" spans="1:11" x14ac:dyDescent="0.25">
      <c r="B299" s="23"/>
      <c r="C299" s="23"/>
      <c r="D299" s="23"/>
      <c r="E299" s="23"/>
      <c r="F299" s="23"/>
      <c r="G299" s="23"/>
      <c r="H299" s="23"/>
    </row>
    <row r="300" spans="1:11" x14ac:dyDescent="0.25">
      <c r="B300" s="34"/>
      <c r="C300" s="23"/>
      <c r="D300" s="23"/>
      <c r="E300" s="23"/>
      <c r="F300" s="23"/>
      <c r="G300" s="23"/>
      <c r="H300" s="23"/>
    </row>
    <row r="301" spans="1:11" ht="15.75" thickBot="1" x14ac:dyDescent="0.3">
      <c r="B301" s="34" t="s">
        <v>84</v>
      </c>
      <c r="C301" s="50"/>
      <c r="D301" s="51"/>
      <c r="E301" s="51"/>
      <c r="F301" s="34"/>
      <c r="G301" s="23"/>
      <c r="H301" s="23"/>
    </row>
    <row r="302" spans="1:11" ht="15" customHeight="1" x14ac:dyDescent="0.25">
      <c r="A302" s="22"/>
      <c r="B302" s="58" t="s">
        <v>53</v>
      </c>
      <c r="C302" s="58"/>
      <c r="D302" s="58"/>
      <c r="E302" s="58"/>
      <c r="F302" s="58"/>
      <c r="G302" s="58"/>
      <c r="H302" s="58"/>
    </row>
    <row r="303" spans="1:11" ht="15" customHeight="1" x14ac:dyDescent="0.25">
      <c r="A303" s="22"/>
      <c r="B303" s="58" t="s">
        <v>92</v>
      </c>
      <c r="C303" s="58"/>
      <c r="D303" s="58"/>
      <c r="E303" s="58"/>
      <c r="F303" s="58"/>
      <c r="G303" s="58"/>
      <c r="H303" s="58"/>
    </row>
    <row r="304" spans="1:11" ht="24.75" customHeight="1" x14ac:dyDescent="0.25">
      <c r="A304" s="22"/>
      <c r="B304" s="58" t="s">
        <v>0</v>
      </c>
      <c r="C304" s="58"/>
      <c r="D304" s="58"/>
      <c r="E304" s="58"/>
      <c r="F304" s="58"/>
      <c r="G304" s="58"/>
      <c r="H304" s="58"/>
    </row>
    <row r="305" spans="1:11" ht="27" customHeight="1" x14ac:dyDescent="0.25">
      <c r="A305" s="22"/>
      <c r="B305" s="59" t="s">
        <v>109</v>
      </c>
      <c r="C305" s="59"/>
      <c r="D305" s="59"/>
      <c r="E305" s="59"/>
      <c r="F305" s="59"/>
      <c r="G305" s="59"/>
      <c r="H305" s="59"/>
    </row>
    <row r="306" spans="1:11" x14ac:dyDescent="0.25">
      <c r="A306" s="22"/>
      <c r="B306" s="60" t="s">
        <v>90</v>
      </c>
      <c r="C306" s="60"/>
      <c r="D306" s="60"/>
      <c r="E306" s="60"/>
      <c r="F306" s="60"/>
      <c r="G306" s="60"/>
      <c r="H306" s="60"/>
    </row>
    <row r="307" spans="1:11" x14ac:dyDescent="0.25">
      <c r="B307" s="23"/>
      <c r="C307" s="23"/>
      <c r="D307" s="23"/>
      <c r="E307" s="23"/>
      <c r="F307" s="23"/>
      <c r="G307" s="23"/>
      <c r="H307" s="23"/>
    </row>
    <row r="308" spans="1:11" x14ac:dyDescent="0.25">
      <c r="A308" s="24" t="s">
        <v>54</v>
      </c>
      <c r="B308" s="70" t="s">
        <v>55</v>
      </c>
      <c r="C308" s="71"/>
      <c r="D308" s="71"/>
      <c r="E308" s="72"/>
      <c r="F308" s="25" t="s">
        <v>56</v>
      </c>
      <c r="G308" s="76" t="s">
        <v>57</v>
      </c>
      <c r="H308" s="76" t="s">
        <v>58</v>
      </c>
    </row>
    <row r="309" spans="1:11" x14ac:dyDescent="0.25">
      <c r="A309" s="24" t="s">
        <v>59</v>
      </c>
      <c r="B309" s="73"/>
      <c r="C309" s="74"/>
      <c r="D309" s="74"/>
      <c r="E309" s="75"/>
      <c r="F309" s="26" t="s">
        <v>60</v>
      </c>
      <c r="G309" s="77"/>
      <c r="H309" s="77"/>
    </row>
    <row r="310" spans="1:11" x14ac:dyDescent="0.25">
      <c r="A310" s="24" t="s">
        <v>61</v>
      </c>
      <c r="B310" s="78" t="s">
        <v>62</v>
      </c>
      <c r="C310" s="79"/>
      <c r="D310" s="79"/>
      <c r="E310" s="80"/>
      <c r="F310" s="27">
        <v>9662.2999999999993</v>
      </c>
      <c r="G310" s="28">
        <v>1</v>
      </c>
      <c r="H310" s="27">
        <f>F310/G310</f>
        <v>9662.2999999999993</v>
      </c>
      <c r="J310" s="29"/>
    </row>
    <row r="311" spans="1:11" x14ac:dyDescent="0.25">
      <c r="A311" s="24" t="s">
        <v>63</v>
      </c>
      <c r="B311" s="78"/>
      <c r="C311" s="79"/>
      <c r="D311" s="79"/>
      <c r="E311" s="80"/>
      <c r="F311" s="27"/>
      <c r="G311" s="28"/>
      <c r="H311" s="27"/>
    </row>
    <row r="312" spans="1:11" x14ac:dyDescent="0.25">
      <c r="A312" s="24" t="s">
        <v>64</v>
      </c>
      <c r="B312" s="78"/>
      <c r="C312" s="79"/>
      <c r="D312" s="79"/>
      <c r="E312" s="80"/>
      <c r="F312" s="27"/>
      <c r="G312" s="28"/>
      <c r="H312" s="27"/>
    </row>
    <row r="313" spans="1:11" x14ac:dyDescent="0.25">
      <c r="A313" s="24" t="s">
        <v>65</v>
      </c>
      <c r="B313" s="61"/>
      <c r="C313" s="62"/>
      <c r="D313" s="62"/>
      <c r="E313" s="63"/>
      <c r="F313" s="30"/>
      <c r="G313" s="31"/>
      <c r="H313" s="30"/>
    </row>
    <row r="314" spans="1:11" x14ac:dyDescent="0.25">
      <c r="B314" s="23"/>
      <c r="C314" s="23"/>
      <c r="D314" s="23"/>
      <c r="E314" s="23"/>
      <c r="F314" s="23"/>
      <c r="G314" s="32" t="s">
        <v>66</v>
      </c>
      <c r="H314" s="33">
        <f>SUM(H310:H313)</f>
        <v>9662.2999999999993</v>
      </c>
    </row>
    <row r="315" spans="1:11" x14ac:dyDescent="0.25">
      <c r="B315" s="23"/>
      <c r="C315" s="23"/>
      <c r="D315" s="23"/>
      <c r="E315" s="23"/>
      <c r="F315" s="23"/>
      <c r="G315" s="34"/>
      <c r="H315" s="23"/>
    </row>
    <row r="316" spans="1:11" x14ac:dyDescent="0.25">
      <c r="A316" s="24" t="s">
        <v>67</v>
      </c>
      <c r="B316" s="64" t="s">
        <v>55</v>
      </c>
      <c r="C316" s="65"/>
      <c r="D316" s="66"/>
      <c r="E316" s="35" t="s">
        <v>68</v>
      </c>
      <c r="F316" s="35" t="s">
        <v>69</v>
      </c>
      <c r="G316" s="35" t="s">
        <v>5</v>
      </c>
      <c r="H316" s="35" t="s">
        <v>58</v>
      </c>
    </row>
    <row r="317" spans="1:11" x14ac:dyDescent="0.25">
      <c r="A317" s="24" t="s">
        <v>70</v>
      </c>
      <c r="B317" s="67" t="s">
        <v>91</v>
      </c>
      <c r="C317" s="68"/>
      <c r="D317" s="69"/>
      <c r="E317" s="36" t="s">
        <v>15</v>
      </c>
      <c r="F317" s="27">
        <v>603574</v>
      </c>
      <c r="G317" s="37">
        <v>1.05</v>
      </c>
      <c r="H317" s="27">
        <f>F317*G317</f>
        <v>633752.70000000007</v>
      </c>
      <c r="J317" s="29"/>
      <c r="K317" s="29"/>
    </row>
    <row r="318" spans="1:11" x14ac:dyDescent="0.25">
      <c r="A318" s="24" t="s">
        <v>71</v>
      </c>
      <c r="B318" s="67"/>
      <c r="C318" s="68"/>
      <c r="D318" s="69"/>
      <c r="E318" s="36"/>
      <c r="F318" s="27"/>
      <c r="G318" s="37"/>
      <c r="H318" s="27"/>
      <c r="K318" s="29"/>
    </row>
    <row r="319" spans="1:11" x14ac:dyDescent="0.25">
      <c r="A319" s="24" t="s">
        <v>54</v>
      </c>
      <c r="B319" s="67"/>
      <c r="C319" s="68"/>
      <c r="D319" s="69"/>
      <c r="E319" s="36"/>
      <c r="F319" s="27"/>
      <c r="G319" s="37"/>
      <c r="H319" s="27"/>
    </row>
    <row r="320" spans="1:11" x14ac:dyDescent="0.25">
      <c r="A320" s="24" t="s">
        <v>72</v>
      </c>
      <c r="B320" s="67"/>
      <c r="C320" s="68"/>
      <c r="D320" s="69"/>
      <c r="E320" s="36"/>
      <c r="F320" s="27"/>
      <c r="G320" s="37"/>
      <c r="H320" s="27"/>
    </row>
    <row r="321" spans="1:11" x14ac:dyDescent="0.25">
      <c r="A321" s="24" t="s">
        <v>63</v>
      </c>
      <c r="B321" s="67"/>
      <c r="C321" s="68"/>
      <c r="D321" s="69"/>
      <c r="E321" s="36"/>
      <c r="F321" s="27"/>
      <c r="G321" s="37"/>
      <c r="H321" s="27"/>
    </row>
    <row r="322" spans="1:11" x14ac:dyDescent="0.25">
      <c r="A322" s="24" t="s">
        <v>70</v>
      </c>
      <c r="B322" s="67"/>
      <c r="C322" s="68"/>
      <c r="D322" s="69"/>
      <c r="E322" s="36"/>
      <c r="F322" s="27"/>
      <c r="G322" s="37"/>
      <c r="H322" s="27"/>
    </row>
    <row r="323" spans="1:11" x14ac:dyDescent="0.25">
      <c r="A323" s="24" t="s">
        <v>73</v>
      </c>
      <c r="B323" s="67"/>
      <c r="C323" s="68"/>
      <c r="D323" s="69"/>
      <c r="E323" s="36"/>
      <c r="F323" s="27"/>
      <c r="G323" s="37"/>
      <c r="H323" s="27"/>
    </row>
    <row r="324" spans="1:11" x14ac:dyDescent="0.25">
      <c r="A324" s="24" t="s">
        <v>54</v>
      </c>
      <c r="B324" s="67"/>
      <c r="C324" s="68"/>
      <c r="D324" s="69"/>
      <c r="E324" s="36"/>
      <c r="F324" s="27"/>
      <c r="G324" s="37"/>
      <c r="H324" s="27"/>
    </row>
    <row r="325" spans="1:11" x14ac:dyDescent="0.25">
      <c r="A325" s="24" t="s">
        <v>74</v>
      </c>
      <c r="B325" s="67"/>
      <c r="C325" s="68"/>
      <c r="D325" s="69"/>
      <c r="E325" s="36"/>
      <c r="F325" s="27"/>
      <c r="G325" s="37"/>
      <c r="H325" s="27"/>
    </row>
    <row r="326" spans="1:11" x14ac:dyDescent="0.25">
      <c r="A326" s="24"/>
      <c r="B326" s="78"/>
      <c r="C326" s="79"/>
      <c r="D326" s="80"/>
      <c r="E326" s="31"/>
      <c r="F326" s="30"/>
      <c r="G326" s="38"/>
      <c r="H326" s="39"/>
    </row>
    <row r="327" spans="1:11" x14ac:dyDescent="0.25">
      <c r="B327" s="78"/>
      <c r="C327" s="79"/>
      <c r="D327" s="80"/>
      <c r="E327" s="31"/>
      <c r="F327" s="27"/>
      <c r="G327" s="38"/>
      <c r="H327" s="39"/>
    </row>
    <row r="328" spans="1:11" x14ac:dyDescent="0.25">
      <c r="B328" s="78"/>
      <c r="C328" s="79"/>
      <c r="D328" s="80"/>
      <c r="E328" s="31"/>
      <c r="F328" s="27"/>
      <c r="G328" s="38"/>
      <c r="H328" s="39"/>
    </row>
    <row r="329" spans="1:11" x14ac:dyDescent="0.25">
      <c r="B329" s="23"/>
      <c r="C329" s="23"/>
      <c r="D329" s="23"/>
      <c r="E329" s="23"/>
      <c r="F329" s="23"/>
      <c r="G329" s="32" t="s">
        <v>66</v>
      </c>
      <c r="H329" s="33">
        <f>SUM(H317:H328)</f>
        <v>633752.70000000007</v>
      </c>
    </row>
    <row r="330" spans="1:11" x14ac:dyDescent="0.25">
      <c r="B330" s="23"/>
      <c r="C330" s="23"/>
      <c r="D330" s="23"/>
      <c r="E330" s="23"/>
      <c r="F330" s="23"/>
      <c r="G330" s="23"/>
      <c r="H330" s="23"/>
    </row>
    <row r="331" spans="1:11" x14ac:dyDescent="0.25">
      <c r="A331" s="24" t="s">
        <v>67</v>
      </c>
      <c r="B331" s="64" t="s">
        <v>75</v>
      </c>
      <c r="C331" s="66"/>
      <c r="D331" s="35" t="s">
        <v>76</v>
      </c>
      <c r="E331" s="35" t="s">
        <v>77</v>
      </c>
      <c r="F331" s="35" t="s">
        <v>78</v>
      </c>
      <c r="G331" s="35" t="s">
        <v>57</v>
      </c>
      <c r="H331" s="35" t="s">
        <v>58</v>
      </c>
    </row>
    <row r="332" spans="1:11" x14ac:dyDescent="0.25">
      <c r="A332" s="24" t="s">
        <v>70</v>
      </c>
      <c r="B332" s="78" t="s">
        <v>79</v>
      </c>
      <c r="C332" s="80"/>
      <c r="D332" s="40">
        <v>95000</v>
      </c>
      <c r="E332" s="41">
        <v>0.75</v>
      </c>
      <c r="F332" s="42">
        <f>D332*1.75*1</f>
        <v>166250</v>
      </c>
      <c r="G332" s="37">
        <v>1.25</v>
      </c>
      <c r="H332" s="43">
        <f>F332/G332</f>
        <v>133000</v>
      </c>
      <c r="K332" s="29"/>
    </row>
    <row r="333" spans="1:11" x14ac:dyDescent="0.25">
      <c r="A333" s="24" t="s">
        <v>80</v>
      </c>
      <c r="B333" s="78" t="s">
        <v>81</v>
      </c>
      <c r="C333" s="80"/>
      <c r="D333" s="40">
        <v>65000</v>
      </c>
      <c r="E333" s="41">
        <v>0.75</v>
      </c>
      <c r="F333" s="42">
        <f>D333*1.75*1</f>
        <v>113750</v>
      </c>
      <c r="G333" s="37">
        <f>G332</f>
        <v>1.25</v>
      </c>
      <c r="H333" s="43">
        <f>F333/G333</f>
        <v>91000</v>
      </c>
      <c r="K333" s="29"/>
    </row>
    <row r="334" spans="1:11" x14ac:dyDescent="0.25">
      <c r="A334" s="24" t="s">
        <v>65</v>
      </c>
      <c r="B334" s="61"/>
      <c r="C334" s="63"/>
      <c r="D334" s="40"/>
      <c r="E334" s="44"/>
      <c r="F334" s="45"/>
      <c r="G334" s="37"/>
      <c r="H334" s="40"/>
    </row>
    <row r="335" spans="1:11" x14ac:dyDescent="0.25">
      <c r="A335" s="24"/>
      <c r="B335" s="61"/>
      <c r="C335" s="63"/>
      <c r="D335" s="31"/>
      <c r="E335" s="45"/>
      <c r="F335" s="31"/>
      <c r="G335" s="31"/>
      <c r="H335" s="46"/>
    </row>
    <row r="336" spans="1:11" x14ac:dyDescent="0.25">
      <c r="A336" s="24" t="s">
        <v>65</v>
      </c>
      <c r="B336" s="61"/>
      <c r="C336" s="63"/>
      <c r="D336" s="31"/>
      <c r="E336" s="45"/>
      <c r="F336" s="31"/>
      <c r="G336" s="31"/>
      <c r="H336" s="46"/>
    </row>
    <row r="337" spans="1:11" x14ac:dyDescent="0.25">
      <c r="A337" s="24" t="s">
        <v>82</v>
      </c>
      <c r="B337" s="61"/>
      <c r="C337" s="63"/>
      <c r="D337" s="31"/>
      <c r="E337" s="45"/>
      <c r="F337" s="31"/>
      <c r="G337" s="31"/>
      <c r="H337" s="46"/>
    </row>
    <row r="338" spans="1:11" x14ac:dyDescent="0.25">
      <c r="A338" s="24" t="s">
        <v>72</v>
      </c>
      <c r="B338" s="61"/>
      <c r="C338" s="63"/>
      <c r="D338" s="31"/>
      <c r="E338" s="45"/>
      <c r="F338" s="31"/>
      <c r="G338" s="31"/>
      <c r="H338" s="46"/>
    </row>
    <row r="339" spans="1:11" x14ac:dyDescent="0.25">
      <c r="A339" s="24" t="s">
        <v>70</v>
      </c>
      <c r="B339" s="61"/>
      <c r="C339" s="63"/>
      <c r="D339" s="31"/>
      <c r="E339" s="45"/>
      <c r="F339" s="31"/>
      <c r="G339" s="31"/>
      <c r="H339" s="46"/>
    </row>
    <row r="340" spans="1:11" x14ac:dyDescent="0.25">
      <c r="B340" s="23"/>
      <c r="C340" s="23"/>
      <c r="D340" s="47"/>
      <c r="E340" s="47"/>
      <c r="F340" s="48"/>
      <c r="G340" s="32" t="s">
        <v>66</v>
      </c>
      <c r="H340" s="49">
        <f>SUM(H332:H339)</f>
        <v>224000</v>
      </c>
      <c r="I340" s="29">
        <f>+H340</f>
        <v>224000</v>
      </c>
    </row>
    <row r="341" spans="1:11" x14ac:dyDescent="0.25">
      <c r="B341" s="23"/>
      <c r="C341" s="23"/>
      <c r="D341" s="47"/>
      <c r="E341" s="47"/>
      <c r="F341" s="81" t="s">
        <v>83</v>
      </c>
      <c r="G341" s="82"/>
      <c r="H341" s="54">
        <f>H314+H329+H340</f>
        <v>867415.00000000012</v>
      </c>
      <c r="K341" s="29"/>
    </row>
    <row r="342" spans="1:11" x14ac:dyDescent="0.25">
      <c r="B342" s="23"/>
      <c r="C342" s="23"/>
      <c r="D342" s="23"/>
      <c r="E342" s="23"/>
      <c r="F342" s="23"/>
      <c r="G342" s="23"/>
      <c r="H342" s="23"/>
    </row>
    <row r="343" spans="1:11" x14ac:dyDescent="0.25">
      <c r="B343" s="34"/>
      <c r="C343" s="23"/>
      <c r="D343" s="23"/>
      <c r="E343" s="23"/>
      <c r="F343" s="23"/>
      <c r="G343" s="23"/>
      <c r="H343" s="23"/>
    </row>
    <row r="344" spans="1:11" ht="15.75" thickBot="1" x14ac:dyDescent="0.3">
      <c r="B344" s="34" t="s">
        <v>84</v>
      </c>
      <c r="C344" s="50"/>
      <c r="D344" s="51"/>
      <c r="E344" s="51"/>
      <c r="F344" s="34"/>
      <c r="G344" s="23"/>
      <c r="H344" s="23"/>
    </row>
    <row r="345" spans="1:11" ht="14.25" customHeight="1" x14ac:dyDescent="0.25">
      <c r="A345" s="22"/>
      <c r="B345" s="58" t="s">
        <v>53</v>
      </c>
      <c r="C345" s="58"/>
      <c r="D345" s="58"/>
      <c r="E345" s="58"/>
      <c r="F345" s="58"/>
      <c r="G345" s="58"/>
      <c r="H345" s="58"/>
    </row>
    <row r="346" spans="1:11" ht="15" customHeight="1" x14ac:dyDescent="0.25">
      <c r="A346" s="22"/>
      <c r="B346" s="58" t="s">
        <v>92</v>
      </c>
      <c r="C346" s="58"/>
      <c r="D346" s="58"/>
      <c r="E346" s="58"/>
      <c r="F346" s="58"/>
      <c r="G346" s="58"/>
      <c r="H346" s="58"/>
    </row>
    <row r="347" spans="1:11" ht="24.75" customHeight="1" x14ac:dyDescent="0.25">
      <c r="A347" s="22"/>
      <c r="B347" s="58" t="s">
        <v>0</v>
      </c>
      <c r="C347" s="58"/>
      <c r="D347" s="58"/>
      <c r="E347" s="58"/>
      <c r="F347" s="58"/>
      <c r="G347" s="58"/>
      <c r="H347" s="58"/>
    </row>
    <row r="348" spans="1:11" x14ac:dyDescent="0.25">
      <c r="A348" s="22"/>
      <c r="B348" s="59" t="s">
        <v>110</v>
      </c>
      <c r="C348" s="59"/>
      <c r="D348" s="59"/>
      <c r="E348" s="59"/>
      <c r="F348" s="59"/>
      <c r="G348" s="59"/>
      <c r="H348" s="59"/>
    </row>
    <row r="349" spans="1:11" x14ac:dyDescent="0.25">
      <c r="A349" s="22"/>
      <c r="B349" s="60" t="s">
        <v>90</v>
      </c>
      <c r="C349" s="60"/>
      <c r="D349" s="60"/>
      <c r="E349" s="60"/>
      <c r="F349" s="60"/>
      <c r="G349" s="60"/>
      <c r="H349" s="60"/>
    </row>
    <row r="350" spans="1:11" x14ac:dyDescent="0.25">
      <c r="B350" s="23"/>
      <c r="C350" s="23"/>
      <c r="D350" s="23"/>
      <c r="E350" s="23"/>
      <c r="F350" s="23"/>
      <c r="G350" s="23"/>
      <c r="H350" s="23"/>
    </row>
    <row r="351" spans="1:11" x14ac:dyDescent="0.25">
      <c r="A351" s="24" t="s">
        <v>54</v>
      </c>
      <c r="B351" s="70" t="s">
        <v>55</v>
      </c>
      <c r="C351" s="71"/>
      <c r="D351" s="71"/>
      <c r="E351" s="72"/>
      <c r="F351" s="25" t="s">
        <v>56</v>
      </c>
      <c r="G351" s="76" t="s">
        <v>57</v>
      </c>
      <c r="H351" s="76" t="s">
        <v>58</v>
      </c>
    </row>
    <row r="352" spans="1:11" x14ac:dyDescent="0.25">
      <c r="A352" s="24" t="s">
        <v>59</v>
      </c>
      <c r="B352" s="73"/>
      <c r="C352" s="74"/>
      <c r="D352" s="74"/>
      <c r="E352" s="75"/>
      <c r="F352" s="26" t="s">
        <v>60</v>
      </c>
      <c r="G352" s="77"/>
      <c r="H352" s="77"/>
    </row>
    <row r="353" spans="1:11" x14ac:dyDescent="0.25">
      <c r="A353" s="24" t="s">
        <v>61</v>
      </c>
      <c r="B353" s="78" t="s">
        <v>62</v>
      </c>
      <c r="C353" s="79"/>
      <c r="D353" s="79"/>
      <c r="E353" s="80"/>
      <c r="F353" s="27">
        <v>8258.3700000000008</v>
      </c>
      <c r="G353" s="28">
        <v>1</v>
      </c>
      <c r="H353" s="27">
        <f>F353/G353</f>
        <v>8258.3700000000008</v>
      </c>
      <c r="J353" s="29"/>
    </row>
    <row r="354" spans="1:11" x14ac:dyDescent="0.25">
      <c r="A354" s="24" t="s">
        <v>63</v>
      </c>
      <c r="B354" s="78"/>
      <c r="C354" s="79"/>
      <c r="D354" s="79"/>
      <c r="E354" s="80"/>
      <c r="F354" s="27"/>
      <c r="G354" s="28"/>
      <c r="H354" s="27"/>
    </row>
    <row r="355" spans="1:11" x14ac:dyDescent="0.25">
      <c r="A355" s="24" t="s">
        <v>64</v>
      </c>
      <c r="B355" s="78"/>
      <c r="C355" s="79"/>
      <c r="D355" s="79"/>
      <c r="E355" s="80"/>
      <c r="F355" s="27"/>
      <c r="G355" s="28"/>
      <c r="H355" s="27"/>
    </row>
    <row r="356" spans="1:11" x14ac:dyDescent="0.25">
      <c r="A356" s="24" t="s">
        <v>65</v>
      </c>
      <c r="B356" s="61"/>
      <c r="C356" s="62"/>
      <c r="D356" s="62"/>
      <c r="E356" s="63"/>
      <c r="F356" s="30"/>
      <c r="G356" s="31"/>
      <c r="H356" s="30"/>
    </row>
    <row r="357" spans="1:11" x14ac:dyDescent="0.25">
      <c r="B357" s="23"/>
      <c r="C357" s="23"/>
      <c r="D357" s="23"/>
      <c r="E357" s="23"/>
      <c r="F357" s="23"/>
      <c r="G357" s="32" t="s">
        <v>66</v>
      </c>
      <c r="H357" s="33">
        <f>SUM(H353:H356)</f>
        <v>8258.3700000000008</v>
      </c>
    </row>
    <row r="358" spans="1:11" x14ac:dyDescent="0.25">
      <c r="B358" s="23"/>
      <c r="C358" s="23"/>
      <c r="D358" s="23"/>
      <c r="E358" s="23"/>
      <c r="F358" s="23"/>
      <c r="G358" s="34"/>
      <c r="H358" s="23"/>
    </row>
    <row r="359" spans="1:11" x14ac:dyDescent="0.25">
      <c r="A359" s="24" t="s">
        <v>67</v>
      </c>
      <c r="B359" s="64" t="s">
        <v>55</v>
      </c>
      <c r="C359" s="65"/>
      <c r="D359" s="66"/>
      <c r="E359" s="35" t="s">
        <v>68</v>
      </c>
      <c r="F359" s="35" t="s">
        <v>69</v>
      </c>
      <c r="G359" s="35" t="s">
        <v>5</v>
      </c>
      <c r="H359" s="35" t="s">
        <v>58</v>
      </c>
    </row>
    <row r="360" spans="1:11" x14ac:dyDescent="0.25">
      <c r="A360" s="24" t="s">
        <v>70</v>
      </c>
      <c r="B360" s="67"/>
      <c r="C360" s="68"/>
      <c r="D360" s="69"/>
      <c r="E360" s="36"/>
      <c r="F360" s="27"/>
      <c r="G360" s="37"/>
      <c r="H360" s="27"/>
      <c r="J360" s="29"/>
      <c r="K360" s="29"/>
    </row>
    <row r="361" spans="1:11" x14ac:dyDescent="0.25">
      <c r="A361" s="24" t="s">
        <v>71</v>
      </c>
      <c r="B361" s="67"/>
      <c r="C361" s="68"/>
      <c r="D361" s="69"/>
      <c r="E361" s="36"/>
      <c r="F361" s="27"/>
      <c r="G361" s="37"/>
      <c r="H361" s="27"/>
      <c r="K361" s="29"/>
    </row>
    <row r="362" spans="1:11" x14ac:dyDescent="0.25">
      <c r="A362" s="24" t="s">
        <v>54</v>
      </c>
      <c r="B362" s="67"/>
      <c r="C362" s="68"/>
      <c r="D362" s="69"/>
      <c r="E362" s="36"/>
      <c r="F362" s="27"/>
      <c r="G362" s="37"/>
      <c r="H362" s="27"/>
    </row>
    <row r="363" spans="1:11" x14ac:dyDescent="0.25">
      <c r="A363" s="24" t="s">
        <v>72</v>
      </c>
      <c r="B363" s="67"/>
      <c r="C363" s="68"/>
      <c r="D363" s="69"/>
      <c r="E363" s="36"/>
      <c r="F363" s="27"/>
      <c r="G363" s="37"/>
      <c r="H363" s="27"/>
    </row>
    <row r="364" spans="1:11" x14ac:dyDescent="0.25">
      <c r="A364" s="24" t="s">
        <v>63</v>
      </c>
      <c r="B364" s="67"/>
      <c r="C364" s="68"/>
      <c r="D364" s="69"/>
      <c r="E364" s="36"/>
      <c r="F364" s="27"/>
      <c r="G364" s="37"/>
      <c r="H364" s="27"/>
    </row>
    <row r="365" spans="1:11" x14ac:dyDescent="0.25">
      <c r="A365" s="24" t="s">
        <v>70</v>
      </c>
      <c r="B365" s="67"/>
      <c r="C365" s="68"/>
      <c r="D365" s="69"/>
      <c r="E365" s="36"/>
      <c r="F365" s="27"/>
      <c r="G365" s="37"/>
      <c r="H365" s="27"/>
    </row>
    <row r="366" spans="1:11" x14ac:dyDescent="0.25">
      <c r="A366" s="24" t="s">
        <v>73</v>
      </c>
      <c r="B366" s="67"/>
      <c r="C366" s="68"/>
      <c r="D366" s="69"/>
      <c r="E366" s="36"/>
      <c r="F366" s="27"/>
      <c r="G366" s="37"/>
      <c r="H366" s="27"/>
    </row>
    <row r="367" spans="1:11" x14ac:dyDescent="0.25">
      <c r="A367" s="24" t="s">
        <v>54</v>
      </c>
      <c r="B367" s="67"/>
      <c r="C367" s="68"/>
      <c r="D367" s="69"/>
      <c r="E367" s="36"/>
      <c r="F367" s="27"/>
      <c r="G367" s="37"/>
      <c r="H367" s="27"/>
    </row>
    <row r="368" spans="1:11" x14ac:dyDescent="0.25">
      <c r="A368" s="24" t="s">
        <v>74</v>
      </c>
      <c r="B368" s="67"/>
      <c r="C368" s="68"/>
      <c r="D368" s="69"/>
      <c r="E368" s="36"/>
      <c r="F368" s="27"/>
      <c r="G368" s="37"/>
      <c r="H368" s="27"/>
    </row>
    <row r="369" spans="1:11" x14ac:dyDescent="0.25">
      <c r="A369" s="24"/>
      <c r="B369" s="78"/>
      <c r="C369" s="79"/>
      <c r="D369" s="80"/>
      <c r="E369" s="31"/>
      <c r="F369" s="30"/>
      <c r="G369" s="38"/>
      <c r="H369" s="39"/>
    </row>
    <row r="370" spans="1:11" x14ac:dyDescent="0.25">
      <c r="B370" s="78"/>
      <c r="C370" s="79"/>
      <c r="D370" s="80"/>
      <c r="E370" s="31"/>
      <c r="F370" s="27"/>
      <c r="G370" s="38"/>
      <c r="H370" s="39"/>
    </row>
    <row r="371" spans="1:11" x14ac:dyDescent="0.25">
      <c r="B371" s="78"/>
      <c r="C371" s="79"/>
      <c r="D371" s="80"/>
      <c r="E371" s="31"/>
      <c r="F371" s="27"/>
      <c r="G371" s="38"/>
      <c r="H371" s="39"/>
    </row>
    <row r="372" spans="1:11" x14ac:dyDescent="0.25">
      <c r="B372" s="23"/>
      <c r="C372" s="23"/>
      <c r="D372" s="23"/>
      <c r="E372" s="23"/>
      <c r="F372" s="23"/>
      <c r="G372" s="32" t="s">
        <v>66</v>
      </c>
      <c r="H372" s="33">
        <f>SUM(H360:H371)</f>
        <v>0</v>
      </c>
    </row>
    <row r="373" spans="1:11" x14ac:dyDescent="0.25">
      <c r="B373" s="23"/>
      <c r="C373" s="23"/>
      <c r="D373" s="23"/>
      <c r="E373" s="23"/>
      <c r="F373" s="23"/>
      <c r="G373" s="23"/>
      <c r="H373" s="23"/>
    </row>
    <row r="374" spans="1:11" x14ac:dyDescent="0.25">
      <c r="A374" s="24" t="s">
        <v>67</v>
      </c>
      <c r="B374" s="64" t="s">
        <v>75</v>
      </c>
      <c r="C374" s="66"/>
      <c r="D374" s="35" t="s">
        <v>76</v>
      </c>
      <c r="E374" s="35" t="s">
        <v>77</v>
      </c>
      <c r="F374" s="35" t="s">
        <v>78</v>
      </c>
      <c r="G374" s="35" t="s">
        <v>57</v>
      </c>
      <c r="H374" s="35" t="s">
        <v>58</v>
      </c>
    </row>
    <row r="375" spans="1:11" x14ac:dyDescent="0.25">
      <c r="A375" s="24" t="s">
        <v>70</v>
      </c>
      <c r="B375" s="78" t="s">
        <v>79</v>
      </c>
      <c r="C375" s="80"/>
      <c r="D375" s="40">
        <v>95000</v>
      </c>
      <c r="E375" s="41">
        <v>0.75</v>
      </c>
      <c r="F375" s="42">
        <f>D375*1.75*1</f>
        <v>166250</v>
      </c>
      <c r="G375" s="37">
        <v>3.74</v>
      </c>
      <c r="H375" s="43">
        <f>F375/G375</f>
        <v>44451.871657754011</v>
      </c>
      <c r="K375" s="29"/>
    </row>
    <row r="376" spans="1:11" x14ac:dyDescent="0.25">
      <c r="A376" s="24" t="s">
        <v>80</v>
      </c>
      <c r="B376" s="78" t="s">
        <v>86</v>
      </c>
      <c r="C376" s="80"/>
      <c r="D376" s="40">
        <v>65000</v>
      </c>
      <c r="E376" s="41">
        <v>0.75</v>
      </c>
      <c r="F376" s="42">
        <f>D376*1.75*4</f>
        <v>455000</v>
      </c>
      <c r="G376" s="37">
        <f>G375</f>
        <v>3.74</v>
      </c>
      <c r="H376" s="43">
        <f>F376/G376</f>
        <v>121657.75401069518</v>
      </c>
      <c r="K376" s="29"/>
    </row>
    <row r="377" spans="1:11" x14ac:dyDescent="0.25">
      <c r="A377" s="24" t="s">
        <v>65</v>
      </c>
      <c r="B377" s="61"/>
      <c r="C377" s="63"/>
      <c r="D377" s="40"/>
      <c r="E377" s="44"/>
      <c r="F377" s="45"/>
      <c r="G377" s="37"/>
      <c r="H377" s="40"/>
    </row>
    <row r="378" spans="1:11" x14ac:dyDescent="0.25">
      <c r="A378" s="24"/>
      <c r="B378" s="61"/>
      <c r="C378" s="63"/>
      <c r="D378" s="31"/>
      <c r="E378" s="45"/>
      <c r="F378" s="31"/>
      <c r="G378" s="31"/>
      <c r="H378" s="46"/>
    </row>
    <row r="379" spans="1:11" x14ac:dyDescent="0.25">
      <c r="A379" s="24" t="s">
        <v>65</v>
      </c>
      <c r="B379" s="61"/>
      <c r="C379" s="63"/>
      <c r="D379" s="31"/>
      <c r="E379" s="45"/>
      <c r="F379" s="31"/>
      <c r="G379" s="31"/>
      <c r="H379" s="46"/>
    </row>
    <row r="380" spans="1:11" x14ac:dyDescent="0.25">
      <c r="A380" s="24" t="s">
        <v>82</v>
      </c>
      <c r="B380" s="61"/>
      <c r="C380" s="63"/>
      <c r="D380" s="31"/>
      <c r="E380" s="45"/>
      <c r="F380" s="31"/>
      <c r="G380" s="31"/>
      <c r="H380" s="46"/>
    </row>
    <row r="381" spans="1:11" x14ac:dyDescent="0.25">
      <c r="A381" s="24" t="s">
        <v>72</v>
      </c>
      <c r="B381" s="61"/>
      <c r="C381" s="63"/>
      <c r="D381" s="31"/>
      <c r="E381" s="45"/>
      <c r="F381" s="31"/>
      <c r="G381" s="31"/>
      <c r="H381" s="46"/>
    </row>
    <row r="382" spans="1:11" x14ac:dyDescent="0.25">
      <c r="A382" s="24" t="s">
        <v>70</v>
      </c>
      <c r="B382" s="61"/>
      <c r="C382" s="63"/>
      <c r="D382" s="31"/>
      <c r="E382" s="45"/>
      <c r="F382" s="31"/>
      <c r="G382" s="31"/>
      <c r="H382" s="46"/>
    </row>
    <row r="383" spans="1:11" x14ac:dyDescent="0.25">
      <c r="B383" s="23"/>
      <c r="C383" s="23"/>
      <c r="D383" s="47"/>
      <c r="E383" s="47"/>
      <c r="F383" s="48"/>
      <c r="G383" s="32" t="s">
        <v>66</v>
      </c>
      <c r="H383" s="49">
        <f>SUM(H375:H382)</f>
        <v>166109.62566844918</v>
      </c>
      <c r="I383" s="29">
        <f>+H383</f>
        <v>166109.62566844918</v>
      </c>
    </row>
    <row r="384" spans="1:11" x14ac:dyDescent="0.25">
      <c r="B384" s="23"/>
      <c r="C384" s="23"/>
      <c r="D384" s="47"/>
      <c r="E384" s="47"/>
      <c r="F384" s="81" t="s">
        <v>83</v>
      </c>
      <c r="G384" s="82"/>
      <c r="H384" s="54">
        <f>H357+H372+H383</f>
        <v>174367.99566844918</v>
      </c>
      <c r="K384" s="29"/>
    </row>
    <row r="385" spans="1:10" x14ac:dyDescent="0.25">
      <c r="B385" s="23"/>
      <c r="C385" s="23"/>
      <c r="D385" s="23"/>
      <c r="E385" s="23"/>
      <c r="F385" s="23"/>
      <c r="G385" s="23"/>
      <c r="H385" s="23"/>
    </row>
    <row r="386" spans="1:10" x14ac:dyDescent="0.25">
      <c r="B386" s="34"/>
      <c r="C386" s="23"/>
      <c r="D386" s="23"/>
      <c r="E386" s="23"/>
      <c r="F386" s="23"/>
      <c r="G386" s="23"/>
      <c r="H386" s="23"/>
    </row>
    <row r="387" spans="1:10" ht="15.75" thickBot="1" x14ac:dyDescent="0.3">
      <c r="B387" s="34" t="s">
        <v>84</v>
      </c>
      <c r="C387" s="50"/>
      <c r="D387" s="51"/>
      <c r="E387" s="51"/>
      <c r="F387" s="34"/>
      <c r="G387" s="23"/>
      <c r="H387" s="23"/>
    </row>
    <row r="388" spans="1:10" ht="14.25" customHeight="1" x14ac:dyDescent="0.25">
      <c r="A388" s="22"/>
      <c r="B388" s="58" t="s">
        <v>53</v>
      </c>
      <c r="C388" s="58"/>
      <c r="D388" s="58"/>
      <c r="E388" s="58"/>
      <c r="F388" s="58"/>
      <c r="G388" s="58"/>
      <c r="H388" s="58"/>
    </row>
    <row r="389" spans="1:10" ht="15" customHeight="1" x14ac:dyDescent="0.25">
      <c r="A389" s="22"/>
      <c r="B389" s="58" t="s">
        <v>92</v>
      </c>
      <c r="C389" s="58"/>
      <c r="D389" s="58"/>
      <c r="E389" s="58"/>
      <c r="F389" s="58"/>
      <c r="G389" s="58"/>
      <c r="H389" s="58"/>
    </row>
    <row r="390" spans="1:10" ht="24.75" customHeight="1" x14ac:dyDescent="0.25">
      <c r="A390" s="22"/>
      <c r="B390" s="58" t="s">
        <v>0</v>
      </c>
      <c r="C390" s="58"/>
      <c r="D390" s="58"/>
      <c r="E390" s="58"/>
      <c r="F390" s="58"/>
      <c r="G390" s="58"/>
      <c r="H390" s="58"/>
    </row>
    <row r="391" spans="1:10" x14ac:dyDescent="0.25">
      <c r="A391" s="22"/>
      <c r="B391" s="59" t="s">
        <v>111</v>
      </c>
      <c r="C391" s="59"/>
      <c r="D391" s="59"/>
      <c r="E391" s="59"/>
      <c r="F391" s="59"/>
      <c r="G391" s="59"/>
      <c r="H391" s="59"/>
    </row>
    <row r="392" spans="1:10" x14ac:dyDescent="0.25">
      <c r="A392" s="22"/>
      <c r="B392" s="60" t="s">
        <v>112</v>
      </c>
      <c r="C392" s="60"/>
      <c r="D392" s="60"/>
      <c r="E392" s="60"/>
      <c r="F392" s="60"/>
      <c r="G392" s="60"/>
      <c r="H392" s="60"/>
    </row>
    <row r="393" spans="1:10" x14ac:dyDescent="0.25">
      <c r="B393" s="23"/>
      <c r="C393" s="23"/>
      <c r="D393" s="23"/>
      <c r="E393" s="23"/>
      <c r="F393" s="23"/>
      <c r="G393" s="23"/>
      <c r="H393" s="23"/>
    </row>
    <row r="394" spans="1:10" x14ac:dyDescent="0.25">
      <c r="A394" s="24" t="s">
        <v>54</v>
      </c>
      <c r="B394" s="70" t="s">
        <v>55</v>
      </c>
      <c r="C394" s="71"/>
      <c r="D394" s="71"/>
      <c r="E394" s="72"/>
      <c r="F394" s="25" t="s">
        <v>56</v>
      </c>
      <c r="G394" s="76" t="s">
        <v>57</v>
      </c>
      <c r="H394" s="76" t="s">
        <v>58</v>
      </c>
    </row>
    <row r="395" spans="1:10" x14ac:dyDescent="0.25">
      <c r="A395" s="24" t="s">
        <v>59</v>
      </c>
      <c r="B395" s="73"/>
      <c r="C395" s="74"/>
      <c r="D395" s="74"/>
      <c r="E395" s="75"/>
      <c r="F395" s="26" t="s">
        <v>60</v>
      </c>
      <c r="G395" s="77"/>
      <c r="H395" s="77"/>
    </row>
    <row r="396" spans="1:10" x14ac:dyDescent="0.25">
      <c r="A396" s="24" t="s">
        <v>61</v>
      </c>
      <c r="B396" s="78" t="s">
        <v>62</v>
      </c>
      <c r="C396" s="79"/>
      <c r="D396" s="79"/>
      <c r="E396" s="80"/>
      <c r="F396" s="27">
        <v>487.74</v>
      </c>
      <c r="G396" s="28">
        <v>1</v>
      </c>
      <c r="H396" s="27">
        <f>F396/G396</f>
        <v>487.74</v>
      </c>
      <c r="J396" s="29"/>
    </row>
    <row r="397" spans="1:10" x14ac:dyDescent="0.25">
      <c r="A397" s="24" t="s">
        <v>63</v>
      </c>
      <c r="B397" s="78"/>
      <c r="C397" s="79"/>
      <c r="D397" s="79"/>
      <c r="E397" s="80"/>
      <c r="F397" s="27"/>
      <c r="G397" s="28"/>
      <c r="H397" s="27"/>
    </row>
    <row r="398" spans="1:10" x14ac:dyDescent="0.25">
      <c r="A398" s="24" t="s">
        <v>64</v>
      </c>
      <c r="B398" s="78"/>
      <c r="C398" s="79"/>
      <c r="D398" s="79"/>
      <c r="E398" s="80"/>
      <c r="F398" s="27"/>
      <c r="G398" s="28"/>
      <c r="H398" s="27"/>
    </row>
    <row r="399" spans="1:10" x14ac:dyDescent="0.25">
      <c r="A399" s="24" t="s">
        <v>65</v>
      </c>
      <c r="B399" s="61"/>
      <c r="C399" s="62"/>
      <c r="D399" s="62"/>
      <c r="E399" s="63"/>
      <c r="F399" s="30"/>
      <c r="G399" s="31"/>
      <c r="H399" s="30"/>
    </row>
    <row r="400" spans="1:10" x14ac:dyDescent="0.25">
      <c r="B400" s="23"/>
      <c r="C400" s="23"/>
      <c r="D400" s="23"/>
      <c r="E400" s="23"/>
      <c r="F400" s="23"/>
      <c r="G400" s="32" t="s">
        <v>66</v>
      </c>
      <c r="H400" s="33">
        <f>SUM(H396:H399)</f>
        <v>487.74</v>
      </c>
    </row>
    <row r="401" spans="1:11" x14ac:dyDescent="0.25">
      <c r="B401" s="23"/>
      <c r="C401" s="23"/>
      <c r="D401" s="23"/>
      <c r="E401" s="23"/>
      <c r="F401" s="23"/>
      <c r="G401" s="34"/>
      <c r="H401" s="23"/>
    </row>
    <row r="402" spans="1:11" x14ac:dyDescent="0.25">
      <c r="A402" s="24" t="s">
        <v>67</v>
      </c>
      <c r="B402" s="64" t="s">
        <v>55</v>
      </c>
      <c r="C402" s="65"/>
      <c r="D402" s="66"/>
      <c r="E402" s="35" t="s">
        <v>68</v>
      </c>
      <c r="F402" s="35" t="s">
        <v>69</v>
      </c>
      <c r="G402" s="35" t="s">
        <v>5</v>
      </c>
      <c r="H402" s="35" t="s">
        <v>58</v>
      </c>
    </row>
    <row r="403" spans="1:11" x14ac:dyDescent="0.25">
      <c r="A403" s="24" t="s">
        <v>70</v>
      </c>
      <c r="B403" s="67"/>
      <c r="C403" s="68"/>
      <c r="D403" s="69"/>
      <c r="E403" s="36"/>
      <c r="F403" s="27"/>
      <c r="G403" s="37"/>
      <c r="H403" s="27"/>
      <c r="J403" s="29"/>
      <c r="K403" s="29"/>
    </row>
    <row r="404" spans="1:11" x14ac:dyDescent="0.25">
      <c r="A404" s="24" t="s">
        <v>71</v>
      </c>
      <c r="B404" s="67"/>
      <c r="C404" s="68"/>
      <c r="D404" s="69"/>
      <c r="E404" s="36"/>
      <c r="F404" s="27"/>
      <c r="G404" s="37"/>
      <c r="H404" s="27"/>
      <c r="K404" s="29"/>
    </row>
    <row r="405" spans="1:11" x14ac:dyDescent="0.25">
      <c r="A405" s="24" t="s">
        <v>54</v>
      </c>
      <c r="B405" s="67"/>
      <c r="C405" s="68"/>
      <c r="D405" s="69"/>
      <c r="E405" s="36"/>
      <c r="F405" s="27"/>
      <c r="G405" s="37"/>
      <c r="H405" s="27"/>
    </row>
    <row r="406" spans="1:11" x14ac:dyDescent="0.25">
      <c r="A406" s="24" t="s">
        <v>72</v>
      </c>
      <c r="B406" s="67"/>
      <c r="C406" s="68"/>
      <c r="D406" s="69"/>
      <c r="E406" s="36"/>
      <c r="F406" s="27"/>
      <c r="G406" s="37"/>
      <c r="H406" s="27"/>
    </row>
    <row r="407" spans="1:11" x14ac:dyDescent="0.25">
      <c r="A407" s="24" t="s">
        <v>63</v>
      </c>
      <c r="B407" s="67"/>
      <c r="C407" s="68"/>
      <c r="D407" s="69"/>
      <c r="E407" s="36"/>
      <c r="F407" s="27"/>
      <c r="G407" s="37"/>
      <c r="H407" s="27"/>
    </row>
    <row r="408" spans="1:11" x14ac:dyDescent="0.25">
      <c r="A408" s="24" t="s">
        <v>70</v>
      </c>
      <c r="B408" s="67"/>
      <c r="C408" s="68"/>
      <c r="D408" s="69"/>
      <c r="E408" s="36"/>
      <c r="F408" s="27"/>
      <c r="G408" s="37"/>
      <c r="H408" s="27"/>
    </row>
    <row r="409" spans="1:11" x14ac:dyDescent="0.25">
      <c r="A409" s="24" t="s">
        <v>73</v>
      </c>
      <c r="B409" s="67"/>
      <c r="C409" s="68"/>
      <c r="D409" s="69"/>
      <c r="E409" s="36"/>
      <c r="F409" s="27"/>
      <c r="G409" s="37"/>
      <c r="H409" s="27"/>
    </row>
    <row r="410" spans="1:11" x14ac:dyDescent="0.25">
      <c r="A410" s="24" t="s">
        <v>54</v>
      </c>
      <c r="B410" s="67"/>
      <c r="C410" s="68"/>
      <c r="D410" s="69"/>
      <c r="E410" s="36"/>
      <c r="F410" s="27"/>
      <c r="G410" s="37"/>
      <c r="H410" s="27"/>
    </row>
    <row r="411" spans="1:11" x14ac:dyDescent="0.25">
      <c r="A411" s="24" t="s">
        <v>74</v>
      </c>
      <c r="B411" s="67"/>
      <c r="C411" s="68"/>
      <c r="D411" s="69"/>
      <c r="E411" s="36"/>
      <c r="F411" s="27"/>
      <c r="G411" s="37"/>
      <c r="H411" s="27"/>
    </row>
    <row r="412" spans="1:11" x14ac:dyDescent="0.25">
      <c r="A412" s="24"/>
      <c r="B412" s="78"/>
      <c r="C412" s="79"/>
      <c r="D412" s="80"/>
      <c r="E412" s="31"/>
      <c r="F412" s="30"/>
      <c r="G412" s="38"/>
      <c r="H412" s="39"/>
    </row>
    <row r="413" spans="1:11" x14ac:dyDescent="0.25">
      <c r="B413" s="78"/>
      <c r="C413" s="79"/>
      <c r="D413" s="80"/>
      <c r="E413" s="31"/>
      <c r="F413" s="27"/>
      <c r="G413" s="38"/>
      <c r="H413" s="39"/>
    </row>
    <row r="414" spans="1:11" x14ac:dyDescent="0.25">
      <c r="B414" s="78"/>
      <c r="C414" s="79"/>
      <c r="D414" s="80"/>
      <c r="E414" s="31"/>
      <c r="F414" s="27"/>
      <c r="G414" s="38"/>
      <c r="H414" s="39"/>
    </row>
    <row r="415" spans="1:11" x14ac:dyDescent="0.25">
      <c r="B415" s="23"/>
      <c r="C415" s="23"/>
      <c r="D415" s="23"/>
      <c r="E415" s="23"/>
      <c r="F415" s="23"/>
      <c r="G415" s="32" t="s">
        <v>66</v>
      </c>
      <c r="H415" s="33">
        <f>SUM(H403:H414)</f>
        <v>0</v>
      </c>
    </row>
    <row r="416" spans="1:11" x14ac:dyDescent="0.25">
      <c r="B416" s="23"/>
      <c r="C416" s="23"/>
      <c r="D416" s="23"/>
      <c r="E416" s="23"/>
      <c r="F416" s="23"/>
      <c r="G416" s="23"/>
      <c r="H416" s="23"/>
    </row>
    <row r="417" spans="1:11" x14ac:dyDescent="0.25">
      <c r="A417" s="24" t="s">
        <v>67</v>
      </c>
      <c r="B417" s="64" t="s">
        <v>75</v>
      </c>
      <c r="C417" s="66"/>
      <c r="D417" s="35" t="s">
        <v>76</v>
      </c>
      <c r="E417" s="35" t="s">
        <v>77</v>
      </c>
      <c r="F417" s="35" t="s">
        <v>78</v>
      </c>
      <c r="G417" s="35" t="s">
        <v>57</v>
      </c>
      <c r="H417" s="35" t="s">
        <v>58</v>
      </c>
    </row>
    <row r="418" spans="1:11" x14ac:dyDescent="0.25">
      <c r="A418" s="24" t="s">
        <v>70</v>
      </c>
      <c r="B418" s="78" t="s">
        <v>79</v>
      </c>
      <c r="C418" s="80"/>
      <c r="D418" s="40">
        <v>95000</v>
      </c>
      <c r="E418" s="41">
        <v>0.75</v>
      </c>
      <c r="F418" s="42">
        <f>D418*1.75*1</f>
        <v>166250</v>
      </c>
      <c r="G418" s="37">
        <v>31</v>
      </c>
      <c r="H418" s="43">
        <f>F418/G418</f>
        <v>5362.9032258064517</v>
      </c>
      <c r="K418" s="29"/>
    </row>
    <row r="419" spans="1:11" x14ac:dyDescent="0.25">
      <c r="A419" s="24" t="s">
        <v>80</v>
      </c>
      <c r="B419" s="78" t="s">
        <v>81</v>
      </c>
      <c r="C419" s="80"/>
      <c r="D419" s="40">
        <v>65000</v>
      </c>
      <c r="E419" s="41">
        <v>0.75</v>
      </c>
      <c r="F419" s="42">
        <f>D419*1.75*1</f>
        <v>113750</v>
      </c>
      <c r="G419" s="37">
        <f>G418</f>
        <v>31</v>
      </c>
      <c r="H419" s="43">
        <f>F419/G419</f>
        <v>3669.3548387096776</v>
      </c>
      <c r="K419" s="29"/>
    </row>
    <row r="420" spans="1:11" x14ac:dyDescent="0.25">
      <c r="A420" s="24" t="s">
        <v>65</v>
      </c>
      <c r="B420" s="61"/>
      <c r="C420" s="63"/>
      <c r="D420" s="40"/>
      <c r="E420" s="44"/>
      <c r="F420" s="45"/>
      <c r="G420" s="37"/>
      <c r="H420" s="40"/>
    </row>
    <row r="421" spans="1:11" x14ac:dyDescent="0.25">
      <c r="A421" s="24"/>
      <c r="B421" s="61"/>
      <c r="C421" s="63"/>
      <c r="D421" s="31"/>
      <c r="E421" s="45"/>
      <c r="F421" s="31"/>
      <c r="G421" s="31"/>
      <c r="H421" s="46"/>
    </row>
    <row r="422" spans="1:11" x14ac:dyDescent="0.25">
      <c r="A422" s="24" t="s">
        <v>65</v>
      </c>
      <c r="B422" s="61"/>
      <c r="C422" s="63"/>
      <c r="D422" s="31"/>
      <c r="E422" s="45"/>
      <c r="F422" s="31"/>
      <c r="G422" s="31"/>
      <c r="H422" s="46"/>
    </row>
    <row r="423" spans="1:11" x14ac:dyDescent="0.25">
      <c r="A423" s="24" t="s">
        <v>82</v>
      </c>
      <c r="B423" s="61"/>
      <c r="C423" s="63"/>
      <c r="D423" s="31"/>
      <c r="E423" s="45"/>
      <c r="F423" s="31"/>
      <c r="G423" s="31"/>
      <c r="H423" s="46"/>
    </row>
    <row r="424" spans="1:11" x14ac:dyDescent="0.25">
      <c r="A424" s="24" t="s">
        <v>72</v>
      </c>
      <c r="B424" s="61"/>
      <c r="C424" s="63"/>
      <c r="D424" s="31"/>
      <c r="E424" s="45"/>
      <c r="F424" s="31"/>
      <c r="G424" s="31"/>
      <c r="H424" s="46"/>
    </row>
    <row r="425" spans="1:11" x14ac:dyDescent="0.25">
      <c r="A425" s="24" t="s">
        <v>70</v>
      </c>
      <c r="B425" s="61"/>
      <c r="C425" s="63"/>
      <c r="D425" s="31"/>
      <c r="E425" s="45"/>
      <c r="F425" s="31"/>
      <c r="G425" s="31"/>
      <c r="H425" s="46"/>
    </row>
    <row r="426" spans="1:11" x14ac:dyDescent="0.25">
      <c r="B426" s="23"/>
      <c r="C426" s="23"/>
      <c r="D426" s="47"/>
      <c r="E426" s="47"/>
      <c r="F426" s="48"/>
      <c r="G426" s="32" t="s">
        <v>66</v>
      </c>
      <c r="H426" s="49">
        <f>SUM(H418:H425)</f>
        <v>9032.2580645161288</v>
      </c>
      <c r="I426" s="29">
        <f>+H426</f>
        <v>9032.2580645161288</v>
      </c>
    </row>
    <row r="427" spans="1:11" x14ac:dyDescent="0.25">
      <c r="B427" s="23"/>
      <c r="C427" s="23"/>
      <c r="D427" s="47"/>
      <c r="E427" s="47"/>
      <c r="F427" s="81" t="s">
        <v>83</v>
      </c>
      <c r="G427" s="82"/>
      <c r="H427" s="54">
        <f>H400+H415+H426</f>
        <v>9519.9980645161286</v>
      </c>
      <c r="K427" s="29"/>
    </row>
    <row r="428" spans="1:11" x14ac:dyDescent="0.25">
      <c r="B428" s="23"/>
      <c r="C428" s="23"/>
      <c r="D428" s="23"/>
      <c r="E428" s="23"/>
      <c r="F428" s="23"/>
      <c r="G428" s="23"/>
      <c r="H428" s="23"/>
    </row>
    <row r="429" spans="1:11" x14ac:dyDescent="0.25">
      <c r="B429" s="34"/>
      <c r="C429" s="23"/>
      <c r="D429" s="23"/>
      <c r="E429" s="23"/>
      <c r="F429" s="23"/>
      <c r="G429" s="23"/>
      <c r="H429" s="23"/>
    </row>
    <row r="430" spans="1:11" ht="15.75" thickBot="1" x14ac:dyDescent="0.3">
      <c r="B430" s="34" t="s">
        <v>84</v>
      </c>
      <c r="C430" s="50"/>
      <c r="D430" s="51"/>
      <c r="E430" s="51"/>
      <c r="F430" s="34"/>
      <c r="G430" s="23"/>
      <c r="H430" s="23"/>
    </row>
    <row r="431" spans="1:11" ht="15" customHeight="1" x14ac:dyDescent="0.25">
      <c r="A431" s="22"/>
      <c r="B431" s="58" t="s">
        <v>53</v>
      </c>
      <c r="C431" s="58"/>
      <c r="D431" s="58"/>
      <c r="E431" s="58"/>
      <c r="F431" s="58"/>
      <c r="G431" s="58"/>
      <c r="H431" s="58"/>
    </row>
    <row r="432" spans="1:11" ht="15" customHeight="1" x14ac:dyDescent="0.25">
      <c r="A432" s="22"/>
      <c r="B432" s="58" t="s">
        <v>92</v>
      </c>
      <c r="C432" s="58"/>
      <c r="D432" s="58"/>
      <c r="E432" s="58"/>
      <c r="F432" s="58"/>
      <c r="G432" s="58"/>
      <c r="H432" s="58"/>
    </row>
    <row r="433" spans="1:11" ht="24.75" customHeight="1" x14ac:dyDescent="0.25">
      <c r="A433" s="22"/>
      <c r="B433" s="58" t="s">
        <v>0</v>
      </c>
      <c r="C433" s="58"/>
      <c r="D433" s="58"/>
      <c r="E433" s="58"/>
      <c r="F433" s="58"/>
      <c r="G433" s="58"/>
      <c r="H433" s="58"/>
    </row>
    <row r="434" spans="1:11" x14ac:dyDescent="0.25">
      <c r="A434" s="22"/>
      <c r="B434" s="59" t="s">
        <v>113</v>
      </c>
      <c r="C434" s="59"/>
      <c r="D434" s="59"/>
      <c r="E434" s="59"/>
      <c r="F434" s="59"/>
      <c r="G434" s="59"/>
      <c r="H434" s="59"/>
    </row>
    <row r="435" spans="1:11" x14ac:dyDescent="0.25">
      <c r="A435" s="22"/>
      <c r="B435" s="60" t="s">
        <v>112</v>
      </c>
      <c r="C435" s="60"/>
      <c r="D435" s="60"/>
      <c r="E435" s="60"/>
      <c r="F435" s="60"/>
      <c r="G435" s="60"/>
      <c r="H435" s="60"/>
    </row>
    <row r="436" spans="1:11" x14ac:dyDescent="0.25">
      <c r="B436" s="23"/>
      <c r="C436" s="23"/>
      <c r="D436" s="23"/>
      <c r="E436" s="23"/>
      <c r="F436" s="23"/>
      <c r="G436" s="23"/>
      <c r="H436" s="23"/>
    </row>
    <row r="437" spans="1:11" x14ac:dyDescent="0.25">
      <c r="A437" s="24" t="s">
        <v>54</v>
      </c>
      <c r="B437" s="70" t="s">
        <v>55</v>
      </c>
      <c r="C437" s="71"/>
      <c r="D437" s="71"/>
      <c r="E437" s="72"/>
      <c r="F437" s="25" t="s">
        <v>56</v>
      </c>
      <c r="G437" s="76" t="s">
        <v>57</v>
      </c>
      <c r="H437" s="76" t="s">
        <v>58</v>
      </c>
    </row>
    <row r="438" spans="1:11" x14ac:dyDescent="0.25">
      <c r="A438" s="24" t="s">
        <v>59</v>
      </c>
      <c r="B438" s="73"/>
      <c r="C438" s="74"/>
      <c r="D438" s="74"/>
      <c r="E438" s="75"/>
      <c r="F438" s="26" t="s">
        <v>60</v>
      </c>
      <c r="G438" s="77"/>
      <c r="H438" s="77"/>
    </row>
    <row r="439" spans="1:11" x14ac:dyDescent="0.25">
      <c r="A439" s="24" t="s">
        <v>61</v>
      </c>
      <c r="B439" s="78" t="s">
        <v>62</v>
      </c>
      <c r="C439" s="79"/>
      <c r="D439" s="79"/>
      <c r="E439" s="80"/>
      <c r="F439" s="27">
        <v>204.5</v>
      </c>
      <c r="G439" s="28">
        <v>1</v>
      </c>
      <c r="H439" s="27">
        <f>F439/G439</f>
        <v>204.5</v>
      </c>
      <c r="J439" s="29"/>
    </row>
    <row r="440" spans="1:11" x14ac:dyDescent="0.25">
      <c r="A440" s="24" t="s">
        <v>63</v>
      </c>
      <c r="B440" s="78"/>
      <c r="C440" s="79"/>
      <c r="D440" s="79"/>
      <c r="E440" s="80"/>
      <c r="F440" s="27"/>
      <c r="G440" s="28"/>
      <c r="H440" s="27"/>
    </row>
    <row r="441" spans="1:11" x14ac:dyDescent="0.25">
      <c r="A441" s="24" t="s">
        <v>64</v>
      </c>
      <c r="B441" s="78"/>
      <c r="C441" s="79"/>
      <c r="D441" s="79"/>
      <c r="E441" s="80"/>
      <c r="F441" s="27"/>
      <c r="G441" s="28"/>
      <c r="H441" s="27"/>
    </row>
    <row r="442" spans="1:11" x14ac:dyDescent="0.25">
      <c r="A442" s="24" t="s">
        <v>65</v>
      </c>
      <c r="B442" s="61"/>
      <c r="C442" s="62"/>
      <c r="D442" s="62"/>
      <c r="E442" s="63"/>
      <c r="F442" s="30"/>
      <c r="G442" s="31"/>
      <c r="H442" s="30"/>
    </row>
    <row r="443" spans="1:11" x14ac:dyDescent="0.25">
      <c r="B443" s="23"/>
      <c r="C443" s="23"/>
      <c r="D443" s="23"/>
      <c r="E443" s="23"/>
      <c r="F443" s="23"/>
      <c r="G443" s="32" t="s">
        <v>66</v>
      </c>
      <c r="H443" s="33">
        <f>SUM(H439:H442)</f>
        <v>204.5</v>
      </c>
    </row>
    <row r="444" spans="1:11" x14ac:dyDescent="0.25">
      <c r="B444" s="23"/>
      <c r="C444" s="23"/>
      <c r="D444" s="23"/>
      <c r="E444" s="23"/>
      <c r="F444" s="23"/>
      <c r="G444" s="34"/>
      <c r="H444" s="23"/>
    </row>
    <row r="445" spans="1:11" x14ac:dyDescent="0.25">
      <c r="A445" s="24" t="s">
        <v>67</v>
      </c>
      <c r="B445" s="64" t="s">
        <v>55</v>
      </c>
      <c r="C445" s="65"/>
      <c r="D445" s="66"/>
      <c r="E445" s="35" t="s">
        <v>68</v>
      </c>
      <c r="F445" s="35" t="s">
        <v>69</v>
      </c>
      <c r="G445" s="35" t="s">
        <v>5</v>
      </c>
      <c r="H445" s="35" t="s">
        <v>58</v>
      </c>
    </row>
    <row r="446" spans="1:11" x14ac:dyDescent="0.25">
      <c r="A446" s="24" t="s">
        <v>70</v>
      </c>
      <c r="B446" s="67" t="s">
        <v>114</v>
      </c>
      <c r="C446" s="68"/>
      <c r="D446" s="69"/>
      <c r="E446" s="36" t="s">
        <v>15</v>
      </c>
      <c r="F446" s="27">
        <v>10710</v>
      </c>
      <c r="G446" s="37">
        <v>1.05</v>
      </c>
      <c r="H446" s="27">
        <f>F446*G446</f>
        <v>11245.5</v>
      </c>
      <c r="J446" s="29"/>
      <c r="K446" s="29"/>
    </row>
    <row r="447" spans="1:11" x14ac:dyDescent="0.25">
      <c r="A447" s="24" t="s">
        <v>71</v>
      </c>
      <c r="B447" s="67"/>
      <c r="C447" s="68"/>
      <c r="D447" s="69"/>
      <c r="E447" s="36"/>
      <c r="F447" s="27"/>
      <c r="G447" s="37"/>
      <c r="H447" s="27"/>
      <c r="K447" s="29"/>
    </row>
    <row r="448" spans="1:11" x14ac:dyDescent="0.25">
      <c r="A448" s="24" t="s">
        <v>54</v>
      </c>
      <c r="B448" s="67"/>
      <c r="C448" s="68"/>
      <c r="D448" s="69"/>
      <c r="E448" s="36"/>
      <c r="F448" s="27"/>
      <c r="G448" s="37"/>
      <c r="H448" s="27"/>
    </row>
    <row r="449" spans="1:11" x14ac:dyDescent="0.25">
      <c r="A449" s="24" t="s">
        <v>72</v>
      </c>
      <c r="B449" s="67"/>
      <c r="C449" s="68"/>
      <c r="D449" s="69"/>
      <c r="E449" s="36"/>
      <c r="F449" s="27"/>
      <c r="G449" s="37"/>
      <c r="H449" s="27"/>
    </row>
    <row r="450" spans="1:11" x14ac:dyDescent="0.25">
      <c r="A450" s="24" t="s">
        <v>63</v>
      </c>
      <c r="B450" s="67"/>
      <c r="C450" s="68"/>
      <c r="D450" s="69"/>
      <c r="E450" s="36"/>
      <c r="F450" s="27"/>
      <c r="G450" s="37"/>
      <c r="H450" s="27"/>
    </row>
    <row r="451" spans="1:11" x14ac:dyDescent="0.25">
      <c r="A451" s="24" t="s">
        <v>70</v>
      </c>
      <c r="B451" s="67"/>
      <c r="C451" s="68"/>
      <c r="D451" s="69"/>
      <c r="E451" s="36"/>
      <c r="F451" s="27"/>
      <c r="G451" s="37"/>
      <c r="H451" s="27"/>
    </row>
    <row r="452" spans="1:11" x14ac:dyDescent="0.25">
      <c r="A452" s="24" t="s">
        <v>73</v>
      </c>
      <c r="B452" s="67"/>
      <c r="C452" s="68"/>
      <c r="D452" s="69"/>
      <c r="E452" s="36"/>
      <c r="F452" s="27"/>
      <c r="G452" s="37"/>
      <c r="H452" s="27"/>
    </row>
    <row r="453" spans="1:11" x14ac:dyDescent="0.25">
      <c r="A453" s="24" t="s">
        <v>54</v>
      </c>
      <c r="B453" s="67"/>
      <c r="C453" s="68"/>
      <c r="D453" s="69"/>
      <c r="E453" s="36"/>
      <c r="F453" s="27"/>
      <c r="G453" s="37"/>
      <c r="H453" s="27"/>
    </row>
    <row r="454" spans="1:11" x14ac:dyDescent="0.25">
      <c r="A454" s="24" t="s">
        <v>74</v>
      </c>
      <c r="B454" s="67"/>
      <c r="C454" s="68"/>
      <c r="D454" s="69"/>
      <c r="E454" s="36"/>
      <c r="F454" s="27"/>
      <c r="G454" s="37"/>
      <c r="H454" s="27"/>
    </row>
    <row r="455" spans="1:11" x14ac:dyDescent="0.25">
      <c r="A455" s="24"/>
      <c r="B455" s="78"/>
      <c r="C455" s="79"/>
      <c r="D455" s="80"/>
      <c r="E455" s="31"/>
      <c r="F455" s="30"/>
      <c r="G455" s="38"/>
      <c r="H455" s="39"/>
    </row>
    <row r="456" spans="1:11" x14ac:dyDescent="0.25">
      <c r="B456" s="78"/>
      <c r="C456" s="79"/>
      <c r="D456" s="80"/>
      <c r="E456" s="31"/>
      <c r="F456" s="27"/>
      <c r="G456" s="38"/>
      <c r="H456" s="39"/>
    </row>
    <row r="457" spans="1:11" x14ac:dyDescent="0.25">
      <c r="B457" s="78"/>
      <c r="C457" s="79"/>
      <c r="D457" s="80"/>
      <c r="E457" s="31"/>
      <c r="F457" s="27"/>
      <c r="G457" s="38"/>
      <c r="H457" s="39"/>
    </row>
    <row r="458" spans="1:11" x14ac:dyDescent="0.25">
      <c r="B458" s="23"/>
      <c r="C458" s="23"/>
      <c r="D458" s="23"/>
      <c r="E458" s="23"/>
      <c r="F458" s="23"/>
      <c r="G458" s="32" t="s">
        <v>66</v>
      </c>
      <c r="H458" s="33">
        <f>SUM(H446:H457)</f>
        <v>11245.5</v>
      </c>
    </row>
    <row r="459" spans="1:11" x14ac:dyDescent="0.25">
      <c r="B459" s="23"/>
      <c r="C459" s="23"/>
      <c r="D459" s="23"/>
      <c r="E459" s="23"/>
      <c r="F459" s="23"/>
      <c r="G459" s="23"/>
      <c r="H459" s="23"/>
    </row>
    <row r="460" spans="1:11" x14ac:dyDescent="0.25">
      <c r="A460" s="24" t="s">
        <v>67</v>
      </c>
      <c r="B460" s="64" t="s">
        <v>75</v>
      </c>
      <c r="C460" s="66"/>
      <c r="D460" s="35" t="s">
        <v>76</v>
      </c>
      <c r="E460" s="35" t="s">
        <v>77</v>
      </c>
      <c r="F460" s="35" t="s">
        <v>78</v>
      </c>
      <c r="G460" s="35" t="s">
        <v>57</v>
      </c>
      <c r="H460" s="35" t="s">
        <v>58</v>
      </c>
    </row>
    <row r="461" spans="1:11" x14ac:dyDescent="0.25">
      <c r="A461" s="24" t="s">
        <v>70</v>
      </c>
      <c r="B461" s="78" t="s">
        <v>79</v>
      </c>
      <c r="C461" s="80"/>
      <c r="D461" s="40">
        <v>95000</v>
      </c>
      <c r="E461" s="41">
        <v>0.75</v>
      </c>
      <c r="F461" s="42">
        <f>D461*1.75*1</f>
        <v>166250</v>
      </c>
      <c r="G461" s="37">
        <v>80</v>
      </c>
      <c r="H461" s="43">
        <f>F461/G461</f>
        <v>2078.125</v>
      </c>
      <c r="K461" s="29"/>
    </row>
    <row r="462" spans="1:11" x14ac:dyDescent="0.25">
      <c r="A462" s="24" t="s">
        <v>80</v>
      </c>
      <c r="B462" s="78" t="s">
        <v>81</v>
      </c>
      <c r="C462" s="80"/>
      <c r="D462" s="40">
        <v>65000</v>
      </c>
      <c r="E462" s="41">
        <v>0.75</v>
      </c>
      <c r="F462" s="42">
        <f>D462*1.75*1</f>
        <v>113750</v>
      </c>
      <c r="G462" s="37">
        <f>G461</f>
        <v>80</v>
      </c>
      <c r="H462" s="43">
        <f>F462/G462</f>
        <v>1421.875</v>
      </c>
      <c r="K462" s="29"/>
    </row>
    <row r="463" spans="1:11" x14ac:dyDescent="0.25">
      <c r="A463" s="24" t="s">
        <v>65</v>
      </c>
      <c r="B463" s="61"/>
      <c r="C463" s="63"/>
      <c r="D463" s="40"/>
      <c r="E463" s="44"/>
      <c r="F463" s="45"/>
      <c r="G463" s="37"/>
      <c r="H463" s="40"/>
    </row>
    <row r="464" spans="1:11" x14ac:dyDescent="0.25">
      <c r="A464" s="24"/>
      <c r="B464" s="61"/>
      <c r="C464" s="63"/>
      <c r="D464" s="31"/>
      <c r="E464" s="45"/>
      <c r="F464" s="31"/>
      <c r="G464" s="31"/>
      <c r="H464" s="46"/>
    </row>
    <row r="465" spans="1:11" x14ac:dyDescent="0.25">
      <c r="A465" s="24" t="s">
        <v>65</v>
      </c>
      <c r="B465" s="61"/>
      <c r="C465" s="63"/>
      <c r="D465" s="31"/>
      <c r="E465" s="45"/>
      <c r="F465" s="31"/>
      <c r="G465" s="31"/>
      <c r="H465" s="46"/>
    </row>
    <row r="466" spans="1:11" x14ac:dyDescent="0.25">
      <c r="A466" s="24" t="s">
        <v>82</v>
      </c>
      <c r="B466" s="61"/>
      <c r="C466" s="63"/>
      <c r="D466" s="31"/>
      <c r="E466" s="45"/>
      <c r="F466" s="31"/>
      <c r="G466" s="31"/>
      <c r="H466" s="46"/>
    </row>
    <row r="467" spans="1:11" x14ac:dyDescent="0.25">
      <c r="A467" s="24" t="s">
        <v>72</v>
      </c>
      <c r="B467" s="61"/>
      <c r="C467" s="63"/>
      <c r="D467" s="31"/>
      <c r="E467" s="45"/>
      <c r="F467" s="31"/>
      <c r="G467" s="31"/>
      <c r="H467" s="46"/>
    </row>
    <row r="468" spans="1:11" x14ac:dyDescent="0.25">
      <c r="A468" s="24" t="s">
        <v>70</v>
      </c>
      <c r="B468" s="61"/>
      <c r="C468" s="63"/>
      <c r="D468" s="31"/>
      <c r="E468" s="45"/>
      <c r="F468" s="31"/>
      <c r="G468" s="31"/>
      <c r="H468" s="46"/>
    </row>
    <row r="469" spans="1:11" x14ac:dyDescent="0.25">
      <c r="B469" s="23"/>
      <c r="C469" s="23"/>
      <c r="D469" s="47"/>
      <c r="E469" s="47"/>
      <c r="F469" s="48"/>
      <c r="G469" s="32" t="s">
        <v>66</v>
      </c>
      <c r="H469" s="49">
        <f>SUM(H461:H468)</f>
        <v>3500</v>
      </c>
      <c r="I469" s="29">
        <f>+H469</f>
        <v>3500</v>
      </c>
    </row>
    <row r="470" spans="1:11" x14ac:dyDescent="0.25">
      <c r="B470" s="23"/>
      <c r="C470" s="23"/>
      <c r="D470" s="47"/>
      <c r="E470" s="47"/>
      <c r="F470" s="81" t="s">
        <v>83</v>
      </c>
      <c r="G470" s="82"/>
      <c r="H470" s="54">
        <f>H443+H458+H469</f>
        <v>14950</v>
      </c>
      <c r="K470" s="29"/>
    </row>
    <row r="471" spans="1:11" x14ac:dyDescent="0.25">
      <c r="B471" s="23"/>
      <c r="C471" s="23"/>
      <c r="D471" s="23"/>
      <c r="E471" s="23"/>
      <c r="F471" s="23"/>
      <c r="G471" s="23"/>
      <c r="H471" s="23"/>
    </row>
    <row r="472" spans="1:11" x14ac:dyDescent="0.25">
      <c r="B472" s="34"/>
      <c r="C472" s="23"/>
      <c r="D472" s="23"/>
      <c r="E472" s="23"/>
      <c r="F472" s="23"/>
      <c r="G472" s="23"/>
      <c r="H472" s="23"/>
    </row>
    <row r="473" spans="1:11" ht="15.75" thickBot="1" x14ac:dyDescent="0.3">
      <c r="B473" s="34" t="s">
        <v>84</v>
      </c>
      <c r="C473" s="50"/>
      <c r="D473" s="51"/>
      <c r="E473" s="51"/>
      <c r="F473" s="34"/>
      <c r="G473" s="23"/>
      <c r="H473" s="23"/>
    </row>
    <row r="474" spans="1:11" ht="15" customHeight="1" x14ac:dyDescent="0.25">
      <c r="A474" s="22"/>
      <c r="B474" s="58" t="s">
        <v>53</v>
      </c>
      <c r="C474" s="58"/>
      <c r="D474" s="58"/>
      <c r="E474" s="58"/>
      <c r="F474" s="58"/>
      <c r="G474" s="58"/>
      <c r="H474" s="58"/>
    </row>
    <row r="475" spans="1:11" ht="15" customHeight="1" x14ac:dyDescent="0.25">
      <c r="A475" s="22"/>
      <c r="B475" s="58" t="s">
        <v>92</v>
      </c>
      <c r="C475" s="58"/>
      <c r="D475" s="58"/>
      <c r="E475" s="58"/>
      <c r="F475" s="58"/>
      <c r="G475" s="58"/>
      <c r="H475" s="58"/>
    </row>
    <row r="476" spans="1:11" ht="24.75" customHeight="1" x14ac:dyDescent="0.25">
      <c r="A476" s="22"/>
      <c r="B476" s="58" t="s">
        <v>0</v>
      </c>
      <c r="C476" s="58"/>
      <c r="D476" s="58"/>
      <c r="E476" s="58"/>
      <c r="F476" s="58"/>
      <c r="G476" s="58"/>
      <c r="H476" s="58"/>
    </row>
    <row r="477" spans="1:11" ht="26.25" customHeight="1" x14ac:dyDescent="0.25">
      <c r="A477" s="22"/>
      <c r="B477" s="59" t="s">
        <v>115</v>
      </c>
      <c r="C477" s="59"/>
      <c r="D477" s="59"/>
      <c r="E477" s="59"/>
      <c r="F477" s="59"/>
      <c r="G477" s="59"/>
      <c r="H477" s="59"/>
    </row>
    <row r="478" spans="1:11" x14ac:dyDescent="0.25">
      <c r="A478" s="22"/>
      <c r="B478" s="60" t="s">
        <v>112</v>
      </c>
      <c r="C478" s="60"/>
      <c r="D478" s="60"/>
      <c r="E478" s="60"/>
      <c r="F478" s="60"/>
      <c r="G478" s="60"/>
      <c r="H478" s="60"/>
    </row>
    <row r="479" spans="1:11" x14ac:dyDescent="0.25">
      <c r="B479" s="23"/>
      <c r="C479" s="23"/>
      <c r="D479" s="23"/>
      <c r="E479" s="23"/>
      <c r="F479" s="23"/>
      <c r="G479" s="23"/>
      <c r="H479" s="23"/>
    </row>
    <row r="480" spans="1:11" x14ac:dyDescent="0.25">
      <c r="A480" s="24" t="s">
        <v>54</v>
      </c>
      <c r="B480" s="70" t="s">
        <v>55</v>
      </c>
      <c r="C480" s="71"/>
      <c r="D480" s="71"/>
      <c r="E480" s="72"/>
      <c r="F480" s="25" t="s">
        <v>56</v>
      </c>
      <c r="G480" s="76" t="s">
        <v>57</v>
      </c>
      <c r="H480" s="76" t="s">
        <v>58</v>
      </c>
    </row>
    <row r="481" spans="1:11" x14ac:dyDescent="0.25">
      <c r="A481" s="24" t="s">
        <v>59</v>
      </c>
      <c r="B481" s="73"/>
      <c r="C481" s="74"/>
      <c r="D481" s="74"/>
      <c r="E481" s="75"/>
      <c r="F481" s="26" t="s">
        <v>60</v>
      </c>
      <c r="G481" s="77"/>
      <c r="H481" s="77"/>
    </row>
    <row r="482" spans="1:11" x14ac:dyDescent="0.25">
      <c r="A482" s="24" t="s">
        <v>61</v>
      </c>
      <c r="B482" s="78" t="s">
        <v>62</v>
      </c>
      <c r="C482" s="79"/>
      <c r="D482" s="79"/>
      <c r="E482" s="80"/>
      <c r="F482" s="27">
        <v>1579</v>
      </c>
      <c r="G482" s="28">
        <v>1</v>
      </c>
      <c r="H482" s="27">
        <f>F482/G482</f>
        <v>1579</v>
      </c>
      <c r="J482" s="29"/>
    </row>
    <row r="483" spans="1:11" x14ac:dyDescent="0.25">
      <c r="A483" s="24" t="s">
        <v>63</v>
      </c>
      <c r="B483" s="78" t="s">
        <v>117</v>
      </c>
      <c r="C483" s="79"/>
      <c r="D483" s="79"/>
      <c r="E483" s="80"/>
      <c r="F483" s="27">
        <v>50000</v>
      </c>
      <c r="G483" s="28">
        <v>4</v>
      </c>
      <c r="H483" s="27">
        <f>F483/G483</f>
        <v>12500</v>
      </c>
    </row>
    <row r="484" spans="1:11" x14ac:dyDescent="0.25">
      <c r="A484" s="24" t="s">
        <v>64</v>
      </c>
      <c r="B484" s="78"/>
      <c r="C484" s="79"/>
      <c r="D484" s="79"/>
      <c r="E484" s="80"/>
      <c r="F484" s="27"/>
      <c r="G484" s="28"/>
      <c r="H484" s="27"/>
    </row>
    <row r="485" spans="1:11" x14ac:dyDescent="0.25">
      <c r="A485" s="24" t="s">
        <v>65</v>
      </c>
      <c r="B485" s="61"/>
      <c r="C485" s="62"/>
      <c r="D485" s="62"/>
      <c r="E485" s="63"/>
      <c r="F485" s="30"/>
      <c r="G485" s="31"/>
      <c r="H485" s="30"/>
    </row>
    <row r="486" spans="1:11" x14ac:dyDescent="0.25">
      <c r="B486" s="23"/>
      <c r="C486" s="23"/>
      <c r="D486" s="23"/>
      <c r="E486" s="23"/>
      <c r="F486" s="23"/>
      <c r="G486" s="32" t="s">
        <v>66</v>
      </c>
      <c r="H486" s="33">
        <f>SUM(H482:H485)</f>
        <v>14079</v>
      </c>
    </row>
    <row r="487" spans="1:11" x14ac:dyDescent="0.25">
      <c r="B487" s="23"/>
      <c r="C487" s="23"/>
      <c r="D487" s="23"/>
      <c r="E487" s="23"/>
      <c r="F487" s="23"/>
      <c r="G487" s="34"/>
      <c r="H487" s="23"/>
    </row>
    <row r="488" spans="1:11" x14ac:dyDescent="0.25">
      <c r="A488" s="24" t="s">
        <v>67</v>
      </c>
      <c r="B488" s="64" t="s">
        <v>55</v>
      </c>
      <c r="C488" s="65"/>
      <c r="D488" s="66"/>
      <c r="E488" s="35" t="s">
        <v>68</v>
      </c>
      <c r="F488" s="35" t="s">
        <v>69</v>
      </c>
      <c r="G488" s="35" t="s">
        <v>5</v>
      </c>
      <c r="H488" s="35" t="s">
        <v>58</v>
      </c>
    </row>
    <row r="489" spans="1:11" x14ac:dyDescent="0.25">
      <c r="A489" s="24" t="s">
        <v>70</v>
      </c>
      <c r="B489" s="67" t="s">
        <v>116</v>
      </c>
      <c r="C489" s="68"/>
      <c r="D489" s="69"/>
      <c r="E489" s="36" t="s">
        <v>15</v>
      </c>
      <c r="F489" s="27">
        <v>39270</v>
      </c>
      <c r="G489" s="37">
        <v>1.05</v>
      </c>
      <c r="H489" s="27">
        <f>F489*G489</f>
        <v>41233.5</v>
      </c>
      <c r="J489" s="29"/>
      <c r="K489" s="29"/>
    </row>
    <row r="490" spans="1:11" x14ac:dyDescent="0.25">
      <c r="A490" s="24" t="s">
        <v>71</v>
      </c>
      <c r="B490" s="67"/>
      <c r="C490" s="68"/>
      <c r="D490" s="69"/>
      <c r="E490" s="36"/>
      <c r="F490" s="27"/>
      <c r="G490" s="37"/>
      <c r="H490" s="27"/>
      <c r="K490" s="29"/>
    </row>
    <row r="491" spans="1:11" x14ac:dyDescent="0.25">
      <c r="A491" s="24" t="s">
        <v>54</v>
      </c>
      <c r="B491" s="67"/>
      <c r="C491" s="68"/>
      <c r="D491" s="69"/>
      <c r="E491" s="36"/>
      <c r="F491" s="27"/>
      <c r="G491" s="37"/>
      <c r="H491" s="27"/>
    </row>
    <row r="492" spans="1:11" x14ac:dyDescent="0.25">
      <c r="A492" s="24" t="s">
        <v>72</v>
      </c>
      <c r="B492" s="67"/>
      <c r="C492" s="68"/>
      <c r="D492" s="69"/>
      <c r="E492" s="36"/>
      <c r="F492" s="27"/>
      <c r="G492" s="37"/>
      <c r="H492" s="27"/>
    </row>
    <row r="493" spans="1:11" x14ac:dyDescent="0.25">
      <c r="A493" s="24" t="s">
        <v>63</v>
      </c>
      <c r="B493" s="67"/>
      <c r="C493" s="68"/>
      <c r="D493" s="69"/>
      <c r="E493" s="36"/>
      <c r="F493" s="27"/>
      <c r="G493" s="37"/>
      <c r="H493" s="27"/>
    </row>
    <row r="494" spans="1:11" x14ac:dyDescent="0.25">
      <c r="A494" s="24" t="s">
        <v>70</v>
      </c>
      <c r="B494" s="67"/>
      <c r="C494" s="68"/>
      <c r="D494" s="69"/>
      <c r="E494" s="36"/>
      <c r="F494" s="27"/>
      <c r="G494" s="37"/>
      <c r="H494" s="27"/>
    </row>
    <row r="495" spans="1:11" x14ac:dyDescent="0.25">
      <c r="A495" s="24" t="s">
        <v>73</v>
      </c>
      <c r="B495" s="67"/>
      <c r="C495" s="68"/>
      <c r="D495" s="69"/>
      <c r="E495" s="36"/>
      <c r="F495" s="27"/>
      <c r="G495" s="37"/>
      <c r="H495" s="27"/>
    </row>
    <row r="496" spans="1:11" x14ac:dyDescent="0.25">
      <c r="A496" s="24" t="s">
        <v>54</v>
      </c>
      <c r="B496" s="67"/>
      <c r="C496" s="68"/>
      <c r="D496" s="69"/>
      <c r="E496" s="36"/>
      <c r="F496" s="27"/>
      <c r="G496" s="37"/>
      <c r="H496" s="27"/>
    </row>
    <row r="497" spans="1:11" x14ac:dyDescent="0.25">
      <c r="A497" s="24" t="s">
        <v>74</v>
      </c>
      <c r="B497" s="67"/>
      <c r="C497" s="68"/>
      <c r="D497" s="69"/>
      <c r="E497" s="36"/>
      <c r="F497" s="27"/>
      <c r="G497" s="37"/>
      <c r="H497" s="27"/>
    </row>
    <row r="498" spans="1:11" x14ac:dyDescent="0.25">
      <c r="A498" s="24"/>
      <c r="B498" s="78"/>
      <c r="C498" s="79"/>
      <c r="D498" s="80"/>
      <c r="E498" s="31"/>
      <c r="F498" s="30"/>
      <c r="G498" s="38"/>
      <c r="H498" s="39"/>
    </row>
    <row r="499" spans="1:11" x14ac:dyDescent="0.25">
      <c r="B499" s="78"/>
      <c r="C499" s="79"/>
      <c r="D499" s="80"/>
      <c r="E499" s="31"/>
      <c r="F499" s="27"/>
      <c r="G499" s="38"/>
      <c r="H499" s="39"/>
    </row>
    <row r="500" spans="1:11" x14ac:dyDescent="0.25">
      <c r="B500" s="78"/>
      <c r="C500" s="79"/>
      <c r="D500" s="80"/>
      <c r="E500" s="31"/>
      <c r="F500" s="27"/>
      <c r="G500" s="38"/>
      <c r="H500" s="39"/>
    </row>
    <row r="501" spans="1:11" x14ac:dyDescent="0.25">
      <c r="B501" s="23"/>
      <c r="C501" s="23"/>
      <c r="D501" s="23"/>
      <c r="E501" s="23"/>
      <c r="F501" s="23"/>
      <c r="G501" s="32" t="s">
        <v>66</v>
      </c>
      <c r="H501" s="33">
        <f>SUM(H489:H500)</f>
        <v>41233.5</v>
      </c>
    </row>
    <row r="502" spans="1:11" x14ac:dyDescent="0.25">
      <c r="B502" s="23"/>
      <c r="C502" s="23"/>
      <c r="D502" s="23"/>
      <c r="E502" s="23"/>
      <c r="F502" s="23"/>
      <c r="G502" s="23"/>
      <c r="H502" s="23"/>
    </row>
    <row r="503" spans="1:11" x14ac:dyDescent="0.25">
      <c r="A503" s="24" t="s">
        <v>67</v>
      </c>
      <c r="B503" s="64" t="s">
        <v>75</v>
      </c>
      <c r="C503" s="66"/>
      <c r="D503" s="35" t="s">
        <v>76</v>
      </c>
      <c r="E503" s="35" t="s">
        <v>77</v>
      </c>
      <c r="F503" s="35" t="s">
        <v>78</v>
      </c>
      <c r="G503" s="35" t="s">
        <v>57</v>
      </c>
      <c r="H503" s="35" t="s">
        <v>58</v>
      </c>
    </row>
    <row r="504" spans="1:11" x14ac:dyDescent="0.25">
      <c r="A504" s="24" t="s">
        <v>70</v>
      </c>
      <c r="B504" s="78" t="s">
        <v>79</v>
      </c>
      <c r="C504" s="80"/>
      <c r="D504" s="40">
        <v>95000</v>
      </c>
      <c r="E504" s="41">
        <v>0.75</v>
      </c>
      <c r="F504" s="42">
        <f>D504*1.75*1</f>
        <v>166250</v>
      </c>
      <c r="G504" s="37">
        <v>32</v>
      </c>
      <c r="H504" s="43">
        <f>F504/G504</f>
        <v>5195.3125</v>
      </c>
      <c r="K504" s="29"/>
    </row>
    <row r="505" spans="1:11" x14ac:dyDescent="0.25">
      <c r="A505" s="24" t="s">
        <v>80</v>
      </c>
      <c r="B505" s="78" t="s">
        <v>81</v>
      </c>
      <c r="C505" s="80"/>
      <c r="D505" s="40">
        <v>65000</v>
      </c>
      <c r="E505" s="41">
        <v>0.75</v>
      </c>
      <c r="F505" s="42">
        <f>D505*1.75*1</f>
        <v>113750</v>
      </c>
      <c r="G505" s="37">
        <f>G504</f>
        <v>32</v>
      </c>
      <c r="H505" s="43">
        <f>F505/G505</f>
        <v>3554.6875</v>
      </c>
      <c r="K505" s="29"/>
    </row>
    <row r="506" spans="1:11" x14ac:dyDescent="0.25">
      <c r="A506" s="24" t="s">
        <v>65</v>
      </c>
      <c r="B506" s="61" t="s">
        <v>118</v>
      </c>
      <c r="C506" s="63"/>
      <c r="D506" s="40">
        <v>200000</v>
      </c>
      <c r="E506" s="41">
        <v>0.75</v>
      </c>
      <c r="F506" s="42">
        <f>D506*1.75*1</f>
        <v>350000</v>
      </c>
      <c r="G506" s="37">
        <f>G505</f>
        <v>32</v>
      </c>
      <c r="H506" s="43">
        <f>F506/G506</f>
        <v>10937.5</v>
      </c>
    </row>
    <row r="507" spans="1:11" x14ac:dyDescent="0.25">
      <c r="A507" s="24"/>
      <c r="B507" s="61"/>
      <c r="C507" s="63"/>
      <c r="D507" s="31"/>
      <c r="E507" s="45"/>
      <c r="F507" s="31"/>
      <c r="G507" s="31"/>
      <c r="H507" s="46"/>
    </row>
    <row r="508" spans="1:11" x14ac:dyDescent="0.25">
      <c r="A508" s="24" t="s">
        <v>65</v>
      </c>
      <c r="B508" s="61"/>
      <c r="C508" s="63"/>
      <c r="D508" s="31"/>
      <c r="E508" s="45"/>
      <c r="F508" s="31"/>
      <c r="G508" s="31"/>
      <c r="H508" s="46"/>
    </row>
    <row r="509" spans="1:11" x14ac:dyDescent="0.25">
      <c r="A509" s="24" t="s">
        <v>82</v>
      </c>
      <c r="B509" s="61"/>
      <c r="C509" s="63"/>
      <c r="D509" s="31"/>
      <c r="E509" s="45"/>
      <c r="F509" s="31"/>
      <c r="G509" s="31"/>
      <c r="H509" s="46"/>
    </row>
    <row r="510" spans="1:11" x14ac:dyDescent="0.25">
      <c r="A510" s="24" t="s">
        <v>72</v>
      </c>
      <c r="B510" s="61"/>
      <c r="C510" s="63"/>
      <c r="D510" s="31"/>
      <c r="E510" s="45"/>
      <c r="F510" s="31"/>
      <c r="G510" s="31"/>
      <c r="H510" s="46"/>
    </row>
    <row r="511" spans="1:11" x14ac:dyDescent="0.25">
      <c r="A511" s="24" t="s">
        <v>70</v>
      </c>
      <c r="B511" s="61"/>
      <c r="C511" s="63"/>
      <c r="D511" s="31"/>
      <c r="E511" s="45"/>
      <c r="F511" s="31"/>
      <c r="G511" s="31"/>
      <c r="H511" s="46"/>
    </row>
    <row r="512" spans="1:11" x14ac:dyDescent="0.25">
      <c r="B512" s="23"/>
      <c r="C512" s="23"/>
      <c r="D512" s="47"/>
      <c r="E512" s="47"/>
      <c r="F512" s="48"/>
      <c r="G512" s="32" t="s">
        <v>66</v>
      </c>
      <c r="H512" s="49">
        <f>SUM(H504:H511)</f>
        <v>19687.5</v>
      </c>
      <c r="I512" s="29">
        <f>+H512</f>
        <v>19687.5</v>
      </c>
    </row>
    <row r="513" spans="1:11" x14ac:dyDescent="0.25">
      <c r="B513" s="23"/>
      <c r="C513" s="23"/>
      <c r="D513" s="47"/>
      <c r="E513" s="47"/>
      <c r="F513" s="81" t="s">
        <v>83</v>
      </c>
      <c r="G513" s="82"/>
      <c r="H513" s="54">
        <f>H486+H501+H512</f>
        <v>75000</v>
      </c>
      <c r="K513" s="29"/>
    </row>
    <row r="514" spans="1:11" x14ac:dyDescent="0.25">
      <c r="B514" s="23"/>
      <c r="C514" s="23"/>
      <c r="D514" s="23"/>
      <c r="E514" s="23"/>
      <c r="F514" s="23"/>
      <c r="G514" s="23"/>
      <c r="H514" s="23"/>
    </row>
    <row r="515" spans="1:11" x14ac:dyDescent="0.25">
      <c r="B515" s="34"/>
      <c r="C515" s="23"/>
      <c r="D515" s="23"/>
      <c r="E515" s="23"/>
      <c r="F515" s="23"/>
      <c r="G515" s="23"/>
      <c r="H515" s="23"/>
    </row>
    <row r="516" spans="1:11" ht="15.75" thickBot="1" x14ac:dyDescent="0.3">
      <c r="B516" s="34" t="s">
        <v>84</v>
      </c>
      <c r="C516" s="50"/>
      <c r="D516" s="51"/>
      <c r="E516" s="51"/>
      <c r="F516" s="34"/>
      <c r="G516" s="23"/>
      <c r="H516" s="23"/>
    </row>
    <row r="517" spans="1:11" ht="15" customHeight="1" x14ac:dyDescent="0.25">
      <c r="A517" s="22"/>
      <c r="B517" s="58" t="s">
        <v>53</v>
      </c>
      <c r="C517" s="58"/>
      <c r="D517" s="58"/>
      <c r="E517" s="58"/>
      <c r="F517" s="58"/>
      <c r="G517" s="58"/>
      <c r="H517" s="58"/>
    </row>
    <row r="518" spans="1:11" ht="15" customHeight="1" x14ac:dyDescent="0.25">
      <c r="A518" s="22"/>
      <c r="B518" s="58" t="s">
        <v>92</v>
      </c>
      <c r="C518" s="58"/>
      <c r="D518" s="58"/>
      <c r="E518" s="58"/>
      <c r="F518" s="58"/>
      <c r="G518" s="58"/>
      <c r="H518" s="58"/>
    </row>
    <row r="519" spans="1:11" ht="24.75" customHeight="1" x14ac:dyDescent="0.25">
      <c r="A519" s="22"/>
      <c r="B519" s="58" t="s">
        <v>0</v>
      </c>
      <c r="C519" s="58"/>
      <c r="D519" s="58"/>
      <c r="E519" s="58"/>
      <c r="F519" s="58"/>
      <c r="G519" s="58"/>
      <c r="H519" s="58"/>
    </row>
    <row r="520" spans="1:11" x14ac:dyDescent="0.25">
      <c r="A520" s="22"/>
      <c r="B520" s="59" t="s">
        <v>119</v>
      </c>
      <c r="C520" s="59"/>
      <c r="D520" s="59"/>
      <c r="E520" s="59"/>
      <c r="F520" s="59"/>
      <c r="G520" s="59"/>
      <c r="H520" s="59"/>
    </row>
    <row r="521" spans="1:11" x14ac:dyDescent="0.25">
      <c r="A521" s="22"/>
      <c r="B521" s="60" t="s">
        <v>90</v>
      </c>
      <c r="C521" s="60"/>
      <c r="D521" s="60"/>
      <c r="E521" s="60"/>
      <c r="F521" s="60"/>
      <c r="G521" s="60"/>
      <c r="H521" s="60"/>
    </row>
    <row r="522" spans="1:11" x14ac:dyDescent="0.25">
      <c r="B522" s="23"/>
      <c r="C522" s="23"/>
      <c r="D522" s="23"/>
      <c r="E522" s="23"/>
      <c r="F522" s="23"/>
      <c r="G522" s="23"/>
      <c r="H522" s="23"/>
    </row>
    <row r="523" spans="1:11" x14ac:dyDescent="0.25">
      <c r="A523" s="24" t="s">
        <v>54</v>
      </c>
      <c r="B523" s="70" t="s">
        <v>55</v>
      </c>
      <c r="C523" s="71"/>
      <c r="D523" s="71"/>
      <c r="E523" s="72"/>
      <c r="F523" s="25" t="s">
        <v>56</v>
      </c>
      <c r="G523" s="76" t="s">
        <v>57</v>
      </c>
      <c r="H523" s="76" t="s">
        <v>58</v>
      </c>
    </row>
    <row r="524" spans="1:11" x14ac:dyDescent="0.25">
      <c r="A524" s="24" t="s">
        <v>59</v>
      </c>
      <c r="B524" s="73"/>
      <c r="C524" s="74"/>
      <c r="D524" s="74"/>
      <c r="E524" s="75"/>
      <c r="F524" s="26" t="s">
        <v>60</v>
      </c>
      <c r="G524" s="77"/>
      <c r="H524" s="77"/>
    </row>
    <row r="525" spans="1:11" x14ac:dyDescent="0.25">
      <c r="A525" s="24" t="s">
        <v>61</v>
      </c>
      <c r="B525" s="78" t="s">
        <v>62</v>
      </c>
      <c r="C525" s="79"/>
      <c r="D525" s="79"/>
      <c r="E525" s="80"/>
      <c r="F525" s="27">
        <v>1000.25</v>
      </c>
      <c r="G525" s="28">
        <v>1</v>
      </c>
      <c r="H525" s="27">
        <f>F525/G525</f>
        <v>1000.25</v>
      </c>
      <c r="J525" s="29"/>
    </row>
    <row r="526" spans="1:11" x14ac:dyDescent="0.25">
      <c r="A526" s="24" t="s">
        <v>63</v>
      </c>
      <c r="B526" s="78"/>
      <c r="C526" s="79"/>
      <c r="D526" s="79"/>
      <c r="E526" s="80"/>
      <c r="F526" s="27"/>
      <c r="G526" s="28"/>
      <c r="H526" s="27"/>
    </row>
    <row r="527" spans="1:11" x14ac:dyDescent="0.25">
      <c r="A527" s="24" t="s">
        <v>64</v>
      </c>
      <c r="B527" s="78"/>
      <c r="C527" s="79"/>
      <c r="D527" s="79"/>
      <c r="E527" s="80"/>
      <c r="F527" s="27"/>
      <c r="G527" s="28"/>
      <c r="H527" s="27"/>
    </row>
    <row r="528" spans="1:11" x14ac:dyDescent="0.25">
      <c r="A528" s="24" t="s">
        <v>65</v>
      </c>
      <c r="B528" s="61"/>
      <c r="C528" s="62"/>
      <c r="D528" s="62"/>
      <c r="E528" s="63"/>
      <c r="F528" s="30"/>
      <c r="G528" s="31"/>
      <c r="H528" s="30"/>
    </row>
    <row r="529" spans="1:11" x14ac:dyDescent="0.25">
      <c r="B529" s="23"/>
      <c r="C529" s="23"/>
      <c r="D529" s="23"/>
      <c r="E529" s="23"/>
      <c r="F529" s="23"/>
      <c r="G529" s="32" t="s">
        <v>66</v>
      </c>
      <c r="H529" s="33">
        <f>SUM(H525:H528)</f>
        <v>1000.25</v>
      </c>
    </row>
    <row r="530" spans="1:11" x14ac:dyDescent="0.25">
      <c r="B530" s="23"/>
      <c r="C530" s="23"/>
      <c r="D530" s="23"/>
      <c r="E530" s="23"/>
      <c r="F530" s="23"/>
      <c r="G530" s="34"/>
      <c r="H530" s="23"/>
    </row>
    <row r="531" spans="1:11" x14ac:dyDescent="0.25">
      <c r="A531" s="24" t="s">
        <v>67</v>
      </c>
      <c r="B531" s="64" t="s">
        <v>55</v>
      </c>
      <c r="C531" s="65"/>
      <c r="D531" s="66"/>
      <c r="E531" s="35" t="s">
        <v>68</v>
      </c>
      <c r="F531" s="35" t="s">
        <v>69</v>
      </c>
      <c r="G531" s="35" t="s">
        <v>5</v>
      </c>
      <c r="H531" s="35" t="s">
        <v>58</v>
      </c>
    </row>
    <row r="532" spans="1:11" x14ac:dyDescent="0.25">
      <c r="A532" s="24" t="s">
        <v>70</v>
      </c>
      <c r="B532" s="67" t="s">
        <v>120</v>
      </c>
      <c r="C532" s="68"/>
      <c r="D532" s="69"/>
      <c r="E532" s="36" t="s">
        <v>15</v>
      </c>
      <c r="F532" s="27">
        <v>218095</v>
      </c>
      <c r="G532" s="37">
        <v>1.05</v>
      </c>
      <c r="H532" s="27">
        <f>F532*G532</f>
        <v>228999.75</v>
      </c>
      <c r="J532" s="29"/>
      <c r="K532" s="29"/>
    </row>
    <row r="533" spans="1:11" x14ac:dyDescent="0.25">
      <c r="A533" s="24" t="s">
        <v>71</v>
      </c>
      <c r="B533" s="67"/>
      <c r="C533" s="68"/>
      <c r="D533" s="69"/>
      <c r="E533" s="36"/>
      <c r="F533" s="27"/>
      <c r="G533" s="37"/>
      <c r="H533" s="27"/>
      <c r="K533" s="29"/>
    </row>
    <row r="534" spans="1:11" x14ac:dyDescent="0.25">
      <c r="A534" s="24" t="s">
        <v>54</v>
      </c>
      <c r="B534" s="67"/>
      <c r="C534" s="68"/>
      <c r="D534" s="69"/>
      <c r="E534" s="36"/>
      <c r="F534" s="27"/>
      <c r="G534" s="37"/>
      <c r="H534" s="27"/>
    </row>
    <row r="535" spans="1:11" x14ac:dyDescent="0.25">
      <c r="A535" s="24" t="s">
        <v>72</v>
      </c>
      <c r="B535" s="67"/>
      <c r="C535" s="68"/>
      <c r="D535" s="69"/>
      <c r="E535" s="36"/>
      <c r="F535" s="27"/>
      <c r="G535" s="37"/>
      <c r="H535" s="27"/>
    </row>
    <row r="536" spans="1:11" x14ac:dyDescent="0.25">
      <c r="A536" s="24" t="s">
        <v>63</v>
      </c>
      <c r="B536" s="67"/>
      <c r="C536" s="68"/>
      <c r="D536" s="69"/>
      <c r="E536" s="36"/>
      <c r="F536" s="27"/>
      <c r="G536" s="37"/>
      <c r="H536" s="27"/>
    </row>
    <row r="537" spans="1:11" x14ac:dyDescent="0.25">
      <c r="A537" s="24" t="s">
        <v>70</v>
      </c>
      <c r="B537" s="67"/>
      <c r="C537" s="68"/>
      <c r="D537" s="69"/>
      <c r="E537" s="36"/>
      <c r="F537" s="27"/>
      <c r="G537" s="37"/>
      <c r="H537" s="27"/>
    </row>
    <row r="538" spans="1:11" x14ac:dyDescent="0.25">
      <c r="A538" s="24" t="s">
        <v>73</v>
      </c>
      <c r="B538" s="67"/>
      <c r="C538" s="68"/>
      <c r="D538" s="69"/>
      <c r="E538" s="36"/>
      <c r="F538" s="27"/>
      <c r="G538" s="37"/>
      <c r="H538" s="27"/>
    </row>
    <row r="539" spans="1:11" x14ac:dyDescent="0.25">
      <c r="A539" s="24" t="s">
        <v>54</v>
      </c>
      <c r="B539" s="67"/>
      <c r="C539" s="68"/>
      <c r="D539" s="69"/>
      <c r="E539" s="36"/>
      <c r="F539" s="27"/>
      <c r="G539" s="37"/>
      <c r="H539" s="27"/>
    </row>
    <row r="540" spans="1:11" x14ac:dyDescent="0.25">
      <c r="A540" s="24" t="s">
        <v>74</v>
      </c>
      <c r="B540" s="67"/>
      <c r="C540" s="68"/>
      <c r="D540" s="69"/>
      <c r="E540" s="36"/>
      <c r="F540" s="27"/>
      <c r="G540" s="37"/>
      <c r="H540" s="27"/>
    </row>
    <row r="541" spans="1:11" x14ac:dyDescent="0.25">
      <c r="A541" s="24"/>
      <c r="B541" s="78"/>
      <c r="C541" s="79"/>
      <c r="D541" s="80"/>
      <c r="E541" s="31"/>
      <c r="F541" s="30"/>
      <c r="G541" s="38"/>
      <c r="H541" s="39"/>
    </row>
    <row r="542" spans="1:11" x14ac:dyDescent="0.25">
      <c r="B542" s="78"/>
      <c r="C542" s="79"/>
      <c r="D542" s="80"/>
      <c r="E542" s="31"/>
      <c r="F542" s="27"/>
      <c r="G542" s="38"/>
      <c r="H542" s="39"/>
    </row>
    <row r="543" spans="1:11" x14ac:dyDescent="0.25">
      <c r="B543" s="78"/>
      <c r="C543" s="79"/>
      <c r="D543" s="80"/>
      <c r="E543" s="31"/>
      <c r="F543" s="27"/>
      <c r="G543" s="38"/>
      <c r="H543" s="39"/>
    </row>
    <row r="544" spans="1:11" x14ac:dyDescent="0.25">
      <c r="B544" s="23"/>
      <c r="C544" s="23"/>
      <c r="D544" s="23"/>
      <c r="E544" s="23"/>
      <c r="F544" s="23"/>
      <c r="G544" s="32" t="s">
        <v>66</v>
      </c>
      <c r="H544" s="33">
        <f>SUM(H532:H543)</f>
        <v>228999.75</v>
      </c>
    </row>
    <row r="545" spans="1:11" x14ac:dyDescent="0.25">
      <c r="B545" s="23"/>
      <c r="C545" s="23"/>
      <c r="D545" s="23"/>
      <c r="E545" s="23"/>
      <c r="F545" s="23"/>
      <c r="G545" s="23"/>
      <c r="H545" s="23"/>
    </row>
    <row r="546" spans="1:11" x14ac:dyDescent="0.25">
      <c r="A546" s="24" t="s">
        <v>67</v>
      </c>
      <c r="B546" s="64" t="s">
        <v>75</v>
      </c>
      <c r="C546" s="66"/>
      <c r="D546" s="35" t="s">
        <v>76</v>
      </c>
      <c r="E546" s="35" t="s">
        <v>77</v>
      </c>
      <c r="F546" s="35" t="s">
        <v>78</v>
      </c>
      <c r="G546" s="35" t="s">
        <v>57</v>
      </c>
      <c r="H546" s="35" t="s">
        <v>58</v>
      </c>
    </row>
    <row r="547" spans="1:11" x14ac:dyDescent="0.25">
      <c r="A547" s="24" t="s">
        <v>70</v>
      </c>
      <c r="B547" s="78" t="s">
        <v>79</v>
      </c>
      <c r="C547" s="80"/>
      <c r="D547" s="40">
        <v>95000</v>
      </c>
      <c r="E547" s="41">
        <v>0.75</v>
      </c>
      <c r="F547" s="42">
        <f>D547*1.75*1</f>
        <v>166250</v>
      </c>
      <c r="G547" s="37">
        <v>14</v>
      </c>
      <c r="H547" s="43">
        <f>F547/G547</f>
        <v>11875</v>
      </c>
      <c r="K547" s="29"/>
    </row>
    <row r="548" spans="1:11" x14ac:dyDescent="0.25">
      <c r="A548" s="24" t="s">
        <v>80</v>
      </c>
      <c r="B548" s="78" t="s">
        <v>81</v>
      </c>
      <c r="C548" s="80"/>
      <c r="D548" s="40">
        <v>65000</v>
      </c>
      <c r="E548" s="41">
        <v>0.75</v>
      </c>
      <c r="F548" s="42">
        <f>D548*1.75*1</f>
        <v>113750</v>
      </c>
      <c r="G548" s="37">
        <f>G547</f>
        <v>14</v>
      </c>
      <c r="H548" s="43">
        <f>F548/G548</f>
        <v>8125</v>
      </c>
      <c r="K548" s="29"/>
    </row>
    <row r="549" spans="1:11" x14ac:dyDescent="0.25">
      <c r="A549" s="24" t="s">
        <v>65</v>
      </c>
      <c r="B549" s="61"/>
      <c r="C549" s="63"/>
      <c r="D549" s="40"/>
      <c r="E549" s="44"/>
      <c r="F549" s="45"/>
      <c r="G549" s="37"/>
      <c r="H549" s="40"/>
    </row>
    <row r="550" spans="1:11" x14ac:dyDescent="0.25">
      <c r="A550" s="24"/>
      <c r="B550" s="61"/>
      <c r="C550" s="63"/>
      <c r="D550" s="31"/>
      <c r="E550" s="45"/>
      <c r="F550" s="31"/>
      <c r="G550" s="31"/>
      <c r="H550" s="46"/>
    </row>
    <row r="551" spans="1:11" x14ac:dyDescent="0.25">
      <c r="A551" s="24" t="s">
        <v>65</v>
      </c>
      <c r="B551" s="61"/>
      <c r="C551" s="63"/>
      <c r="D551" s="31"/>
      <c r="E551" s="45"/>
      <c r="F551" s="31"/>
      <c r="G551" s="31"/>
      <c r="H551" s="46"/>
    </row>
    <row r="552" spans="1:11" x14ac:dyDescent="0.25">
      <c r="A552" s="24" t="s">
        <v>82</v>
      </c>
      <c r="B552" s="61"/>
      <c r="C552" s="63"/>
      <c r="D552" s="31"/>
      <c r="E552" s="45"/>
      <c r="F552" s="31"/>
      <c r="G552" s="31"/>
      <c r="H552" s="46"/>
    </row>
    <row r="553" spans="1:11" x14ac:dyDescent="0.25">
      <c r="A553" s="24" t="s">
        <v>72</v>
      </c>
      <c r="B553" s="61"/>
      <c r="C553" s="63"/>
      <c r="D553" s="31"/>
      <c r="E553" s="45"/>
      <c r="F553" s="31"/>
      <c r="G553" s="31"/>
      <c r="H553" s="46"/>
    </row>
    <row r="554" spans="1:11" x14ac:dyDescent="0.25">
      <c r="A554" s="24" t="s">
        <v>70</v>
      </c>
      <c r="B554" s="61"/>
      <c r="C554" s="63"/>
      <c r="D554" s="31"/>
      <c r="E554" s="45"/>
      <c r="F554" s="31"/>
      <c r="G554" s="31"/>
      <c r="H554" s="46"/>
    </row>
    <row r="555" spans="1:11" x14ac:dyDescent="0.25">
      <c r="B555" s="23"/>
      <c r="C555" s="23"/>
      <c r="D555" s="47"/>
      <c r="E555" s="47"/>
      <c r="F555" s="48"/>
      <c r="G555" s="32" t="s">
        <v>66</v>
      </c>
      <c r="H555" s="49">
        <f>SUM(H547:H554)</f>
        <v>20000</v>
      </c>
      <c r="I555" s="29">
        <f>+H555</f>
        <v>20000</v>
      </c>
    </row>
    <row r="556" spans="1:11" x14ac:dyDescent="0.25">
      <c r="B556" s="23"/>
      <c r="C556" s="23"/>
      <c r="D556" s="47"/>
      <c r="E556" s="47"/>
      <c r="F556" s="81" t="s">
        <v>83</v>
      </c>
      <c r="G556" s="82"/>
      <c r="H556" s="54">
        <f>H529+H544+H555</f>
        <v>250000</v>
      </c>
      <c r="K556" s="29"/>
    </row>
    <row r="557" spans="1:11" x14ac:dyDescent="0.25">
      <c r="B557" s="23"/>
      <c r="C557" s="23"/>
      <c r="D557" s="23"/>
      <c r="E557" s="23"/>
      <c r="F557" s="23"/>
      <c r="G557" s="23"/>
      <c r="H557" s="23"/>
    </row>
    <row r="558" spans="1:11" x14ac:dyDescent="0.25">
      <c r="B558" s="34"/>
      <c r="C558" s="23"/>
      <c r="D558" s="23"/>
      <c r="E558" s="23"/>
      <c r="F558" s="23"/>
      <c r="G558" s="23"/>
      <c r="H558" s="23"/>
    </row>
    <row r="559" spans="1:11" ht="15.75" thickBot="1" x14ac:dyDescent="0.3">
      <c r="B559" s="34" t="s">
        <v>84</v>
      </c>
      <c r="C559" s="50"/>
      <c r="D559" s="51"/>
      <c r="E559" s="51"/>
      <c r="F559" s="34"/>
      <c r="G559" s="23"/>
      <c r="H559" s="23"/>
    </row>
    <row r="560" spans="1:11" ht="15" customHeight="1" x14ac:dyDescent="0.25">
      <c r="A560" s="22"/>
      <c r="B560" s="58" t="s">
        <v>53</v>
      </c>
      <c r="C560" s="58"/>
      <c r="D560" s="58"/>
      <c r="E560" s="58"/>
      <c r="F560" s="58"/>
      <c r="G560" s="58"/>
      <c r="H560" s="58"/>
    </row>
    <row r="561" spans="1:11" ht="15" customHeight="1" x14ac:dyDescent="0.25">
      <c r="A561" s="22"/>
      <c r="B561" s="58" t="s">
        <v>92</v>
      </c>
      <c r="C561" s="58"/>
      <c r="D561" s="58"/>
      <c r="E561" s="58"/>
      <c r="F561" s="58"/>
      <c r="G561" s="58"/>
      <c r="H561" s="58"/>
    </row>
    <row r="562" spans="1:11" ht="24.75" customHeight="1" x14ac:dyDescent="0.25">
      <c r="A562" s="22"/>
      <c r="B562" s="58" t="s">
        <v>0</v>
      </c>
      <c r="C562" s="58"/>
      <c r="D562" s="58"/>
      <c r="E562" s="58"/>
      <c r="F562" s="58"/>
      <c r="G562" s="58"/>
      <c r="H562" s="58"/>
    </row>
    <row r="563" spans="1:11" x14ac:dyDescent="0.25">
      <c r="A563" s="22"/>
      <c r="B563" s="59" t="s">
        <v>121</v>
      </c>
      <c r="C563" s="59"/>
      <c r="D563" s="59"/>
      <c r="E563" s="59"/>
      <c r="F563" s="59"/>
      <c r="G563" s="59"/>
      <c r="H563" s="59"/>
    </row>
    <row r="564" spans="1:11" x14ac:dyDescent="0.25">
      <c r="A564" s="22"/>
      <c r="B564" s="60" t="s">
        <v>88</v>
      </c>
      <c r="C564" s="60"/>
      <c r="D564" s="60"/>
      <c r="E564" s="60"/>
      <c r="F564" s="60"/>
      <c r="G564" s="60"/>
      <c r="H564" s="60"/>
    </row>
    <row r="565" spans="1:11" x14ac:dyDescent="0.25">
      <c r="B565" s="23"/>
      <c r="C565" s="23"/>
      <c r="D565" s="23"/>
      <c r="E565" s="23"/>
      <c r="F565" s="23"/>
      <c r="G565" s="23"/>
      <c r="H565" s="23"/>
    </row>
    <row r="566" spans="1:11" x14ac:dyDescent="0.25">
      <c r="A566" s="24" t="s">
        <v>54</v>
      </c>
      <c r="B566" s="70" t="s">
        <v>55</v>
      </c>
      <c r="C566" s="71"/>
      <c r="D566" s="71"/>
      <c r="E566" s="72"/>
      <c r="F566" s="25" t="s">
        <v>56</v>
      </c>
      <c r="G566" s="76" t="s">
        <v>57</v>
      </c>
      <c r="H566" s="76" t="s">
        <v>58</v>
      </c>
    </row>
    <row r="567" spans="1:11" x14ac:dyDescent="0.25">
      <c r="A567" s="24" t="s">
        <v>59</v>
      </c>
      <c r="B567" s="73"/>
      <c r="C567" s="74"/>
      <c r="D567" s="74"/>
      <c r="E567" s="75"/>
      <c r="F567" s="26" t="s">
        <v>60</v>
      </c>
      <c r="G567" s="77"/>
      <c r="H567" s="77"/>
    </row>
    <row r="568" spans="1:11" x14ac:dyDescent="0.25">
      <c r="A568" s="24" t="s">
        <v>61</v>
      </c>
      <c r="B568" s="78" t="s">
        <v>62</v>
      </c>
      <c r="C568" s="79"/>
      <c r="D568" s="79"/>
      <c r="E568" s="80"/>
      <c r="F568" s="27">
        <f>H598*0.05</f>
        <v>233.33333333333337</v>
      </c>
      <c r="G568" s="28">
        <v>1</v>
      </c>
      <c r="H568" s="27">
        <f>F568/G568</f>
        <v>233.33333333333337</v>
      </c>
      <c r="J568" s="29"/>
    </row>
    <row r="569" spans="1:11" x14ac:dyDescent="0.25">
      <c r="A569" s="24" t="s">
        <v>63</v>
      </c>
      <c r="B569" s="78"/>
      <c r="C569" s="79"/>
      <c r="D569" s="79"/>
      <c r="E569" s="80"/>
      <c r="F569" s="27"/>
      <c r="G569" s="28"/>
      <c r="H569" s="27"/>
    </row>
    <row r="570" spans="1:11" x14ac:dyDescent="0.25">
      <c r="A570" s="24" t="s">
        <v>64</v>
      </c>
      <c r="B570" s="78"/>
      <c r="C570" s="79"/>
      <c r="D570" s="79"/>
      <c r="E570" s="80"/>
      <c r="F570" s="27"/>
      <c r="G570" s="28"/>
      <c r="H570" s="27"/>
    </row>
    <row r="571" spans="1:11" x14ac:dyDescent="0.25">
      <c r="A571" s="24" t="s">
        <v>65</v>
      </c>
      <c r="B571" s="61"/>
      <c r="C571" s="62"/>
      <c r="D571" s="62"/>
      <c r="E571" s="63"/>
      <c r="F571" s="30"/>
      <c r="G571" s="31"/>
      <c r="H571" s="30"/>
    </row>
    <row r="572" spans="1:11" x14ac:dyDescent="0.25">
      <c r="B572" s="23"/>
      <c r="C572" s="23"/>
      <c r="D572" s="23"/>
      <c r="E572" s="23"/>
      <c r="F572" s="23"/>
      <c r="G572" s="32" t="s">
        <v>66</v>
      </c>
      <c r="H572" s="33">
        <f>SUM(H568:H571)</f>
        <v>233.33333333333337</v>
      </c>
    </row>
    <row r="573" spans="1:11" x14ac:dyDescent="0.25">
      <c r="B573" s="23"/>
      <c r="C573" s="23"/>
      <c r="D573" s="23"/>
      <c r="E573" s="23"/>
      <c r="F573" s="23"/>
      <c r="G573" s="34"/>
      <c r="H573" s="23"/>
    </row>
    <row r="574" spans="1:11" x14ac:dyDescent="0.25">
      <c r="A574" s="24" t="s">
        <v>67</v>
      </c>
      <c r="B574" s="64" t="s">
        <v>55</v>
      </c>
      <c r="C574" s="65"/>
      <c r="D574" s="66"/>
      <c r="E574" s="35" t="s">
        <v>68</v>
      </c>
      <c r="F574" s="35" t="s">
        <v>69</v>
      </c>
      <c r="G574" s="35" t="s">
        <v>5</v>
      </c>
      <c r="H574" s="35" t="s">
        <v>58</v>
      </c>
    </row>
    <row r="575" spans="1:11" x14ac:dyDescent="0.25">
      <c r="A575" s="24" t="s">
        <v>70</v>
      </c>
      <c r="B575" s="67" t="s">
        <v>122</v>
      </c>
      <c r="C575" s="68"/>
      <c r="D575" s="69"/>
      <c r="E575" s="36" t="s">
        <v>87</v>
      </c>
      <c r="F575" s="27">
        <v>10100</v>
      </c>
      <c r="G575" s="37">
        <v>1</v>
      </c>
      <c r="H575" s="27">
        <f>F575*G575</f>
        <v>10100</v>
      </c>
      <c r="J575" s="29"/>
      <c r="K575" s="29"/>
    </row>
    <row r="576" spans="1:11" x14ac:dyDescent="0.25">
      <c r="A576" s="24" t="s">
        <v>71</v>
      </c>
      <c r="B576" s="67"/>
      <c r="C576" s="68"/>
      <c r="D576" s="69"/>
      <c r="E576" s="36"/>
      <c r="F576" s="27"/>
      <c r="G576" s="37"/>
      <c r="H576" s="27"/>
      <c r="K576" s="29"/>
    </row>
    <row r="577" spans="1:11" x14ac:dyDescent="0.25">
      <c r="A577" s="24" t="s">
        <v>54</v>
      </c>
      <c r="B577" s="67"/>
      <c r="C577" s="68"/>
      <c r="D577" s="69"/>
      <c r="E577" s="36"/>
      <c r="F577" s="27"/>
      <c r="G577" s="37"/>
      <c r="H577" s="27"/>
    </row>
    <row r="578" spans="1:11" x14ac:dyDescent="0.25">
      <c r="A578" s="24" t="s">
        <v>72</v>
      </c>
      <c r="B578" s="67"/>
      <c r="C578" s="68"/>
      <c r="D578" s="69"/>
      <c r="E578" s="36"/>
      <c r="F578" s="27"/>
      <c r="G578" s="37"/>
      <c r="H578" s="27"/>
    </row>
    <row r="579" spans="1:11" x14ac:dyDescent="0.25">
      <c r="A579" s="24" t="s">
        <v>63</v>
      </c>
      <c r="B579" s="67"/>
      <c r="C579" s="68"/>
      <c r="D579" s="69"/>
      <c r="E579" s="36"/>
      <c r="F579" s="27"/>
      <c r="G579" s="37"/>
      <c r="H579" s="27"/>
    </row>
    <row r="580" spans="1:11" x14ac:dyDescent="0.25">
      <c r="A580" s="24" t="s">
        <v>70</v>
      </c>
      <c r="B580" s="67"/>
      <c r="C580" s="68"/>
      <c r="D580" s="69"/>
      <c r="E580" s="36"/>
      <c r="F580" s="27"/>
      <c r="G580" s="37"/>
      <c r="H580" s="27"/>
    </row>
    <row r="581" spans="1:11" x14ac:dyDescent="0.25">
      <c r="A581" s="24" t="s">
        <v>73</v>
      </c>
      <c r="B581" s="67"/>
      <c r="C581" s="68"/>
      <c r="D581" s="69"/>
      <c r="E581" s="36"/>
      <c r="F581" s="27"/>
      <c r="G581" s="37"/>
      <c r="H581" s="27"/>
    </row>
    <row r="582" spans="1:11" x14ac:dyDescent="0.25">
      <c r="A582" s="24" t="s">
        <v>54</v>
      </c>
      <c r="B582" s="67"/>
      <c r="C582" s="68"/>
      <c r="D582" s="69"/>
      <c r="E582" s="36"/>
      <c r="F582" s="27"/>
      <c r="G582" s="37"/>
      <c r="H582" s="27"/>
    </row>
    <row r="583" spans="1:11" x14ac:dyDescent="0.25">
      <c r="A583" s="24" t="s">
        <v>74</v>
      </c>
      <c r="B583" s="67"/>
      <c r="C583" s="68"/>
      <c r="D583" s="69"/>
      <c r="E583" s="36"/>
      <c r="F583" s="27"/>
      <c r="G583" s="37"/>
      <c r="H583" s="27"/>
    </row>
    <row r="584" spans="1:11" x14ac:dyDescent="0.25">
      <c r="A584" s="24"/>
      <c r="B584" s="78"/>
      <c r="C584" s="79"/>
      <c r="D584" s="80"/>
      <c r="E584" s="31"/>
      <c r="F584" s="30"/>
      <c r="G584" s="38"/>
      <c r="H584" s="39"/>
    </row>
    <row r="585" spans="1:11" x14ac:dyDescent="0.25">
      <c r="B585" s="78"/>
      <c r="C585" s="79"/>
      <c r="D585" s="80"/>
      <c r="E585" s="31"/>
      <c r="F585" s="27"/>
      <c r="G585" s="38"/>
      <c r="H585" s="39"/>
    </row>
    <row r="586" spans="1:11" x14ac:dyDescent="0.25">
      <c r="B586" s="78"/>
      <c r="C586" s="79"/>
      <c r="D586" s="80"/>
      <c r="E586" s="31"/>
      <c r="F586" s="27"/>
      <c r="G586" s="38"/>
      <c r="H586" s="39"/>
    </row>
    <row r="587" spans="1:11" x14ac:dyDescent="0.25">
      <c r="B587" s="23"/>
      <c r="C587" s="23"/>
      <c r="D587" s="23"/>
      <c r="E587" s="23"/>
      <c r="F587" s="23"/>
      <c r="G587" s="32" t="s">
        <v>66</v>
      </c>
      <c r="H587" s="33">
        <f>SUM(H575:H586)</f>
        <v>10100</v>
      </c>
    </row>
    <row r="588" spans="1:11" x14ac:dyDescent="0.25">
      <c r="B588" s="23"/>
      <c r="C588" s="23"/>
      <c r="D588" s="23"/>
      <c r="E588" s="23"/>
      <c r="F588" s="23"/>
      <c r="G588" s="23"/>
      <c r="H588" s="23"/>
    </row>
    <row r="589" spans="1:11" x14ac:dyDescent="0.25">
      <c r="A589" s="24" t="s">
        <v>67</v>
      </c>
      <c r="B589" s="64" t="s">
        <v>75</v>
      </c>
      <c r="C589" s="66"/>
      <c r="D589" s="35" t="s">
        <v>76</v>
      </c>
      <c r="E589" s="35" t="s">
        <v>77</v>
      </c>
      <c r="F589" s="35" t="s">
        <v>78</v>
      </c>
      <c r="G589" s="35" t="s">
        <v>57</v>
      </c>
      <c r="H589" s="35" t="s">
        <v>58</v>
      </c>
    </row>
    <row r="590" spans="1:11" x14ac:dyDescent="0.25">
      <c r="A590" s="24" t="s">
        <v>70</v>
      </c>
      <c r="B590" s="78" t="s">
        <v>79</v>
      </c>
      <c r="C590" s="80"/>
      <c r="D590" s="40">
        <v>95000</v>
      </c>
      <c r="E590" s="41">
        <v>0.75</v>
      </c>
      <c r="F590" s="42">
        <f>D590*1.75*1</f>
        <v>166250</v>
      </c>
      <c r="G590" s="37">
        <v>60</v>
      </c>
      <c r="H590" s="43">
        <f>F590/G590</f>
        <v>2770.8333333333335</v>
      </c>
      <c r="K590" s="29"/>
    </row>
    <row r="591" spans="1:11" x14ac:dyDescent="0.25">
      <c r="A591" s="24" t="s">
        <v>80</v>
      </c>
      <c r="B591" s="78" t="s">
        <v>81</v>
      </c>
      <c r="C591" s="80"/>
      <c r="D591" s="40">
        <v>65000</v>
      </c>
      <c r="E591" s="41">
        <v>0.75</v>
      </c>
      <c r="F591" s="42">
        <f>D591*1.75*1</f>
        <v>113750</v>
      </c>
      <c r="G591" s="37">
        <f>G590</f>
        <v>60</v>
      </c>
      <c r="H591" s="43">
        <f>F591/G591</f>
        <v>1895.8333333333333</v>
      </c>
      <c r="K591" s="29"/>
    </row>
    <row r="592" spans="1:11" x14ac:dyDescent="0.25">
      <c r="A592" s="24" t="s">
        <v>65</v>
      </c>
      <c r="B592" s="61"/>
      <c r="C592" s="63"/>
      <c r="D592" s="40"/>
      <c r="E592" s="44"/>
      <c r="F592" s="45"/>
      <c r="G592" s="37"/>
      <c r="H592" s="40"/>
    </row>
    <row r="593" spans="1:11" x14ac:dyDescent="0.25">
      <c r="A593" s="24"/>
      <c r="B593" s="61"/>
      <c r="C593" s="63"/>
      <c r="D593" s="31"/>
      <c r="E593" s="45"/>
      <c r="F593" s="31"/>
      <c r="G593" s="31"/>
      <c r="H593" s="46"/>
    </row>
    <row r="594" spans="1:11" x14ac:dyDescent="0.25">
      <c r="A594" s="24" t="s">
        <v>65</v>
      </c>
      <c r="B594" s="61"/>
      <c r="C594" s="63"/>
      <c r="D594" s="31"/>
      <c r="E594" s="45"/>
      <c r="F594" s="31"/>
      <c r="G594" s="31"/>
      <c r="H594" s="46"/>
    </row>
    <row r="595" spans="1:11" x14ac:dyDescent="0.25">
      <c r="A595" s="24" t="s">
        <v>82</v>
      </c>
      <c r="B595" s="61"/>
      <c r="C595" s="63"/>
      <c r="D595" s="31"/>
      <c r="E595" s="45"/>
      <c r="F595" s="31"/>
      <c r="G595" s="31"/>
      <c r="H595" s="46"/>
    </row>
    <row r="596" spans="1:11" x14ac:dyDescent="0.25">
      <c r="A596" s="24" t="s">
        <v>72</v>
      </c>
      <c r="B596" s="61"/>
      <c r="C596" s="63"/>
      <c r="D596" s="31"/>
      <c r="E596" s="45"/>
      <c r="F596" s="31"/>
      <c r="G596" s="31"/>
      <c r="H596" s="46"/>
    </row>
    <row r="597" spans="1:11" x14ac:dyDescent="0.25">
      <c r="A597" s="24" t="s">
        <v>70</v>
      </c>
      <c r="B597" s="61"/>
      <c r="C597" s="63"/>
      <c r="D597" s="31"/>
      <c r="E597" s="45"/>
      <c r="F597" s="31"/>
      <c r="G597" s="31"/>
      <c r="H597" s="46"/>
    </row>
    <row r="598" spans="1:11" x14ac:dyDescent="0.25">
      <c r="B598" s="23"/>
      <c r="C598" s="23"/>
      <c r="D598" s="47"/>
      <c r="E598" s="47"/>
      <c r="F598" s="48"/>
      <c r="G598" s="32" t="s">
        <v>66</v>
      </c>
      <c r="H598" s="49">
        <f>SUM(H590:H597)</f>
        <v>4666.666666666667</v>
      </c>
      <c r="I598" s="29">
        <f>+H598</f>
        <v>4666.666666666667</v>
      </c>
    </row>
    <row r="599" spans="1:11" x14ac:dyDescent="0.25">
      <c r="B599" s="23"/>
      <c r="C599" s="23"/>
      <c r="D599" s="47"/>
      <c r="E599" s="47"/>
      <c r="F599" s="81" t="s">
        <v>83</v>
      </c>
      <c r="G599" s="82"/>
      <c r="H599" s="54">
        <f>H572+H587+H598</f>
        <v>15000</v>
      </c>
      <c r="K599" s="29"/>
    </row>
    <row r="600" spans="1:11" x14ac:dyDescent="0.25">
      <c r="B600" s="23"/>
      <c r="C600" s="23"/>
      <c r="D600" s="23"/>
      <c r="E600" s="23"/>
      <c r="F600" s="23"/>
      <c r="G600" s="23"/>
      <c r="H600" s="23"/>
      <c r="I600" s="55">
        <f>+SUM(I1:I598)</f>
        <v>24770425.537579119</v>
      </c>
    </row>
    <row r="601" spans="1:11" x14ac:dyDescent="0.25">
      <c r="B601" s="34"/>
      <c r="C601" s="23"/>
      <c r="D601" s="23"/>
      <c r="E601" s="23"/>
      <c r="F601" s="23"/>
      <c r="G601" s="23"/>
      <c r="H601" s="23"/>
    </row>
    <row r="602" spans="1:11" ht="15.75" thickBot="1" x14ac:dyDescent="0.3">
      <c r="B602" s="34" t="s">
        <v>84</v>
      </c>
      <c r="C602" s="50"/>
      <c r="D602" s="51"/>
      <c r="E602" s="51"/>
      <c r="F602" s="34"/>
      <c r="G602" s="23"/>
      <c r="H602" s="23"/>
    </row>
  </sheetData>
  <mergeCells count="496">
    <mergeCell ref="B593:C593"/>
    <mergeCell ref="B594:C594"/>
    <mergeCell ref="B595:C595"/>
    <mergeCell ref="B596:C596"/>
    <mergeCell ref="B597:C597"/>
    <mergeCell ref="F599:G599"/>
    <mergeCell ref="B581:D581"/>
    <mergeCell ref="B582:D582"/>
    <mergeCell ref="B583:D583"/>
    <mergeCell ref="B584:D584"/>
    <mergeCell ref="B585:D585"/>
    <mergeCell ref="B586:D586"/>
    <mergeCell ref="B589:C589"/>
    <mergeCell ref="B590:C590"/>
    <mergeCell ref="B591:C591"/>
    <mergeCell ref="B592:C592"/>
    <mergeCell ref="G566:G567"/>
    <mergeCell ref="H566:H567"/>
    <mergeCell ref="B568:E568"/>
    <mergeCell ref="B569:E569"/>
    <mergeCell ref="B570:E570"/>
    <mergeCell ref="B571:E571"/>
    <mergeCell ref="F556:G556"/>
    <mergeCell ref="B560:H560"/>
    <mergeCell ref="B561:H561"/>
    <mergeCell ref="B562:H562"/>
    <mergeCell ref="B563:H563"/>
    <mergeCell ref="B564:H564"/>
    <mergeCell ref="B548:C548"/>
    <mergeCell ref="B549:C549"/>
    <mergeCell ref="B550:C550"/>
    <mergeCell ref="B551:C551"/>
    <mergeCell ref="B552:C552"/>
    <mergeCell ref="B553:C553"/>
    <mergeCell ref="B538:D538"/>
    <mergeCell ref="B539:D539"/>
    <mergeCell ref="B540:D540"/>
    <mergeCell ref="B541:D541"/>
    <mergeCell ref="B542:D542"/>
    <mergeCell ref="B543:D543"/>
    <mergeCell ref="B546:C546"/>
    <mergeCell ref="B547:C547"/>
    <mergeCell ref="G523:G524"/>
    <mergeCell ref="H523:H524"/>
    <mergeCell ref="B525:E525"/>
    <mergeCell ref="B526:E526"/>
    <mergeCell ref="B527:E527"/>
    <mergeCell ref="B528:E528"/>
    <mergeCell ref="F513:G513"/>
    <mergeCell ref="B517:H517"/>
    <mergeCell ref="B518:H518"/>
    <mergeCell ref="B519:H519"/>
    <mergeCell ref="B520:H520"/>
    <mergeCell ref="B521:H521"/>
    <mergeCell ref="B505:C505"/>
    <mergeCell ref="B506:C506"/>
    <mergeCell ref="B507:C507"/>
    <mergeCell ref="B508:C508"/>
    <mergeCell ref="B509:C509"/>
    <mergeCell ref="B510:C510"/>
    <mergeCell ref="B493:D493"/>
    <mergeCell ref="B494:D494"/>
    <mergeCell ref="B495:D495"/>
    <mergeCell ref="B496:D496"/>
    <mergeCell ref="B497:D497"/>
    <mergeCell ref="B498:D498"/>
    <mergeCell ref="B499:D499"/>
    <mergeCell ref="B500:D500"/>
    <mergeCell ref="B503:C503"/>
    <mergeCell ref="B504:C504"/>
    <mergeCell ref="B449:D449"/>
    <mergeCell ref="B450:D450"/>
    <mergeCell ref="B451:D451"/>
    <mergeCell ref="B452:D452"/>
    <mergeCell ref="B453:D453"/>
    <mergeCell ref="B454:D454"/>
    <mergeCell ref="G480:G481"/>
    <mergeCell ref="H480:H481"/>
    <mergeCell ref="B482:E482"/>
    <mergeCell ref="F470:G470"/>
    <mergeCell ref="B474:H474"/>
    <mergeCell ref="B475:H475"/>
    <mergeCell ref="B476:H476"/>
    <mergeCell ref="B477:H477"/>
    <mergeCell ref="B478:H478"/>
    <mergeCell ref="B411:D411"/>
    <mergeCell ref="G437:G438"/>
    <mergeCell ref="H437:H438"/>
    <mergeCell ref="B439:E439"/>
    <mergeCell ref="F427:G427"/>
    <mergeCell ref="B431:H431"/>
    <mergeCell ref="B432:H432"/>
    <mergeCell ref="B433:H433"/>
    <mergeCell ref="B434:H434"/>
    <mergeCell ref="B435:H435"/>
    <mergeCell ref="B406:D406"/>
    <mergeCell ref="B407:D407"/>
    <mergeCell ref="B408:D408"/>
    <mergeCell ref="B409:D409"/>
    <mergeCell ref="B410:D410"/>
    <mergeCell ref="B378:C378"/>
    <mergeCell ref="B379:C379"/>
    <mergeCell ref="B380:C380"/>
    <mergeCell ref="B381:C381"/>
    <mergeCell ref="B382:C382"/>
    <mergeCell ref="B402:D402"/>
    <mergeCell ref="B403:D403"/>
    <mergeCell ref="B404:D404"/>
    <mergeCell ref="B405:D405"/>
    <mergeCell ref="B398:E398"/>
    <mergeCell ref="B399:E399"/>
    <mergeCell ref="B388:H388"/>
    <mergeCell ref="B389:H389"/>
    <mergeCell ref="B390:H390"/>
    <mergeCell ref="B391:H391"/>
    <mergeCell ref="F341:G341"/>
    <mergeCell ref="B345:H345"/>
    <mergeCell ref="B346:H346"/>
    <mergeCell ref="B347:H347"/>
    <mergeCell ref="B348:H348"/>
    <mergeCell ref="B339:C339"/>
    <mergeCell ref="B370:D370"/>
    <mergeCell ref="B371:D371"/>
    <mergeCell ref="B361:D361"/>
    <mergeCell ref="B362:D362"/>
    <mergeCell ref="B353:E353"/>
    <mergeCell ref="B354:E354"/>
    <mergeCell ref="B355:E355"/>
    <mergeCell ref="B356:E356"/>
    <mergeCell ref="B359:D359"/>
    <mergeCell ref="B360:D360"/>
    <mergeCell ref="B349:H349"/>
    <mergeCell ref="B351:E352"/>
    <mergeCell ref="G351:G352"/>
    <mergeCell ref="H351:H352"/>
    <mergeCell ref="G308:G309"/>
    <mergeCell ref="H308:H309"/>
    <mergeCell ref="B310:E310"/>
    <mergeCell ref="B311:E311"/>
    <mergeCell ref="B312:E312"/>
    <mergeCell ref="B313:E313"/>
    <mergeCell ref="F298:G298"/>
    <mergeCell ref="B302:H302"/>
    <mergeCell ref="B303:H303"/>
    <mergeCell ref="B304:H304"/>
    <mergeCell ref="B305:H305"/>
    <mergeCell ref="B306:H306"/>
    <mergeCell ref="B308:E309"/>
    <mergeCell ref="B246:C246"/>
    <mergeCell ref="B247:C247"/>
    <mergeCell ref="B248:C248"/>
    <mergeCell ref="B285:D285"/>
    <mergeCell ref="B288:C288"/>
    <mergeCell ref="B289:C289"/>
    <mergeCell ref="B290:C290"/>
    <mergeCell ref="B291:C291"/>
    <mergeCell ref="B292:C292"/>
    <mergeCell ref="B276:D276"/>
    <mergeCell ref="B277:D277"/>
    <mergeCell ref="B278:D278"/>
    <mergeCell ref="B279:D279"/>
    <mergeCell ref="B280:D280"/>
    <mergeCell ref="B281:D281"/>
    <mergeCell ref="B282:D282"/>
    <mergeCell ref="B283:D283"/>
    <mergeCell ref="B284:D284"/>
    <mergeCell ref="H222:H223"/>
    <mergeCell ref="B224:E224"/>
    <mergeCell ref="B225:E225"/>
    <mergeCell ref="B226:E226"/>
    <mergeCell ref="B227:E227"/>
    <mergeCell ref="B230:D230"/>
    <mergeCell ref="G265:G266"/>
    <mergeCell ref="H265:H266"/>
    <mergeCell ref="B267:E267"/>
    <mergeCell ref="H231:H232"/>
    <mergeCell ref="B259:H259"/>
    <mergeCell ref="B260:H260"/>
    <mergeCell ref="B261:H261"/>
    <mergeCell ref="B262:H262"/>
    <mergeCell ref="B263:H263"/>
    <mergeCell ref="B253:C253"/>
    <mergeCell ref="F255:G255"/>
    <mergeCell ref="B231:D232"/>
    <mergeCell ref="E231:E232"/>
    <mergeCell ref="F231:F232"/>
    <mergeCell ref="G231:G232"/>
    <mergeCell ref="B241:D241"/>
    <mergeCell ref="B242:D242"/>
    <mergeCell ref="B245:C245"/>
    <mergeCell ref="B188:D188"/>
    <mergeCell ref="B189:D189"/>
    <mergeCell ref="B195:D195"/>
    <mergeCell ref="B196:D196"/>
    <mergeCell ref="B197:D197"/>
    <mergeCell ref="B198:D198"/>
    <mergeCell ref="B199:D199"/>
    <mergeCell ref="B202:C202"/>
    <mergeCell ref="B190:D190"/>
    <mergeCell ref="B191:D191"/>
    <mergeCell ref="B192:D192"/>
    <mergeCell ref="B193:D193"/>
    <mergeCell ref="B194:D194"/>
    <mergeCell ref="G179:G180"/>
    <mergeCell ref="H179:H180"/>
    <mergeCell ref="B181:E181"/>
    <mergeCell ref="B182:E182"/>
    <mergeCell ref="B183:E183"/>
    <mergeCell ref="B184:E184"/>
    <mergeCell ref="H145:H146"/>
    <mergeCell ref="B173:H173"/>
    <mergeCell ref="B174:H174"/>
    <mergeCell ref="B175:H175"/>
    <mergeCell ref="B176:H176"/>
    <mergeCell ref="B177:H177"/>
    <mergeCell ref="B165:C165"/>
    <mergeCell ref="B166:C166"/>
    <mergeCell ref="B167:C167"/>
    <mergeCell ref="F169:G169"/>
    <mergeCell ref="B145:D146"/>
    <mergeCell ref="E145:E146"/>
    <mergeCell ref="F145:F146"/>
    <mergeCell ref="G145:G146"/>
    <mergeCell ref="B153:D153"/>
    <mergeCell ref="B154:D154"/>
    <mergeCell ref="B155:D155"/>
    <mergeCell ref="B156:D156"/>
    <mergeCell ref="B107:D107"/>
    <mergeCell ref="B108:D108"/>
    <mergeCell ref="B109:D109"/>
    <mergeCell ref="B110:D110"/>
    <mergeCell ref="B111:D111"/>
    <mergeCell ref="B112:D112"/>
    <mergeCell ref="B159:C159"/>
    <mergeCell ref="B160:C160"/>
    <mergeCell ref="B144:D144"/>
    <mergeCell ref="B147:D147"/>
    <mergeCell ref="B148:D148"/>
    <mergeCell ref="B149:D149"/>
    <mergeCell ref="B134:H134"/>
    <mergeCell ref="B136:E137"/>
    <mergeCell ref="G136:G137"/>
    <mergeCell ref="H136:H137"/>
    <mergeCell ref="B138:E138"/>
    <mergeCell ref="B139:E139"/>
    <mergeCell ref="B140:E140"/>
    <mergeCell ref="B141:E141"/>
    <mergeCell ref="B130:H130"/>
    <mergeCell ref="B131:H131"/>
    <mergeCell ref="B132:H132"/>
    <mergeCell ref="B133:H133"/>
    <mergeCell ref="B95:E95"/>
    <mergeCell ref="B96:E96"/>
    <mergeCell ref="B97:E97"/>
    <mergeCell ref="B98:E98"/>
    <mergeCell ref="B101:D101"/>
    <mergeCell ref="B102:D102"/>
    <mergeCell ref="B88:H88"/>
    <mergeCell ref="B89:H89"/>
    <mergeCell ref="B90:H90"/>
    <mergeCell ref="B91:H91"/>
    <mergeCell ref="B93:E94"/>
    <mergeCell ref="G93:G94"/>
    <mergeCell ref="H93:H94"/>
    <mergeCell ref="B81:C81"/>
    <mergeCell ref="F83:G83"/>
    <mergeCell ref="B87:H87"/>
    <mergeCell ref="B70:D70"/>
    <mergeCell ref="B73:C73"/>
    <mergeCell ref="B74:C74"/>
    <mergeCell ref="B75:C75"/>
    <mergeCell ref="B76:C76"/>
    <mergeCell ref="B77:C77"/>
    <mergeCell ref="B79:C79"/>
    <mergeCell ref="B80:C80"/>
    <mergeCell ref="G50:G51"/>
    <mergeCell ref="H50:H51"/>
    <mergeCell ref="B52:E52"/>
    <mergeCell ref="B53:E53"/>
    <mergeCell ref="B54:E54"/>
    <mergeCell ref="B55:E55"/>
    <mergeCell ref="B44:H44"/>
    <mergeCell ref="B45:H45"/>
    <mergeCell ref="B46:H46"/>
    <mergeCell ref="B47:H47"/>
    <mergeCell ref="B48:H48"/>
    <mergeCell ref="B50:E51"/>
    <mergeCell ref="B577:D577"/>
    <mergeCell ref="B578:D578"/>
    <mergeCell ref="B579:D579"/>
    <mergeCell ref="B580:D580"/>
    <mergeCell ref="B574:D574"/>
    <mergeCell ref="B575:D575"/>
    <mergeCell ref="B576:D576"/>
    <mergeCell ref="B566:E567"/>
    <mergeCell ref="B554:C554"/>
    <mergeCell ref="B534:D534"/>
    <mergeCell ref="B535:D535"/>
    <mergeCell ref="B536:D536"/>
    <mergeCell ref="B537:D537"/>
    <mergeCell ref="B531:D531"/>
    <mergeCell ref="B532:D532"/>
    <mergeCell ref="B533:D533"/>
    <mergeCell ref="B523:E524"/>
    <mergeCell ref="B511:C511"/>
    <mergeCell ref="B489:D489"/>
    <mergeCell ref="B490:D490"/>
    <mergeCell ref="B491:D491"/>
    <mergeCell ref="B492:D492"/>
    <mergeCell ref="B480:E481"/>
    <mergeCell ref="B488:D488"/>
    <mergeCell ref="B467:C467"/>
    <mergeCell ref="B468:C468"/>
    <mergeCell ref="B455:D455"/>
    <mergeCell ref="B456:D456"/>
    <mergeCell ref="B457:D457"/>
    <mergeCell ref="B460:C460"/>
    <mergeCell ref="B461:C461"/>
    <mergeCell ref="B462:C462"/>
    <mergeCell ref="B463:C463"/>
    <mergeCell ref="B464:C464"/>
    <mergeCell ref="B465:C465"/>
    <mergeCell ref="B466:C466"/>
    <mergeCell ref="B483:E483"/>
    <mergeCell ref="B484:E484"/>
    <mergeCell ref="B485:E485"/>
    <mergeCell ref="B445:D445"/>
    <mergeCell ref="B446:D446"/>
    <mergeCell ref="B447:D447"/>
    <mergeCell ref="B448:D448"/>
    <mergeCell ref="B437:E438"/>
    <mergeCell ref="B423:C423"/>
    <mergeCell ref="B424:C424"/>
    <mergeCell ref="B425:C425"/>
    <mergeCell ref="B412:D412"/>
    <mergeCell ref="B413:D413"/>
    <mergeCell ref="B414:D414"/>
    <mergeCell ref="B417:C417"/>
    <mergeCell ref="B418:C418"/>
    <mergeCell ref="B419:C419"/>
    <mergeCell ref="B420:C420"/>
    <mergeCell ref="B421:C421"/>
    <mergeCell ref="B422:C422"/>
    <mergeCell ref="B440:E440"/>
    <mergeCell ref="B441:E441"/>
    <mergeCell ref="B442:E442"/>
    <mergeCell ref="B396:E396"/>
    <mergeCell ref="B397:E397"/>
    <mergeCell ref="B392:H392"/>
    <mergeCell ref="B394:E395"/>
    <mergeCell ref="G394:G395"/>
    <mergeCell ref="H394:H395"/>
    <mergeCell ref="B363:D363"/>
    <mergeCell ref="B364:D364"/>
    <mergeCell ref="B365:D365"/>
    <mergeCell ref="B366:D366"/>
    <mergeCell ref="B367:D367"/>
    <mergeCell ref="B368:D368"/>
    <mergeCell ref="B369:D369"/>
    <mergeCell ref="F384:G384"/>
    <mergeCell ref="B374:C374"/>
    <mergeCell ref="B375:C375"/>
    <mergeCell ref="B376:C376"/>
    <mergeCell ref="B377:C377"/>
    <mergeCell ref="B316:D316"/>
    <mergeCell ref="B317:D317"/>
    <mergeCell ref="B318:D318"/>
    <mergeCell ref="B319:D319"/>
    <mergeCell ref="B335:C335"/>
    <mergeCell ref="B336:C336"/>
    <mergeCell ref="B337:C337"/>
    <mergeCell ref="B338:C338"/>
    <mergeCell ref="B331:C331"/>
    <mergeCell ref="B332:C332"/>
    <mergeCell ref="B333:C333"/>
    <mergeCell ref="B334:C334"/>
    <mergeCell ref="B320:D320"/>
    <mergeCell ref="B321:D321"/>
    <mergeCell ref="B322:D322"/>
    <mergeCell ref="B323:D323"/>
    <mergeCell ref="B324:D324"/>
    <mergeCell ref="B325:D325"/>
    <mergeCell ref="B326:D326"/>
    <mergeCell ref="B327:D327"/>
    <mergeCell ref="B328:D328"/>
    <mergeCell ref="B293:C293"/>
    <mergeCell ref="B294:C294"/>
    <mergeCell ref="B295:C295"/>
    <mergeCell ref="B296:C296"/>
    <mergeCell ref="B273:D273"/>
    <mergeCell ref="B274:D274"/>
    <mergeCell ref="B275:D275"/>
    <mergeCell ref="B265:E266"/>
    <mergeCell ref="B249:C249"/>
    <mergeCell ref="B250:C250"/>
    <mergeCell ref="B251:C251"/>
    <mergeCell ref="B252:C252"/>
    <mergeCell ref="B268:E268"/>
    <mergeCell ref="B269:E269"/>
    <mergeCell ref="B270:E270"/>
    <mergeCell ref="B238:D238"/>
    <mergeCell ref="B239:D239"/>
    <mergeCell ref="B240:D240"/>
    <mergeCell ref="B217:H217"/>
    <mergeCell ref="B218:H218"/>
    <mergeCell ref="B219:H219"/>
    <mergeCell ref="B220:H220"/>
    <mergeCell ref="B216:H216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F212:G212"/>
    <mergeCell ref="B233:D233"/>
    <mergeCell ref="B234:D234"/>
    <mergeCell ref="B235:D235"/>
    <mergeCell ref="B236:D236"/>
    <mergeCell ref="B237:D237"/>
    <mergeCell ref="B222:E223"/>
    <mergeCell ref="G222:G223"/>
    <mergeCell ref="B187:D187"/>
    <mergeCell ref="B179:E180"/>
    <mergeCell ref="B161:C161"/>
    <mergeCell ref="B162:C162"/>
    <mergeCell ref="B163:C163"/>
    <mergeCell ref="B164:C164"/>
    <mergeCell ref="B150:D150"/>
    <mergeCell ref="B151:D151"/>
    <mergeCell ref="B152:D152"/>
    <mergeCell ref="B116:C116"/>
    <mergeCell ref="B117:C117"/>
    <mergeCell ref="B118:C118"/>
    <mergeCell ref="B119:C119"/>
    <mergeCell ref="B113:D113"/>
    <mergeCell ref="B120:C120"/>
    <mergeCell ref="B121:C121"/>
    <mergeCell ref="B122:C122"/>
    <mergeCell ref="B123:C123"/>
    <mergeCell ref="B124:C124"/>
    <mergeCell ref="F126:G126"/>
    <mergeCell ref="B103:D103"/>
    <mergeCell ref="B104:D104"/>
    <mergeCell ref="B105:D105"/>
    <mergeCell ref="B106:D106"/>
    <mergeCell ref="B34:C34"/>
    <mergeCell ref="B35:C35"/>
    <mergeCell ref="B36:C36"/>
    <mergeCell ref="B37:C37"/>
    <mergeCell ref="B38:C38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78:C78"/>
    <mergeCell ref="B18:D18"/>
    <mergeCell ref="B19:D19"/>
    <mergeCell ref="B7:E8"/>
    <mergeCell ref="G7:G8"/>
    <mergeCell ref="H7:H8"/>
    <mergeCell ref="B9:E9"/>
    <mergeCell ref="B10:E10"/>
    <mergeCell ref="B11:E11"/>
    <mergeCell ref="F40:G40"/>
    <mergeCell ref="B26:D26"/>
    <mergeCell ref="B27:D27"/>
    <mergeCell ref="B30:C30"/>
    <mergeCell ref="B31:C31"/>
    <mergeCell ref="B32:C32"/>
    <mergeCell ref="B33:C33"/>
    <mergeCell ref="B20:D20"/>
    <mergeCell ref="B21:D21"/>
    <mergeCell ref="B22:D22"/>
    <mergeCell ref="B23:D23"/>
    <mergeCell ref="B24:D24"/>
    <mergeCell ref="B25:D25"/>
    <mergeCell ref="B1:H1"/>
    <mergeCell ref="B2:H2"/>
    <mergeCell ref="B3:H3"/>
    <mergeCell ref="B4:H4"/>
    <mergeCell ref="B5:H5"/>
    <mergeCell ref="B12:E12"/>
    <mergeCell ref="B15:D15"/>
    <mergeCell ref="B16:D16"/>
    <mergeCell ref="B17:D17"/>
  </mergeCells>
  <pageMargins left="0.7" right="0.7" top="0.75" bottom="0.75" header="0.3" footer="0.3"/>
  <pageSetup paperSize="9" orientation="portrait" r:id="rId1"/>
  <rowBreaks count="13" manualBreakCount="13">
    <brk id="43" max="7" man="1"/>
    <brk id="86" max="7" man="1"/>
    <brk id="129" max="7" man="1"/>
    <brk id="172" max="7" man="1"/>
    <brk id="215" max="7" man="1"/>
    <brk id="258" max="7" man="1"/>
    <brk id="301" max="7" man="1"/>
    <brk id="344" max="7" man="1"/>
    <brk id="387" max="7" man="1"/>
    <brk id="430" max="7" man="1"/>
    <brk id="473" max="7" man="1"/>
    <brk id="516" max="7" man="1"/>
    <brk id="559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5EB9B-3ED5-445E-8216-0BFD14187A61}">
  <dimension ref="A1:J85"/>
  <sheetViews>
    <sheetView tabSelected="1" view="pageBreakPreview" topLeftCell="A88" zoomScale="166" zoomScaleNormal="100" zoomScaleSheetLayoutView="166" workbookViewId="0">
      <selection activeCell="H3" sqref="H3"/>
    </sheetView>
  </sheetViews>
  <sheetFormatPr baseColWidth="10" defaultRowHeight="15" x14ac:dyDescent="0.25"/>
  <cols>
    <col min="1" max="1" width="5.140625" style="2" customWidth="1"/>
    <col min="2" max="2" width="9" style="4" customWidth="1"/>
    <col min="3" max="3" width="36.85546875" style="8" customWidth="1"/>
    <col min="4" max="4" width="6.28515625" style="2" customWidth="1"/>
    <col min="5" max="5" width="8" style="2" customWidth="1"/>
    <col min="6" max="6" width="14.140625" style="6" bestFit="1" customWidth="1"/>
    <col min="7" max="7" width="15.140625" style="6" bestFit="1" customWidth="1"/>
    <col min="10" max="10" width="13" style="55" bestFit="1" customWidth="1"/>
  </cols>
  <sheetData>
    <row r="1" spans="1:10" x14ac:dyDescent="0.25">
      <c r="A1" s="102" t="s">
        <v>0</v>
      </c>
      <c r="B1" s="103"/>
      <c r="C1" s="103"/>
      <c r="D1" s="103"/>
      <c r="E1" s="103"/>
      <c r="F1" s="103"/>
      <c r="G1" s="104"/>
    </row>
    <row r="2" spans="1:10" ht="15.75" thickBot="1" x14ac:dyDescent="0.3">
      <c r="A2" s="105"/>
      <c r="B2" s="106"/>
      <c r="C2" s="106"/>
      <c r="D2" s="106"/>
      <c r="E2" s="106"/>
      <c r="F2" s="106"/>
      <c r="G2" s="107"/>
    </row>
    <row r="3" spans="1:10" ht="30.75" thickBot="1" x14ac:dyDescent="0.3">
      <c r="A3" s="9" t="s">
        <v>1</v>
      </c>
      <c r="B3" s="10" t="s">
        <v>2</v>
      </c>
      <c r="C3" s="11" t="s">
        <v>3</v>
      </c>
      <c r="D3" s="12" t="s">
        <v>4</v>
      </c>
      <c r="E3" s="10" t="s">
        <v>5</v>
      </c>
      <c r="F3" s="20" t="s">
        <v>6</v>
      </c>
      <c r="G3" s="21" t="s">
        <v>7</v>
      </c>
      <c r="I3" t="s">
        <v>132</v>
      </c>
      <c r="J3" s="55" t="s">
        <v>133</v>
      </c>
    </row>
    <row r="4" spans="1:10" ht="27.75" customHeight="1" x14ac:dyDescent="0.25">
      <c r="A4" s="13">
        <v>1</v>
      </c>
      <c r="B4" s="99" t="s">
        <v>8</v>
      </c>
      <c r="C4" s="100"/>
      <c r="D4" s="100"/>
      <c r="E4" s="100"/>
      <c r="F4" s="100"/>
      <c r="G4" s="101"/>
      <c r="I4" t="s">
        <v>123</v>
      </c>
      <c r="J4" s="55" t="s">
        <v>125</v>
      </c>
    </row>
    <row r="5" spans="1:10" ht="30" x14ac:dyDescent="0.25">
      <c r="A5" s="14">
        <v>1.1000000000000001</v>
      </c>
      <c r="B5" s="3" t="s">
        <v>11</v>
      </c>
      <c r="C5" s="7" t="s">
        <v>9</v>
      </c>
      <c r="D5" s="1" t="s">
        <v>10</v>
      </c>
      <c r="E5" s="1">
        <v>1.77</v>
      </c>
      <c r="F5" s="5">
        <v>3051.32</v>
      </c>
      <c r="G5" s="15">
        <f>+ROUND(F5*E5,2)</f>
        <v>5400.84</v>
      </c>
      <c r="I5" t="s">
        <v>124</v>
      </c>
      <c r="J5" s="55">
        <v>3051.32</v>
      </c>
    </row>
    <row r="6" spans="1:10" ht="30" x14ac:dyDescent="0.25">
      <c r="A6" s="14">
        <v>1.2</v>
      </c>
      <c r="B6" s="3" t="s">
        <v>11</v>
      </c>
      <c r="C6" s="7" t="s">
        <v>12</v>
      </c>
      <c r="D6" s="1" t="s">
        <v>13</v>
      </c>
      <c r="E6" s="1">
        <v>52</v>
      </c>
      <c r="F6" s="5">
        <v>4768.58</v>
      </c>
      <c r="G6" s="15">
        <f t="shared" ref="G6:G12" si="0">+ROUND(F6*E6,2)</f>
        <v>247966.16</v>
      </c>
      <c r="I6" t="s">
        <v>126</v>
      </c>
      <c r="J6" s="55">
        <v>4768.58</v>
      </c>
    </row>
    <row r="7" spans="1:10" ht="30" x14ac:dyDescent="0.25">
      <c r="A7" s="14">
        <v>1.3</v>
      </c>
      <c r="B7" s="3" t="s">
        <v>11</v>
      </c>
      <c r="C7" s="7" t="s">
        <v>14</v>
      </c>
      <c r="D7" s="1" t="s">
        <v>15</v>
      </c>
      <c r="E7" s="1">
        <v>14.5</v>
      </c>
      <c r="F7" s="5">
        <v>70577.63</v>
      </c>
      <c r="G7" s="15">
        <f t="shared" si="0"/>
        <v>1023375.64</v>
      </c>
      <c r="I7" t="s">
        <v>127</v>
      </c>
      <c r="J7" s="55">
        <v>70577.63</v>
      </c>
    </row>
    <row r="8" spans="1:10" ht="75" x14ac:dyDescent="0.25">
      <c r="A8" s="14">
        <v>1.4</v>
      </c>
      <c r="B8" s="3" t="s">
        <v>16</v>
      </c>
      <c r="C8" s="7" t="s">
        <v>17</v>
      </c>
      <c r="D8" s="1" t="s">
        <v>4</v>
      </c>
      <c r="E8" s="1">
        <v>1</v>
      </c>
      <c r="F8" s="57">
        <v>14540000</v>
      </c>
      <c r="G8" s="15">
        <f t="shared" si="0"/>
        <v>14540000</v>
      </c>
    </row>
    <row r="9" spans="1:10" ht="60" x14ac:dyDescent="0.25">
      <c r="A9" s="14">
        <v>1.5</v>
      </c>
      <c r="B9" s="3" t="s">
        <v>11</v>
      </c>
      <c r="C9" s="7" t="s">
        <v>18</v>
      </c>
      <c r="D9" s="1" t="s">
        <v>15</v>
      </c>
      <c r="E9" s="1">
        <v>0.35</v>
      </c>
      <c r="F9" s="5">
        <v>119997.54</v>
      </c>
      <c r="G9" s="15">
        <f t="shared" si="0"/>
        <v>41999.14</v>
      </c>
      <c r="I9" t="s">
        <v>128</v>
      </c>
      <c r="J9" s="55">
        <v>119997.54</v>
      </c>
    </row>
    <row r="10" spans="1:10" ht="60" x14ac:dyDescent="0.25">
      <c r="A10" s="14">
        <v>1.6</v>
      </c>
      <c r="B10" s="3" t="s">
        <v>11</v>
      </c>
      <c r="C10" s="7" t="s">
        <v>19</v>
      </c>
      <c r="D10" s="1" t="s">
        <v>15</v>
      </c>
      <c r="E10" s="1">
        <v>0.7</v>
      </c>
      <c r="F10" s="5">
        <v>31742.33</v>
      </c>
      <c r="G10" s="15">
        <f t="shared" si="0"/>
        <v>22219.63</v>
      </c>
      <c r="I10" t="s">
        <v>129</v>
      </c>
      <c r="J10" s="55">
        <v>31742.33</v>
      </c>
    </row>
    <row r="11" spans="1:10" ht="30" x14ac:dyDescent="0.25">
      <c r="A11" s="14">
        <v>1.7</v>
      </c>
      <c r="B11" s="3" t="s">
        <v>11</v>
      </c>
      <c r="C11" s="7" t="s">
        <v>20</v>
      </c>
      <c r="D11" s="1" t="s">
        <v>13</v>
      </c>
      <c r="E11" s="1">
        <v>40</v>
      </c>
      <c r="F11" s="5">
        <v>212563.05</v>
      </c>
      <c r="G11" s="15">
        <f t="shared" si="0"/>
        <v>8502522</v>
      </c>
      <c r="I11" t="s">
        <v>130</v>
      </c>
      <c r="J11" s="55">
        <v>212563.05</v>
      </c>
    </row>
    <row r="12" spans="1:10" ht="30" x14ac:dyDescent="0.25">
      <c r="A12" s="14">
        <v>1.8</v>
      </c>
      <c r="B12" s="3" t="s">
        <v>11</v>
      </c>
      <c r="C12" s="7" t="s">
        <v>21</v>
      </c>
      <c r="D12" s="1" t="s">
        <v>13</v>
      </c>
      <c r="E12" s="1">
        <v>1</v>
      </c>
      <c r="F12" s="5">
        <v>52061.96</v>
      </c>
      <c r="G12" s="15">
        <f t="shared" si="0"/>
        <v>52061.96</v>
      </c>
      <c r="I12" t="s">
        <v>131</v>
      </c>
      <c r="J12" s="55">
        <v>52061.96</v>
      </c>
    </row>
    <row r="13" spans="1:10" ht="15.75" thickBot="1" x14ac:dyDescent="0.3">
      <c r="A13" s="108" t="s">
        <v>22</v>
      </c>
      <c r="B13" s="109"/>
      <c r="C13" s="109"/>
      <c r="D13" s="109"/>
      <c r="E13" s="109"/>
      <c r="F13" s="110"/>
      <c r="G13" s="16">
        <f>+SUM(G5:G12)</f>
        <v>24435545.370000005</v>
      </c>
    </row>
    <row r="14" spans="1:10" ht="30" customHeight="1" x14ac:dyDescent="0.25">
      <c r="A14" s="13">
        <v>2</v>
      </c>
      <c r="B14" s="99" t="s">
        <v>23</v>
      </c>
      <c r="C14" s="100"/>
      <c r="D14" s="100"/>
      <c r="E14" s="100"/>
      <c r="F14" s="100"/>
      <c r="G14" s="101"/>
    </row>
    <row r="15" spans="1:10" ht="30" x14ac:dyDescent="0.25">
      <c r="A15" s="14">
        <v>2.1</v>
      </c>
      <c r="B15" s="3" t="s">
        <v>11</v>
      </c>
      <c r="C15" s="7" t="s">
        <v>9</v>
      </c>
      <c r="D15" s="1" t="s">
        <v>10</v>
      </c>
      <c r="E15" s="1">
        <v>1.2</v>
      </c>
      <c r="F15" s="5">
        <v>3051.32</v>
      </c>
      <c r="G15" s="15">
        <f t="shared" ref="G15:G20" si="1">+ROUND(F15*E15,2)</f>
        <v>3661.58</v>
      </c>
      <c r="I15" t="s">
        <v>124</v>
      </c>
      <c r="J15" s="55">
        <v>3051.32</v>
      </c>
    </row>
    <row r="16" spans="1:10" ht="30" x14ac:dyDescent="0.25">
      <c r="A16" s="14">
        <v>2.2000000000000002</v>
      </c>
      <c r="B16" s="3" t="s">
        <v>11</v>
      </c>
      <c r="C16" s="7" t="s">
        <v>14</v>
      </c>
      <c r="D16" s="1" t="s">
        <v>15</v>
      </c>
      <c r="E16" s="1">
        <v>1.9</v>
      </c>
      <c r="F16" s="5">
        <v>70577.63</v>
      </c>
      <c r="G16" s="15">
        <f t="shared" si="1"/>
        <v>134097.5</v>
      </c>
      <c r="I16" t="s">
        <v>127</v>
      </c>
      <c r="J16" s="55">
        <v>70577.63</v>
      </c>
    </row>
    <row r="17" spans="1:10" ht="60" x14ac:dyDescent="0.25">
      <c r="A17" s="14">
        <v>2.2999999999999998</v>
      </c>
      <c r="B17" s="3" t="s">
        <v>16</v>
      </c>
      <c r="C17" s="7" t="s">
        <v>24</v>
      </c>
      <c r="D17" s="1" t="s">
        <v>4</v>
      </c>
      <c r="E17" s="1">
        <v>1</v>
      </c>
      <c r="F17" s="57">
        <v>16750000</v>
      </c>
      <c r="G17" s="15">
        <f t="shared" si="1"/>
        <v>16750000</v>
      </c>
    </row>
    <row r="18" spans="1:10" ht="60" x14ac:dyDescent="0.25">
      <c r="A18" s="14">
        <v>2.4</v>
      </c>
      <c r="B18" s="3" t="s">
        <v>11</v>
      </c>
      <c r="C18" s="7" t="s">
        <v>18</v>
      </c>
      <c r="D18" s="1" t="s">
        <v>15</v>
      </c>
      <c r="E18" s="1">
        <v>0.3</v>
      </c>
      <c r="F18" s="5">
        <v>119997.54</v>
      </c>
      <c r="G18" s="15">
        <f t="shared" si="1"/>
        <v>35999.26</v>
      </c>
      <c r="I18" t="s">
        <v>128</v>
      </c>
      <c r="J18" s="55">
        <v>119997.54</v>
      </c>
    </row>
    <row r="19" spans="1:10" ht="60" x14ac:dyDescent="0.25">
      <c r="A19" s="14">
        <v>2.5</v>
      </c>
      <c r="B19" s="3" t="s">
        <v>11</v>
      </c>
      <c r="C19" s="7" t="s">
        <v>19</v>
      </c>
      <c r="D19" s="1" t="s">
        <v>15</v>
      </c>
      <c r="E19" s="1">
        <v>0.85</v>
      </c>
      <c r="F19" s="5">
        <v>31742.33</v>
      </c>
      <c r="G19" s="15">
        <f t="shared" si="1"/>
        <v>26980.98</v>
      </c>
      <c r="I19" t="s">
        <v>129</v>
      </c>
      <c r="J19" s="55">
        <v>31742.33</v>
      </c>
    </row>
    <row r="20" spans="1:10" ht="30" x14ac:dyDescent="0.25">
      <c r="A20" s="14">
        <v>2.7</v>
      </c>
      <c r="B20" s="3" t="s">
        <v>11</v>
      </c>
      <c r="C20" s="7" t="s">
        <v>21</v>
      </c>
      <c r="D20" s="1" t="s">
        <v>13</v>
      </c>
      <c r="E20" s="1">
        <v>2.8</v>
      </c>
      <c r="F20" s="5">
        <v>52061.96</v>
      </c>
      <c r="G20" s="15">
        <f t="shared" si="1"/>
        <v>145773.49</v>
      </c>
      <c r="I20" t="s">
        <v>131</v>
      </c>
      <c r="J20" s="55">
        <v>52061.96</v>
      </c>
    </row>
    <row r="21" spans="1:10" ht="15.75" thickBot="1" x14ac:dyDescent="0.3">
      <c r="A21" s="111" t="s">
        <v>22</v>
      </c>
      <c r="B21" s="112"/>
      <c r="C21" s="112"/>
      <c r="D21" s="112"/>
      <c r="E21" s="112"/>
      <c r="F21" s="113"/>
      <c r="G21" s="16">
        <f>+SUM(G15:G20)</f>
        <v>17096512.809999999</v>
      </c>
    </row>
    <row r="22" spans="1:10" ht="30.75" customHeight="1" x14ac:dyDescent="0.25">
      <c r="A22" s="13">
        <v>3</v>
      </c>
      <c r="B22" s="99" t="s">
        <v>25</v>
      </c>
      <c r="C22" s="100"/>
      <c r="D22" s="100"/>
      <c r="E22" s="100"/>
      <c r="F22" s="100"/>
      <c r="G22" s="101"/>
    </row>
    <row r="23" spans="1:10" ht="30" x14ac:dyDescent="0.25">
      <c r="A23" s="14">
        <v>3.1</v>
      </c>
      <c r="B23" s="3" t="s">
        <v>11</v>
      </c>
      <c r="C23" s="7" t="s">
        <v>9</v>
      </c>
      <c r="D23" s="1" t="s">
        <v>10</v>
      </c>
      <c r="E23" s="1">
        <v>1.8</v>
      </c>
      <c r="F23" s="5">
        <v>3051.32</v>
      </c>
      <c r="G23" s="15">
        <f t="shared" ref="G23:G36" si="2">+ROUND(F23*E23,2)</f>
        <v>5492.38</v>
      </c>
      <c r="I23" t="s">
        <v>124</v>
      </c>
      <c r="J23" s="55">
        <v>3051.32</v>
      </c>
    </row>
    <row r="24" spans="1:10" ht="30" x14ac:dyDescent="0.25">
      <c r="A24" s="14">
        <v>3.2</v>
      </c>
      <c r="B24" s="3" t="s">
        <v>11</v>
      </c>
      <c r="C24" s="7" t="s">
        <v>14</v>
      </c>
      <c r="D24" s="1" t="s">
        <v>15</v>
      </c>
      <c r="E24" s="1">
        <v>1.6</v>
      </c>
      <c r="F24" s="5">
        <v>70577.63</v>
      </c>
      <c r="G24" s="15">
        <f t="shared" si="2"/>
        <v>112924.21</v>
      </c>
      <c r="I24" t="s">
        <v>127</v>
      </c>
      <c r="J24" s="55">
        <v>70577.63</v>
      </c>
    </row>
    <row r="25" spans="1:10" ht="45" x14ac:dyDescent="0.25">
      <c r="A25" s="14">
        <v>3.3</v>
      </c>
      <c r="B25" s="3" t="s">
        <v>16</v>
      </c>
      <c r="C25" s="7" t="s">
        <v>26</v>
      </c>
      <c r="D25" s="1" t="s">
        <v>4</v>
      </c>
      <c r="E25" s="1">
        <v>1</v>
      </c>
      <c r="F25" s="57">
        <v>15720000</v>
      </c>
      <c r="G25" s="15">
        <f t="shared" si="2"/>
        <v>15720000</v>
      </c>
    </row>
    <row r="26" spans="1:10" ht="60" x14ac:dyDescent="0.25">
      <c r="A26" s="14">
        <v>3.4</v>
      </c>
      <c r="B26" s="3" t="s">
        <v>11</v>
      </c>
      <c r="C26" s="7" t="s">
        <v>18</v>
      </c>
      <c r="D26" s="1" t="s">
        <v>15</v>
      </c>
      <c r="E26" s="1">
        <v>0.55000000000000004</v>
      </c>
      <c r="F26" s="5">
        <v>119997.54</v>
      </c>
      <c r="G26" s="15">
        <f t="shared" si="2"/>
        <v>65998.649999999994</v>
      </c>
      <c r="I26" t="s">
        <v>128</v>
      </c>
      <c r="J26" s="55">
        <v>119997.54</v>
      </c>
    </row>
    <row r="27" spans="1:10" ht="60" x14ac:dyDescent="0.25">
      <c r="A27" s="14">
        <v>3.5</v>
      </c>
      <c r="B27" s="3" t="s">
        <v>11</v>
      </c>
      <c r="C27" s="7" t="s">
        <v>19</v>
      </c>
      <c r="D27" s="1" t="s">
        <v>15</v>
      </c>
      <c r="E27" s="1">
        <v>1</v>
      </c>
      <c r="F27" s="5">
        <v>31742.33</v>
      </c>
      <c r="G27" s="15">
        <f t="shared" si="2"/>
        <v>31742.33</v>
      </c>
      <c r="I27" t="s">
        <v>129</v>
      </c>
      <c r="J27" s="55">
        <v>31742.33</v>
      </c>
    </row>
    <row r="28" spans="1:10" ht="30" x14ac:dyDescent="0.25">
      <c r="A28" s="14">
        <v>3.6</v>
      </c>
      <c r="B28" s="3" t="s">
        <v>11</v>
      </c>
      <c r="C28" s="7" t="s">
        <v>21</v>
      </c>
      <c r="D28" s="1" t="s">
        <v>13</v>
      </c>
      <c r="E28" s="1">
        <v>2.8</v>
      </c>
      <c r="F28" s="5">
        <v>52061.96</v>
      </c>
      <c r="G28" s="15">
        <f t="shared" si="2"/>
        <v>145773.49</v>
      </c>
      <c r="I28" t="s">
        <v>131</v>
      </c>
      <c r="J28" s="55">
        <v>52061.96</v>
      </c>
    </row>
    <row r="29" spans="1:10" ht="15.75" thickBot="1" x14ac:dyDescent="0.3">
      <c r="A29" s="111" t="s">
        <v>22</v>
      </c>
      <c r="B29" s="112"/>
      <c r="C29" s="112"/>
      <c r="D29" s="112"/>
      <c r="E29" s="112"/>
      <c r="F29" s="113"/>
      <c r="G29" s="16">
        <f>+SUM(G23:G28)</f>
        <v>16081931.060000001</v>
      </c>
    </row>
    <row r="30" spans="1:10" ht="32.25" customHeight="1" x14ac:dyDescent="0.25">
      <c r="A30" s="13">
        <v>4</v>
      </c>
      <c r="B30" s="99" t="s">
        <v>27</v>
      </c>
      <c r="C30" s="100"/>
      <c r="D30" s="100"/>
      <c r="E30" s="100"/>
      <c r="F30" s="100"/>
      <c r="G30" s="101"/>
    </row>
    <row r="31" spans="1:10" ht="30" x14ac:dyDescent="0.25">
      <c r="A31" s="14">
        <v>4.0999999999999996</v>
      </c>
      <c r="B31" s="3" t="s">
        <v>11</v>
      </c>
      <c r="C31" s="7" t="s">
        <v>9</v>
      </c>
      <c r="D31" s="1" t="s">
        <v>10</v>
      </c>
      <c r="E31" s="1">
        <v>1.1499999999999999</v>
      </c>
      <c r="F31" s="5">
        <v>3051.32</v>
      </c>
      <c r="G31" s="15">
        <f t="shared" si="2"/>
        <v>3509.02</v>
      </c>
      <c r="I31" t="s">
        <v>124</v>
      </c>
      <c r="J31" s="55">
        <v>3051.32</v>
      </c>
    </row>
    <row r="32" spans="1:10" ht="30" x14ac:dyDescent="0.25">
      <c r="A32" s="14">
        <v>4.2</v>
      </c>
      <c r="B32" s="3" t="s">
        <v>11</v>
      </c>
      <c r="C32" s="7" t="s">
        <v>14</v>
      </c>
      <c r="D32" s="1" t="s">
        <v>15</v>
      </c>
      <c r="E32" s="1">
        <v>0.7</v>
      </c>
      <c r="F32" s="5">
        <v>70577.63</v>
      </c>
      <c r="G32" s="15">
        <f t="shared" si="2"/>
        <v>49404.34</v>
      </c>
      <c r="I32" t="s">
        <v>127</v>
      </c>
      <c r="J32" s="55">
        <v>70577.63</v>
      </c>
    </row>
    <row r="33" spans="1:10" ht="45" x14ac:dyDescent="0.25">
      <c r="A33" s="14">
        <v>4.3</v>
      </c>
      <c r="B33" s="3" t="s">
        <v>16</v>
      </c>
      <c r="C33" s="7" t="s">
        <v>28</v>
      </c>
      <c r="D33" s="1" t="s">
        <v>4</v>
      </c>
      <c r="E33" s="1">
        <v>1</v>
      </c>
      <c r="F33" s="57">
        <v>13720000</v>
      </c>
      <c r="G33" s="15">
        <f t="shared" si="2"/>
        <v>13720000</v>
      </c>
    </row>
    <row r="34" spans="1:10" ht="60" x14ac:dyDescent="0.25">
      <c r="A34" s="14">
        <v>4.4000000000000004</v>
      </c>
      <c r="B34" s="3" t="s">
        <v>11</v>
      </c>
      <c r="C34" s="7" t="s">
        <v>18</v>
      </c>
      <c r="D34" s="1" t="s">
        <v>15</v>
      </c>
      <c r="E34" s="1">
        <v>0.23</v>
      </c>
      <c r="F34" s="5">
        <v>119997.54</v>
      </c>
      <c r="G34" s="15">
        <f t="shared" si="2"/>
        <v>27599.43</v>
      </c>
      <c r="I34" t="s">
        <v>128</v>
      </c>
      <c r="J34" s="55">
        <v>119997.54</v>
      </c>
    </row>
    <row r="35" spans="1:10" ht="60" x14ac:dyDescent="0.25">
      <c r="A35" s="14">
        <v>4.5</v>
      </c>
      <c r="B35" s="3" t="s">
        <v>11</v>
      </c>
      <c r="C35" s="7" t="s">
        <v>19</v>
      </c>
      <c r="D35" s="1" t="s">
        <v>15</v>
      </c>
      <c r="E35" s="1">
        <v>0.7</v>
      </c>
      <c r="F35" s="5">
        <v>31742.33</v>
      </c>
      <c r="G35" s="15">
        <f t="shared" si="2"/>
        <v>22219.63</v>
      </c>
      <c r="I35" t="s">
        <v>129</v>
      </c>
      <c r="J35" s="55">
        <v>31742.33</v>
      </c>
    </row>
    <row r="36" spans="1:10" ht="30" x14ac:dyDescent="0.25">
      <c r="A36" s="14">
        <v>4.5999999999999996</v>
      </c>
      <c r="B36" s="3" t="s">
        <v>11</v>
      </c>
      <c r="C36" s="7" t="s">
        <v>21</v>
      </c>
      <c r="D36" s="1" t="s">
        <v>13</v>
      </c>
      <c r="E36" s="1">
        <v>9</v>
      </c>
      <c r="F36" s="5">
        <v>52061.96</v>
      </c>
      <c r="G36" s="15">
        <f t="shared" si="2"/>
        <v>468557.64</v>
      </c>
      <c r="I36" t="s">
        <v>131</v>
      </c>
      <c r="J36" s="55">
        <v>52061.96</v>
      </c>
    </row>
    <row r="37" spans="1:10" ht="15.75" thickBot="1" x14ac:dyDescent="0.3">
      <c r="A37" s="111" t="s">
        <v>22</v>
      </c>
      <c r="B37" s="112"/>
      <c r="C37" s="112"/>
      <c r="D37" s="112"/>
      <c r="E37" s="112"/>
      <c r="F37" s="113"/>
      <c r="G37" s="16">
        <f>+SUM(G31:G36)</f>
        <v>14291290.060000001</v>
      </c>
    </row>
    <row r="38" spans="1:10" ht="27.75" customHeight="1" x14ac:dyDescent="0.25">
      <c r="A38" s="13">
        <v>5</v>
      </c>
      <c r="B38" s="99" t="s">
        <v>29</v>
      </c>
      <c r="C38" s="100"/>
      <c r="D38" s="100"/>
      <c r="E38" s="100"/>
      <c r="F38" s="100"/>
      <c r="G38" s="101"/>
    </row>
    <row r="39" spans="1:10" ht="30" x14ac:dyDescent="0.25">
      <c r="A39" s="14">
        <v>5.0999999999999996</v>
      </c>
      <c r="B39" s="3" t="s">
        <v>11</v>
      </c>
      <c r="C39" s="7" t="s">
        <v>9</v>
      </c>
      <c r="D39" s="1" t="s">
        <v>10</v>
      </c>
      <c r="E39" s="1">
        <v>9</v>
      </c>
      <c r="F39" s="5">
        <v>3051.32</v>
      </c>
      <c r="G39" s="15">
        <f t="shared" ref="G39:G45" si="3">+ROUND(F39*E39,2)</f>
        <v>27461.88</v>
      </c>
      <c r="I39" t="s">
        <v>124</v>
      </c>
      <c r="J39" s="55">
        <v>3051.32</v>
      </c>
    </row>
    <row r="40" spans="1:10" ht="30" x14ac:dyDescent="0.25">
      <c r="A40" s="14">
        <v>5.2</v>
      </c>
      <c r="B40" s="3" t="s">
        <v>11</v>
      </c>
      <c r="C40" s="7" t="s">
        <v>14</v>
      </c>
      <c r="D40" s="1" t="s">
        <v>15</v>
      </c>
      <c r="E40" s="1">
        <v>44</v>
      </c>
      <c r="F40" s="5">
        <v>70577.63</v>
      </c>
      <c r="G40" s="15">
        <f t="shared" si="3"/>
        <v>3105415.72</v>
      </c>
      <c r="I40" t="s">
        <v>127</v>
      </c>
      <c r="J40" s="55">
        <v>70577.63</v>
      </c>
    </row>
    <row r="41" spans="1:10" ht="30" x14ac:dyDescent="0.25">
      <c r="A41" s="14">
        <v>5.3</v>
      </c>
      <c r="B41" s="3" t="s">
        <v>11</v>
      </c>
      <c r="C41" s="7" t="s">
        <v>30</v>
      </c>
      <c r="D41" s="1" t="s">
        <v>10</v>
      </c>
      <c r="E41" s="1">
        <v>90</v>
      </c>
      <c r="F41" s="5">
        <v>45835.77</v>
      </c>
      <c r="G41" s="15">
        <f t="shared" si="3"/>
        <v>4125219.3</v>
      </c>
      <c r="I41" t="s">
        <v>135</v>
      </c>
      <c r="J41" s="55">
        <v>45835.77</v>
      </c>
    </row>
    <row r="42" spans="1:10" ht="150" x14ac:dyDescent="0.25">
      <c r="A42" s="14">
        <v>5.4</v>
      </c>
      <c r="B42" s="3" t="s">
        <v>16</v>
      </c>
      <c r="C42" s="7" t="s">
        <v>31</v>
      </c>
      <c r="D42" s="1" t="s">
        <v>4</v>
      </c>
      <c r="E42" s="1">
        <v>2</v>
      </c>
      <c r="F42" s="6">
        <v>66328275.25</v>
      </c>
      <c r="G42" s="15">
        <f t="shared" si="3"/>
        <v>132656550.5</v>
      </c>
    </row>
    <row r="43" spans="1:10" ht="60" x14ac:dyDescent="0.25">
      <c r="A43" s="14">
        <v>5.5</v>
      </c>
      <c r="B43" s="3" t="s">
        <v>11</v>
      </c>
      <c r="C43" s="7" t="s">
        <v>18</v>
      </c>
      <c r="D43" s="1" t="s">
        <v>15</v>
      </c>
      <c r="E43" s="1">
        <v>2.7</v>
      </c>
      <c r="F43" s="5">
        <v>119997.54</v>
      </c>
      <c r="G43" s="15">
        <f t="shared" si="3"/>
        <v>323993.36</v>
      </c>
      <c r="I43" t="s">
        <v>128</v>
      </c>
      <c r="J43" s="55">
        <v>119997.54</v>
      </c>
    </row>
    <row r="44" spans="1:10" ht="60" x14ac:dyDescent="0.25">
      <c r="A44" s="14">
        <v>5.6</v>
      </c>
      <c r="B44" s="3" t="s">
        <v>11</v>
      </c>
      <c r="C44" s="7" t="s">
        <v>19</v>
      </c>
      <c r="D44" s="1" t="s">
        <v>15</v>
      </c>
      <c r="E44" s="1">
        <v>38</v>
      </c>
      <c r="F44" s="5">
        <v>31742.33</v>
      </c>
      <c r="G44" s="15">
        <f t="shared" si="3"/>
        <v>1206208.54</v>
      </c>
      <c r="I44" t="s">
        <v>129</v>
      </c>
      <c r="J44" s="55">
        <v>31742.33</v>
      </c>
    </row>
    <row r="45" spans="1:10" ht="30" x14ac:dyDescent="0.25">
      <c r="A45" s="14">
        <v>5.7</v>
      </c>
      <c r="B45" s="3" t="s">
        <v>11</v>
      </c>
      <c r="C45" s="7" t="s">
        <v>21</v>
      </c>
      <c r="D45" s="1" t="s">
        <v>13</v>
      </c>
      <c r="E45" s="1">
        <v>200</v>
      </c>
      <c r="F45" s="5">
        <v>52061.96</v>
      </c>
      <c r="G45" s="15">
        <f t="shared" si="3"/>
        <v>10412392</v>
      </c>
      <c r="I45" t="s">
        <v>131</v>
      </c>
      <c r="J45" s="55">
        <v>52061.96</v>
      </c>
    </row>
    <row r="46" spans="1:10" ht="15.75" thickBot="1" x14ac:dyDescent="0.3">
      <c r="A46" s="111" t="s">
        <v>22</v>
      </c>
      <c r="B46" s="112"/>
      <c r="C46" s="112"/>
      <c r="D46" s="112"/>
      <c r="E46" s="112"/>
      <c r="F46" s="113"/>
      <c r="G46" s="16">
        <f>+SUM(G39:G45)</f>
        <v>151857241.30000001</v>
      </c>
    </row>
    <row r="47" spans="1:10" ht="31.5" customHeight="1" x14ac:dyDescent="0.25">
      <c r="A47" s="13">
        <v>6</v>
      </c>
      <c r="B47" s="99" t="s">
        <v>32</v>
      </c>
      <c r="C47" s="100"/>
      <c r="D47" s="100"/>
      <c r="E47" s="100"/>
      <c r="F47" s="100"/>
      <c r="G47" s="101"/>
    </row>
    <row r="48" spans="1:10" ht="30" x14ac:dyDescent="0.25">
      <c r="A48" s="14">
        <v>6.1</v>
      </c>
      <c r="B48" s="3" t="s">
        <v>11</v>
      </c>
      <c r="C48" s="7" t="s">
        <v>9</v>
      </c>
      <c r="D48" s="1" t="s">
        <v>10</v>
      </c>
      <c r="E48" s="1">
        <v>0.3</v>
      </c>
      <c r="F48" s="5">
        <v>3051.32</v>
      </c>
      <c r="G48" s="15">
        <f t="shared" ref="G48:G53" si="4">+ROUND(F48*E48,2)</f>
        <v>915.4</v>
      </c>
      <c r="I48" t="s">
        <v>124</v>
      </c>
      <c r="J48" s="55">
        <v>3051.32</v>
      </c>
    </row>
    <row r="49" spans="1:10" ht="30" x14ac:dyDescent="0.25">
      <c r="A49" s="14">
        <v>6.2</v>
      </c>
      <c r="B49" s="3" t="s">
        <v>11</v>
      </c>
      <c r="C49" s="7" t="s">
        <v>14</v>
      </c>
      <c r="D49" s="1" t="s">
        <v>15</v>
      </c>
      <c r="E49" s="1">
        <v>0.1</v>
      </c>
      <c r="F49" s="5">
        <v>70577.63</v>
      </c>
      <c r="G49" s="15">
        <f t="shared" si="4"/>
        <v>7057.76</v>
      </c>
      <c r="I49" t="s">
        <v>127</v>
      </c>
      <c r="J49" s="55">
        <v>70577.63</v>
      </c>
    </row>
    <row r="50" spans="1:10" ht="45" x14ac:dyDescent="0.25">
      <c r="A50" s="14">
        <v>6.3</v>
      </c>
      <c r="B50" s="3" t="s">
        <v>16</v>
      </c>
      <c r="C50" s="7" t="s">
        <v>104</v>
      </c>
      <c r="D50" s="1" t="s">
        <v>4</v>
      </c>
      <c r="E50" s="1">
        <v>1</v>
      </c>
      <c r="F50" s="57">
        <v>4530000</v>
      </c>
      <c r="G50" s="15">
        <f t="shared" si="4"/>
        <v>4530000</v>
      </c>
    </row>
    <row r="51" spans="1:10" ht="60" x14ac:dyDescent="0.25">
      <c r="A51" s="14">
        <v>6.4</v>
      </c>
      <c r="B51" s="3" t="s">
        <v>11</v>
      </c>
      <c r="C51" s="7" t="s">
        <v>18</v>
      </c>
      <c r="D51" s="1" t="s">
        <v>15</v>
      </c>
      <c r="E51" s="1">
        <v>0.03</v>
      </c>
      <c r="F51" s="5">
        <v>119997.54</v>
      </c>
      <c r="G51" s="15">
        <f t="shared" si="4"/>
        <v>3599.93</v>
      </c>
      <c r="I51" t="s">
        <v>128</v>
      </c>
      <c r="J51" s="55">
        <v>119997.54</v>
      </c>
    </row>
    <row r="52" spans="1:10" ht="60" x14ac:dyDescent="0.25">
      <c r="A52" s="14">
        <v>6.5</v>
      </c>
      <c r="B52" s="3" t="s">
        <v>11</v>
      </c>
      <c r="C52" s="7" t="s">
        <v>19</v>
      </c>
      <c r="D52" s="1" t="s">
        <v>15</v>
      </c>
      <c r="E52" s="1">
        <v>0.03</v>
      </c>
      <c r="F52" s="5">
        <v>31742.33</v>
      </c>
      <c r="G52" s="15">
        <f t="shared" si="4"/>
        <v>952.27</v>
      </c>
      <c r="I52" t="s">
        <v>129</v>
      </c>
      <c r="J52" s="55">
        <v>31742.33</v>
      </c>
    </row>
    <row r="53" spans="1:10" ht="30" x14ac:dyDescent="0.25">
      <c r="A53" s="14">
        <v>6.6</v>
      </c>
      <c r="B53" s="3" t="s">
        <v>11</v>
      </c>
      <c r="C53" s="7" t="s">
        <v>21</v>
      </c>
      <c r="D53" s="1" t="s">
        <v>13</v>
      </c>
      <c r="E53" s="1">
        <v>6</v>
      </c>
      <c r="F53" s="5">
        <v>52061.96</v>
      </c>
      <c r="G53" s="15">
        <f t="shared" si="4"/>
        <v>312371.76</v>
      </c>
      <c r="I53" t="s">
        <v>131</v>
      </c>
      <c r="J53" s="55">
        <v>52061.96</v>
      </c>
    </row>
    <row r="54" spans="1:10" ht="15.75" thickBot="1" x14ac:dyDescent="0.3">
      <c r="A54" s="111" t="s">
        <v>22</v>
      </c>
      <c r="B54" s="112"/>
      <c r="C54" s="112"/>
      <c r="D54" s="112"/>
      <c r="E54" s="112"/>
      <c r="F54" s="113"/>
      <c r="G54" s="16">
        <f>+SUM(G48:G53)</f>
        <v>4854897.1199999992</v>
      </c>
    </row>
    <row r="55" spans="1:10" ht="27.75" customHeight="1" x14ac:dyDescent="0.25">
      <c r="A55" s="13">
        <v>7</v>
      </c>
      <c r="B55" s="99" t="s">
        <v>33</v>
      </c>
      <c r="C55" s="100"/>
      <c r="D55" s="100"/>
      <c r="E55" s="100"/>
      <c r="F55" s="100"/>
      <c r="G55" s="101"/>
    </row>
    <row r="56" spans="1:10" ht="30" x14ac:dyDescent="0.25">
      <c r="A56" s="14">
        <v>7.1</v>
      </c>
      <c r="B56" s="3" t="s">
        <v>11</v>
      </c>
      <c r="C56" s="7" t="s">
        <v>9</v>
      </c>
      <c r="D56" s="1" t="s">
        <v>10</v>
      </c>
      <c r="E56" s="1">
        <v>3.15</v>
      </c>
      <c r="F56" s="5">
        <v>3051.32</v>
      </c>
      <c r="G56" s="15">
        <f t="shared" ref="G56:G63" si="5">+ROUND(F56*E56,2)</f>
        <v>9611.66</v>
      </c>
      <c r="I56" t="s">
        <v>124</v>
      </c>
      <c r="J56" s="55">
        <v>3051.32</v>
      </c>
    </row>
    <row r="57" spans="1:10" ht="30" x14ac:dyDescent="0.25">
      <c r="A57" s="14">
        <v>7.2</v>
      </c>
      <c r="B57" s="3" t="s">
        <v>11</v>
      </c>
      <c r="C57" s="7" t="s">
        <v>14</v>
      </c>
      <c r="D57" s="1" t="s">
        <v>15</v>
      </c>
      <c r="E57" s="1">
        <v>0.65</v>
      </c>
      <c r="F57" s="5">
        <v>70577.63</v>
      </c>
      <c r="G57" s="15">
        <f t="shared" si="5"/>
        <v>45875.46</v>
      </c>
      <c r="I57" t="s">
        <v>127</v>
      </c>
      <c r="J57" s="55">
        <v>70577.63</v>
      </c>
    </row>
    <row r="58" spans="1:10" ht="64.5" customHeight="1" x14ac:dyDescent="0.25">
      <c r="A58" s="14">
        <v>7.3</v>
      </c>
      <c r="B58" s="3" t="s">
        <v>16</v>
      </c>
      <c r="C58" s="7" t="s">
        <v>34</v>
      </c>
      <c r="D58" s="1" t="s">
        <v>4</v>
      </c>
      <c r="E58" s="1">
        <v>1</v>
      </c>
      <c r="F58" s="57">
        <v>21986500</v>
      </c>
      <c r="G58" s="15">
        <f t="shared" si="5"/>
        <v>21986500</v>
      </c>
    </row>
    <row r="59" spans="1:10" ht="60" x14ac:dyDescent="0.25">
      <c r="A59" s="14">
        <v>7.4</v>
      </c>
      <c r="B59" s="3" t="s">
        <v>11</v>
      </c>
      <c r="C59" s="7" t="s">
        <v>18</v>
      </c>
      <c r="D59" s="1" t="s">
        <v>15</v>
      </c>
      <c r="E59" s="1">
        <v>0.65</v>
      </c>
      <c r="F59" s="5">
        <v>119997.54</v>
      </c>
      <c r="G59" s="15">
        <f t="shared" si="5"/>
        <v>77998.399999999994</v>
      </c>
      <c r="I59" t="s">
        <v>128</v>
      </c>
      <c r="J59" s="55">
        <v>119997.54</v>
      </c>
    </row>
    <row r="60" spans="1:10" ht="30" x14ac:dyDescent="0.25">
      <c r="A60" s="14">
        <v>7.5</v>
      </c>
      <c r="B60" s="3" t="s">
        <v>11</v>
      </c>
      <c r="C60" s="7" t="s">
        <v>35</v>
      </c>
      <c r="D60" s="1" t="s">
        <v>15</v>
      </c>
      <c r="E60" s="1">
        <v>0.8</v>
      </c>
      <c r="F60" s="5">
        <v>827337.93</v>
      </c>
      <c r="G60" s="15">
        <f t="shared" si="5"/>
        <v>661870.34</v>
      </c>
      <c r="I60" t="s">
        <v>136</v>
      </c>
      <c r="J60" s="55">
        <v>827337.93</v>
      </c>
    </row>
    <row r="61" spans="1:10" ht="45" x14ac:dyDescent="0.25">
      <c r="A61" s="14">
        <v>7.6</v>
      </c>
      <c r="B61" s="3" t="s">
        <v>16</v>
      </c>
      <c r="C61" s="7" t="s">
        <v>36</v>
      </c>
      <c r="D61" s="1" t="s">
        <v>15</v>
      </c>
      <c r="E61" s="1">
        <v>0.8</v>
      </c>
      <c r="F61" s="5">
        <v>867415</v>
      </c>
      <c r="G61" s="15">
        <f t="shared" si="5"/>
        <v>693932</v>
      </c>
    </row>
    <row r="62" spans="1:10" ht="30" x14ac:dyDescent="0.25">
      <c r="A62" s="14">
        <v>7.7</v>
      </c>
      <c r="B62" s="3" t="s">
        <v>16</v>
      </c>
      <c r="C62" s="7" t="s">
        <v>37</v>
      </c>
      <c r="D62" s="1" t="s">
        <v>15</v>
      </c>
      <c r="E62" s="1">
        <v>1.6</v>
      </c>
      <c r="F62" s="5">
        <v>174368</v>
      </c>
      <c r="G62" s="15">
        <f t="shared" si="5"/>
        <v>278988.79999999999</v>
      </c>
    </row>
    <row r="63" spans="1:10" ht="30" x14ac:dyDescent="0.25">
      <c r="A63" s="14">
        <v>7.8</v>
      </c>
      <c r="B63" s="3" t="s">
        <v>11</v>
      </c>
      <c r="C63" s="7" t="s">
        <v>38</v>
      </c>
      <c r="D63" s="1" t="s">
        <v>13</v>
      </c>
      <c r="E63" s="1">
        <v>12</v>
      </c>
      <c r="F63" s="5">
        <v>37310.69</v>
      </c>
      <c r="G63" s="15">
        <f t="shared" si="5"/>
        <v>447728.28</v>
      </c>
      <c r="I63" t="s">
        <v>137</v>
      </c>
      <c r="J63" s="55">
        <v>37310.69</v>
      </c>
    </row>
    <row r="64" spans="1:10" ht="15.75" thickBot="1" x14ac:dyDescent="0.3">
      <c r="A64" s="111" t="s">
        <v>22</v>
      </c>
      <c r="B64" s="112"/>
      <c r="C64" s="112"/>
      <c r="D64" s="112"/>
      <c r="E64" s="112"/>
      <c r="F64" s="113"/>
      <c r="G64" s="16">
        <f>+SUM(G56:G63)</f>
        <v>24202504.940000001</v>
      </c>
    </row>
    <row r="65" spans="1:10" x14ac:dyDescent="0.25">
      <c r="A65" s="13">
        <v>8</v>
      </c>
      <c r="B65" s="99" t="s">
        <v>39</v>
      </c>
      <c r="C65" s="100"/>
      <c r="D65" s="100"/>
      <c r="E65" s="100"/>
      <c r="F65" s="100"/>
      <c r="G65" s="101"/>
    </row>
    <row r="66" spans="1:10" ht="30" x14ac:dyDescent="0.25">
      <c r="A66" s="14">
        <v>8.1</v>
      </c>
      <c r="B66" s="3" t="s">
        <v>11</v>
      </c>
      <c r="C66" s="7" t="s">
        <v>9</v>
      </c>
      <c r="D66" s="1" t="s">
        <v>10</v>
      </c>
      <c r="E66" s="1">
        <v>7.88</v>
      </c>
      <c r="F66" s="5">
        <v>3051.32</v>
      </c>
      <c r="G66" s="15">
        <f t="shared" ref="G66:G77" si="6">+ROUND(F66*E66,2)</f>
        <v>24044.400000000001</v>
      </c>
      <c r="I66" t="s">
        <v>124</v>
      </c>
      <c r="J66" s="55">
        <v>3051.32</v>
      </c>
    </row>
    <row r="67" spans="1:10" ht="30" x14ac:dyDescent="0.25">
      <c r="A67" s="14">
        <v>8.1999999999999993</v>
      </c>
      <c r="B67" s="3" t="s">
        <v>11</v>
      </c>
      <c r="C67" s="7" t="s">
        <v>14</v>
      </c>
      <c r="D67" s="1" t="s">
        <v>15</v>
      </c>
      <c r="E67" s="1">
        <v>125</v>
      </c>
      <c r="F67" s="5">
        <v>70577.63</v>
      </c>
      <c r="G67" s="15">
        <f t="shared" si="6"/>
        <v>8822203.75</v>
      </c>
      <c r="I67" t="s">
        <v>127</v>
      </c>
      <c r="J67" s="55">
        <v>70577.63</v>
      </c>
    </row>
    <row r="68" spans="1:10" ht="30" x14ac:dyDescent="0.25">
      <c r="A68" s="14">
        <v>8.3000000000000007</v>
      </c>
      <c r="B68" s="3" t="s">
        <v>16</v>
      </c>
      <c r="C68" s="7" t="s">
        <v>40</v>
      </c>
      <c r="D68" s="1" t="s">
        <v>10</v>
      </c>
      <c r="E68" s="1">
        <v>100</v>
      </c>
      <c r="F68" s="5">
        <v>9520</v>
      </c>
      <c r="G68" s="15">
        <f t="shared" si="6"/>
        <v>952000</v>
      </c>
    </row>
    <row r="69" spans="1:10" ht="30" x14ac:dyDescent="0.25">
      <c r="A69" s="14">
        <v>8.4</v>
      </c>
      <c r="B69" s="3" t="s">
        <v>16</v>
      </c>
      <c r="C69" s="7" t="s">
        <v>41</v>
      </c>
      <c r="D69" s="1" t="s">
        <v>10</v>
      </c>
      <c r="E69" s="1">
        <v>388</v>
      </c>
      <c r="F69" s="5">
        <v>14950</v>
      </c>
      <c r="G69" s="15">
        <f t="shared" si="6"/>
        <v>5800600</v>
      </c>
    </row>
    <row r="70" spans="1:10" ht="45" x14ac:dyDescent="0.25">
      <c r="A70" s="14">
        <v>8.5</v>
      </c>
      <c r="B70" s="3" t="s">
        <v>16</v>
      </c>
      <c r="C70" s="7" t="s">
        <v>42</v>
      </c>
      <c r="D70" s="1" t="s">
        <v>10</v>
      </c>
      <c r="E70" s="1">
        <v>352</v>
      </c>
      <c r="F70" s="5">
        <v>75000</v>
      </c>
      <c r="G70" s="15">
        <f t="shared" si="6"/>
        <v>26400000</v>
      </c>
    </row>
    <row r="71" spans="1:10" ht="30" x14ac:dyDescent="0.25">
      <c r="A71" s="14">
        <v>8.6</v>
      </c>
      <c r="B71" s="3" t="s">
        <v>16</v>
      </c>
      <c r="C71" s="7" t="s">
        <v>43</v>
      </c>
      <c r="D71" s="1" t="s">
        <v>15</v>
      </c>
      <c r="E71" s="1">
        <v>130</v>
      </c>
      <c r="F71" s="5">
        <v>250000</v>
      </c>
      <c r="G71" s="15">
        <f t="shared" si="6"/>
        <v>32500000</v>
      </c>
    </row>
    <row r="72" spans="1:10" ht="30" x14ac:dyDescent="0.25">
      <c r="A72" s="14">
        <v>8.6999999999999993</v>
      </c>
      <c r="B72" s="3" t="s">
        <v>16</v>
      </c>
      <c r="C72" s="7" t="s">
        <v>44</v>
      </c>
      <c r="D72" s="1" t="s">
        <v>45</v>
      </c>
      <c r="E72" s="1">
        <v>260</v>
      </c>
      <c r="F72" s="5">
        <v>15000</v>
      </c>
      <c r="G72" s="15">
        <f t="shared" si="6"/>
        <v>3900000</v>
      </c>
    </row>
    <row r="73" spans="1:10" ht="30" x14ac:dyDescent="0.25">
      <c r="A73" s="14">
        <v>8.8000000000000007</v>
      </c>
      <c r="B73" s="3" t="s">
        <v>11</v>
      </c>
      <c r="C73" s="7" t="s">
        <v>46</v>
      </c>
      <c r="D73" s="1" t="s">
        <v>4</v>
      </c>
      <c r="E73" s="1">
        <v>5</v>
      </c>
      <c r="F73" s="5">
        <v>563564.25</v>
      </c>
      <c r="G73" s="15">
        <f t="shared" si="6"/>
        <v>2817821.25</v>
      </c>
      <c r="I73" t="s">
        <v>134</v>
      </c>
      <c r="J73" s="55">
        <v>563564.25</v>
      </c>
    </row>
    <row r="74" spans="1:10" ht="60" x14ac:dyDescent="0.25">
      <c r="A74" s="14">
        <v>8.9</v>
      </c>
      <c r="B74" s="3" t="s">
        <v>11</v>
      </c>
      <c r="C74" s="7" t="s">
        <v>18</v>
      </c>
      <c r="D74" s="1" t="s">
        <v>15</v>
      </c>
      <c r="E74" s="1">
        <v>1</v>
      </c>
      <c r="F74" s="5">
        <v>119997.54</v>
      </c>
      <c r="G74" s="15">
        <f t="shared" si="6"/>
        <v>119997.54</v>
      </c>
      <c r="I74" t="s">
        <v>128</v>
      </c>
      <c r="J74" s="55">
        <v>119997.54</v>
      </c>
    </row>
    <row r="75" spans="1:10" ht="60" x14ac:dyDescent="0.25">
      <c r="A75" s="14">
        <v>8.1</v>
      </c>
      <c r="B75" s="3" t="s">
        <v>11</v>
      </c>
      <c r="C75" s="7" t="s">
        <v>19</v>
      </c>
      <c r="D75" s="1" t="s">
        <v>15</v>
      </c>
      <c r="E75" s="1">
        <v>11.25</v>
      </c>
      <c r="F75" s="5">
        <v>31742.33</v>
      </c>
      <c r="G75" s="15">
        <f t="shared" si="6"/>
        <v>357101.21</v>
      </c>
      <c r="I75" t="s">
        <v>129</v>
      </c>
      <c r="J75" s="55">
        <v>31742.33</v>
      </c>
    </row>
    <row r="76" spans="1:10" ht="30" x14ac:dyDescent="0.25">
      <c r="A76" s="14">
        <v>8.11</v>
      </c>
      <c r="B76" s="3" t="s">
        <v>11</v>
      </c>
      <c r="C76" s="7" t="s">
        <v>47</v>
      </c>
      <c r="D76" s="3" t="s">
        <v>48</v>
      </c>
      <c r="E76" s="1">
        <v>1080</v>
      </c>
      <c r="F76" s="5">
        <v>8760.4500000000007</v>
      </c>
      <c r="G76" s="15">
        <f t="shared" si="6"/>
        <v>9461286</v>
      </c>
      <c r="I76" t="s">
        <v>138</v>
      </c>
      <c r="J76" s="55">
        <v>8760.4500000000007</v>
      </c>
    </row>
    <row r="77" spans="1:10" ht="30" x14ac:dyDescent="0.25">
      <c r="A77" s="14">
        <v>8.1199999999999992</v>
      </c>
      <c r="B77" s="3" t="s">
        <v>11</v>
      </c>
      <c r="C77" s="7" t="s">
        <v>21</v>
      </c>
      <c r="D77" s="1" t="s">
        <v>13</v>
      </c>
      <c r="E77" s="1">
        <v>55</v>
      </c>
      <c r="F77" s="5">
        <v>52061.96</v>
      </c>
      <c r="G77" s="15">
        <f t="shared" si="6"/>
        <v>2863407.8</v>
      </c>
      <c r="I77" t="s">
        <v>131</v>
      </c>
      <c r="J77" s="55">
        <v>52061.96</v>
      </c>
    </row>
    <row r="78" spans="1:10" ht="15.75" thickBot="1" x14ac:dyDescent="0.3">
      <c r="A78" s="111" t="s">
        <v>22</v>
      </c>
      <c r="B78" s="112"/>
      <c r="C78" s="112"/>
      <c r="D78" s="112"/>
      <c r="E78" s="112"/>
      <c r="F78" s="113"/>
      <c r="G78" s="16">
        <f>+SUM(G66:G77)</f>
        <v>94018461.950000003</v>
      </c>
    </row>
    <row r="79" spans="1:10" ht="15.75" thickBot="1" x14ac:dyDescent="0.3">
      <c r="A79" s="116" t="s">
        <v>49</v>
      </c>
      <c r="B79" s="117"/>
      <c r="C79" s="117"/>
      <c r="D79" s="117"/>
      <c r="E79" s="117"/>
      <c r="F79" s="118"/>
      <c r="G79" s="17">
        <f>+G78+G13+G21+G29+G37+G46+G54+G64</f>
        <v>346838384.61000001</v>
      </c>
    </row>
    <row r="80" spans="1:10" ht="15.75" thickBot="1" x14ac:dyDescent="0.3">
      <c r="A80" s="114"/>
      <c r="B80" s="115"/>
      <c r="C80" s="115"/>
      <c r="D80" s="115"/>
      <c r="E80" s="19" t="s">
        <v>50</v>
      </c>
      <c r="F80" s="18">
        <v>0.3</v>
      </c>
      <c r="G80" s="17">
        <f>+G79*F80</f>
        <v>104051515.383</v>
      </c>
    </row>
    <row r="81" spans="1:7" ht="15.75" thickBot="1" x14ac:dyDescent="0.3">
      <c r="A81" s="116" t="s">
        <v>51</v>
      </c>
      <c r="B81" s="117"/>
      <c r="C81" s="117"/>
      <c r="D81" s="117"/>
      <c r="E81" s="117"/>
      <c r="F81" s="118"/>
      <c r="G81" s="17">
        <f>+G79+G80</f>
        <v>450889899.99300003</v>
      </c>
    </row>
    <row r="82" spans="1:7" ht="15.75" thickBot="1" x14ac:dyDescent="0.3">
      <c r="A82" s="116" t="s">
        <v>52</v>
      </c>
      <c r="B82" s="117"/>
      <c r="C82" s="117"/>
      <c r="D82" s="117"/>
      <c r="E82" s="117"/>
      <c r="F82" s="118"/>
      <c r="G82" s="17">
        <v>450889900</v>
      </c>
    </row>
    <row r="84" spans="1:7" x14ac:dyDescent="0.25">
      <c r="G84" s="56"/>
    </row>
    <row r="85" spans="1:7" x14ac:dyDescent="0.25">
      <c r="G85" s="56"/>
    </row>
  </sheetData>
  <autoFilter ref="A3:J82" xr:uid="{B016564C-42D9-446E-98C2-B10BFF306957}"/>
  <mergeCells count="21">
    <mergeCell ref="A80:D80"/>
    <mergeCell ref="A81:F81"/>
    <mergeCell ref="A82:F82"/>
    <mergeCell ref="A54:F54"/>
    <mergeCell ref="B55:G55"/>
    <mergeCell ref="A64:F64"/>
    <mergeCell ref="B65:G65"/>
    <mergeCell ref="A78:F78"/>
    <mergeCell ref="A79:F79"/>
    <mergeCell ref="B47:G47"/>
    <mergeCell ref="A1:G2"/>
    <mergeCell ref="B4:G4"/>
    <mergeCell ref="A13:F13"/>
    <mergeCell ref="B14:G14"/>
    <mergeCell ref="A21:F21"/>
    <mergeCell ref="B22:G22"/>
    <mergeCell ref="A29:F29"/>
    <mergeCell ref="B30:G30"/>
    <mergeCell ref="A37:F37"/>
    <mergeCell ref="B38:G38"/>
    <mergeCell ref="A46:F46"/>
  </mergeCells>
  <pageMargins left="0.7" right="0.7" top="0.75" bottom="0.75" header="0.3" footer="0.3"/>
  <pageSetup paperSize="9" scale="92" orientation="portrait" r:id="rId1"/>
  <colBreaks count="1" manualBreakCount="1">
    <brk id="7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APU´S</vt:lpstr>
      <vt:lpstr>P.O</vt:lpstr>
      <vt:lpstr>APU´S!Área_de_impresión</vt:lpstr>
      <vt:lpstr>P.O!Área_de_impresión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CARLOS RAMIREZ LOPEZ</dc:creator>
  <cp:lastModifiedBy>carlos  javier arias plazas</cp:lastModifiedBy>
  <dcterms:created xsi:type="dcterms:W3CDTF">2026-09-12T01:52:29Z</dcterms:created>
  <dcterms:modified xsi:type="dcterms:W3CDTF">2026-10-07T21:20:21Z</dcterms:modified>
</cp:coreProperties>
</file>