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etrodebogotagovco-my.sharepoint.com/personal/oficina_ti_metrodebogota_gov_co/Documents/OTI/Contractual/Equipos/2026 PAA 033 Alquiler/1. Precontractual/Control de cambio Marco/"/>
    </mc:Choice>
  </mc:AlternateContent>
  <xr:revisionPtr revIDLastSave="334" documentId="8_{0F605D56-1561-4BBB-B088-8D51E6754B58}" xr6:coauthVersionLast="47" xr6:coauthVersionMax="47" xr10:uidLastSave="{E1B00487-2A8D-4C53-A833-52D13D6E1E92}"/>
  <bookViews>
    <workbookView xWindow="-120" yWindow="-120" windowWidth="38640" windowHeight="21120" xr2:uid="{46539E16-5E8A-4431-8942-45FECC064D38}"/>
  </bookViews>
  <sheets>
    <sheet name="Comparativa " sheetId="4" r:id="rId1"/>
    <sheet name="Analisis Alquiler " sheetId="1" r:id="rId2"/>
    <sheet name="Consol Cotizacio Arrendamiento" sheetId="2" r:id="rId3"/>
    <sheet name="Analisis Compra" sheetId="5" r:id="rId4"/>
    <sheet name="Consol Cotizacion Compra" sheetId="6" r:id="rId5"/>
  </sheets>
  <definedNames>
    <definedName name="_xlnm._FilterDatabase" localSheetId="2" hidden="1">'Consol Cotizacio Arrendamiento'!$B$4:$AD$33</definedName>
    <definedName name="_xlnm._FilterDatabase" localSheetId="4" hidden="1">'Consol Cotizacion Compra'!$B$4:$AD$33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13" i="4" l="1"/>
  <c r="E12" i="4"/>
  <c r="E9" i="4"/>
  <c r="E8" i="4"/>
  <c r="E7" i="4"/>
  <c r="E6" i="4"/>
  <c r="F13" i="4"/>
  <c r="F12" i="4"/>
  <c r="F11" i="4"/>
  <c r="F10" i="4"/>
  <c r="F9" i="4"/>
  <c r="F8" i="4"/>
  <c r="F7" i="4"/>
  <c r="F6" i="4"/>
  <c r="G250" i="1"/>
  <c r="G218" i="1"/>
  <c r="G186" i="1"/>
  <c r="G154" i="1"/>
  <c r="G122" i="1"/>
  <c r="G90" i="1"/>
  <c r="G59" i="1"/>
  <c r="G27" i="1"/>
  <c r="G28" i="1"/>
  <c r="G21" i="1"/>
  <c r="G233" i="5" l="1"/>
  <c r="G238" i="5" s="1"/>
  <c r="G245" i="5" s="1"/>
  <c r="G202" i="5"/>
  <c r="G207" i="5" s="1"/>
  <c r="G214" i="5" s="1"/>
  <c r="G171" i="5"/>
  <c r="G176" i="5" s="1"/>
  <c r="G183" i="5" s="1"/>
  <c r="G140" i="5"/>
  <c r="G145" i="5" s="1"/>
  <c r="G152" i="5" s="1"/>
  <c r="G109" i="5"/>
  <c r="G114" i="5" s="1"/>
  <c r="G121" i="5" s="1"/>
  <c r="G78" i="5"/>
  <c r="G83" i="5" s="1"/>
  <c r="G90" i="5" s="1"/>
  <c r="G47" i="5"/>
  <c r="G52" i="5" s="1"/>
  <c r="G59" i="5" s="1"/>
  <c r="M12" i="5"/>
  <c r="L12" i="5"/>
  <c r="K12" i="5"/>
  <c r="J12" i="5"/>
  <c r="I12" i="5"/>
  <c r="H12" i="5"/>
  <c r="G12" i="5"/>
  <c r="G30" i="5" s="1"/>
  <c r="F12" i="5"/>
  <c r="G29" i="5" s="1"/>
  <c r="E12" i="5"/>
  <c r="D12" i="5"/>
  <c r="G253" i="1"/>
  <c r="G252" i="1"/>
  <c r="G247" i="1"/>
  <c r="G249" i="1" s="1"/>
  <c r="G243" i="1"/>
  <c r="G221" i="1"/>
  <c r="G220" i="1"/>
  <c r="G215" i="1"/>
  <c r="G217" i="1" s="1"/>
  <c r="G211" i="1"/>
  <c r="G179" i="1"/>
  <c r="G147" i="1"/>
  <c r="G125" i="1"/>
  <c r="G124" i="1"/>
  <c r="G119" i="1"/>
  <c r="G121" i="1" s="1"/>
  <c r="G115" i="1"/>
  <c r="G93" i="1"/>
  <c r="G92" i="1"/>
  <c r="G87" i="1"/>
  <c r="G89" i="1" s="1"/>
  <c r="G83" i="1"/>
  <c r="G62" i="1"/>
  <c r="G61" i="1"/>
  <c r="G56" i="1"/>
  <c r="G58" i="1" s="1"/>
  <c r="G52" i="1"/>
  <c r="M234" i="1"/>
  <c r="L234" i="1"/>
  <c r="K234" i="1"/>
  <c r="J234" i="1"/>
  <c r="I234" i="1"/>
  <c r="H234" i="1"/>
  <c r="G234" i="1"/>
  <c r="F234" i="1"/>
  <c r="E234" i="1"/>
  <c r="D234" i="1"/>
  <c r="C234" i="1"/>
  <c r="M202" i="1"/>
  <c r="L202" i="1"/>
  <c r="K202" i="1"/>
  <c r="J202" i="1"/>
  <c r="I202" i="1"/>
  <c r="H202" i="1"/>
  <c r="G202" i="1"/>
  <c r="F202" i="1"/>
  <c r="E202" i="1"/>
  <c r="D202" i="1"/>
  <c r="C202" i="1"/>
  <c r="M170" i="1"/>
  <c r="G183" i="1" s="1"/>
  <c r="G185" i="1" s="1"/>
  <c r="L170" i="1"/>
  <c r="K170" i="1"/>
  <c r="J170" i="1"/>
  <c r="I170" i="1"/>
  <c r="G189" i="1" s="1"/>
  <c r="H170" i="1"/>
  <c r="G188" i="1" s="1"/>
  <c r="G170" i="1"/>
  <c r="F170" i="1"/>
  <c r="E170" i="1"/>
  <c r="D170" i="1"/>
  <c r="C170" i="1"/>
  <c r="M138" i="1"/>
  <c r="G151" i="1" s="1"/>
  <c r="G153" i="1" s="1"/>
  <c r="L138" i="1"/>
  <c r="K138" i="1"/>
  <c r="J138" i="1"/>
  <c r="I138" i="1"/>
  <c r="G157" i="1" s="1"/>
  <c r="H138" i="1"/>
  <c r="G156" i="1" s="1"/>
  <c r="G138" i="1"/>
  <c r="F138" i="1"/>
  <c r="E138" i="1"/>
  <c r="D138" i="1"/>
  <c r="C138" i="1"/>
  <c r="M106" i="1"/>
  <c r="L106" i="1"/>
  <c r="K106" i="1"/>
  <c r="J106" i="1"/>
  <c r="I106" i="1"/>
  <c r="H106" i="1"/>
  <c r="G106" i="1"/>
  <c r="F106" i="1"/>
  <c r="E106" i="1"/>
  <c r="D106" i="1"/>
  <c r="C106" i="1"/>
  <c r="M74" i="1"/>
  <c r="L74" i="1"/>
  <c r="K74" i="1"/>
  <c r="J74" i="1"/>
  <c r="I74" i="1"/>
  <c r="H74" i="1"/>
  <c r="G74" i="1"/>
  <c r="F74" i="1"/>
  <c r="E74" i="1"/>
  <c r="D74" i="1"/>
  <c r="C74" i="1"/>
  <c r="M43" i="1"/>
  <c r="L43" i="1"/>
  <c r="K43" i="1"/>
  <c r="J43" i="1"/>
  <c r="I43" i="1"/>
  <c r="H43" i="1"/>
  <c r="G43" i="1"/>
  <c r="F43" i="1"/>
  <c r="E43" i="1"/>
  <c r="D43" i="1"/>
  <c r="C43" i="1"/>
  <c r="M12" i="1"/>
  <c r="L12" i="1"/>
  <c r="K12" i="1"/>
  <c r="J12" i="1"/>
  <c r="I12" i="1"/>
  <c r="G31" i="1" s="1"/>
  <c r="H12" i="1"/>
  <c r="G30" i="1" s="1"/>
  <c r="G12" i="1"/>
  <c r="F12" i="1"/>
  <c r="E12" i="1"/>
  <c r="D12" i="1"/>
  <c r="C12" i="1"/>
  <c r="G25" i="1"/>
  <c r="C12" i="5"/>
  <c r="AC32" i="6"/>
  <c r="AB32" i="6"/>
  <c r="AA32" i="6"/>
  <c r="Z32" i="6"/>
  <c r="Y32" i="6"/>
  <c r="X32" i="6"/>
  <c r="W32" i="6"/>
  <c r="V32" i="6"/>
  <c r="U32" i="6"/>
  <c r="T32" i="6"/>
  <c r="AC31" i="6"/>
  <c r="AB31" i="6"/>
  <c r="AA31" i="6"/>
  <c r="Z31" i="6"/>
  <c r="Y31" i="6"/>
  <c r="X31" i="6"/>
  <c r="W31" i="6"/>
  <c r="V31" i="6"/>
  <c r="U31" i="6"/>
  <c r="T31" i="6"/>
  <c r="AC30" i="6"/>
  <c r="AB30" i="6"/>
  <c r="AA30" i="6"/>
  <c r="Z30" i="6"/>
  <c r="Y30" i="6"/>
  <c r="X30" i="6"/>
  <c r="W30" i="6"/>
  <c r="V30" i="6"/>
  <c r="U30" i="6"/>
  <c r="T30" i="6"/>
  <c r="AC29" i="6"/>
  <c r="AB29" i="6"/>
  <c r="AA29" i="6"/>
  <c r="Z29" i="6"/>
  <c r="Y29" i="6"/>
  <c r="X29" i="6"/>
  <c r="W29" i="6"/>
  <c r="V29" i="6"/>
  <c r="U29" i="6"/>
  <c r="T29" i="6"/>
  <c r="AC28" i="6"/>
  <c r="AB28" i="6"/>
  <c r="AA28" i="6"/>
  <c r="Z28" i="6"/>
  <c r="Y28" i="6"/>
  <c r="X28" i="6"/>
  <c r="W28" i="6"/>
  <c r="V28" i="6"/>
  <c r="U28" i="6"/>
  <c r="T28" i="6"/>
  <c r="AC27" i="6"/>
  <c r="AB27" i="6"/>
  <c r="AA27" i="6"/>
  <c r="Z27" i="6"/>
  <c r="Y27" i="6"/>
  <c r="X27" i="6"/>
  <c r="W27" i="6"/>
  <c r="V27" i="6"/>
  <c r="U27" i="6"/>
  <c r="T27" i="6"/>
  <c r="AC26" i="6"/>
  <c r="AB26" i="6"/>
  <c r="AA26" i="6"/>
  <c r="Z26" i="6"/>
  <c r="Y26" i="6"/>
  <c r="X26" i="6"/>
  <c r="W26" i="6"/>
  <c r="V26" i="6"/>
  <c r="U26" i="6"/>
  <c r="T26" i="6"/>
  <c r="AC25" i="6"/>
  <c r="AB25" i="6"/>
  <c r="AA25" i="6"/>
  <c r="Z25" i="6"/>
  <c r="Y25" i="6"/>
  <c r="X25" i="6"/>
  <c r="W25" i="6"/>
  <c r="V25" i="6"/>
  <c r="U25" i="6"/>
  <c r="T25" i="6"/>
  <c r="AC22" i="6"/>
  <c r="AB22" i="6"/>
  <c r="AA22" i="6"/>
  <c r="Z22" i="6"/>
  <c r="Y22" i="6"/>
  <c r="X22" i="6"/>
  <c r="W22" i="6"/>
  <c r="V22" i="6"/>
  <c r="U22" i="6"/>
  <c r="T22" i="6"/>
  <c r="AC21" i="6"/>
  <c r="AB21" i="6"/>
  <c r="AA21" i="6"/>
  <c r="Z21" i="6"/>
  <c r="Y21" i="6"/>
  <c r="X21" i="6"/>
  <c r="W21" i="6"/>
  <c r="V21" i="6"/>
  <c r="U21" i="6"/>
  <c r="T21" i="6"/>
  <c r="AC20" i="6"/>
  <c r="AB20" i="6"/>
  <c r="AA20" i="6"/>
  <c r="Z20" i="6"/>
  <c r="Y20" i="6"/>
  <c r="X20" i="6"/>
  <c r="W20" i="6"/>
  <c r="V20" i="6"/>
  <c r="U20" i="6"/>
  <c r="T20" i="6"/>
  <c r="AC19" i="6"/>
  <c r="AB19" i="6"/>
  <c r="AA19" i="6"/>
  <c r="Z19" i="6"/>
  <c r="Y19" i="6"/>
  <c r="X19" i="6"/>
  <c r="W19" i="6"/>
  <c r="V19" i="6"/>
  <c r="U19" i="6"/>
  <c r="T19" i="6"/>
  <c r="AC18" i="6"/>
  <c r="AB18" i="6"/>
  <c r="AA18" i="6"/>
  <c r="Z18" i="6"/>
  <c r="Y18" i="6"/>
  <c r="X18" i="6"/>
  <c r="W18" i="6"/>
  <c r="V18" i="6"/>
  <c r="U18" i="6"/>
  <c r="T18" i="6"/>
  <c r="AC17" i="6"/>
  <c r="AB17" i="6"/>
  <c r="AA17" i="6"/>
  <c r="Z17" i="6"/>
  <c r="Y17" i="6"/>
  <c r="X17" i="6"/>
  <c r="W17" i="6"/>
  <c r="V17" i="6"/>
  <c r="U17" i="6"/>
  <c r="T17" i="6"/>
  <c r="AC16" i="6"/>
  <c r="AB16" i="6"/>
  <c r="AA16" i="6"/>
  <c r="Z16" i="6"/>
  <c r="Y16" i="6"/>
  <c r="X16" i="6"/>
  <c r="W16" i="6"/>
  <c r="V16" i="6"/>
  <c r="U16" i="6"/>
  <c r="T16" i="6"/>
  <c r="AC15" i="6"/>
  <c r="AB15" i="6"/>
  <c r="AA15" i="6"/>
  <c r="Z15" i="6"/>
  <c r="Y15" i="6"/>
  <c r="X15" i="6"/>
  <c r="W15" i="6"/>
  <c r="V15" i="6"/>
  <c r="U15" i="6"/>
  <c r="T15" i="6"/>
  <c r="T5" i="6"/>
  <c r="AC12" i="6"/>
  <c r="AB12" i="6"/>
  <c r="AA12" i="6"/>
  <c r="Z12" i="6"/>
  <c r="Y12" i="6"/>
  <c r="X12" i="6"/>
  <c r="W12" i="6"/>
  <c r="V12" i="6"/>
  <c r="U12" i="6"/>
  <c r="T12" i="6"/>
  <c r="AC11" i="6"/>
  <c r="AB11" i="6"/>
  <c r="AA11" i="6"/>
  <c r="Z11" i="6"/>
  <c r="Y11" i="6"/>
  <c r="X11" i="6"/>
  <c r="W11" i="6"/>
  <c r="V11" i="6"/>
  <c r="U11" i="6"/>
  <c r="T11" i="6"/>
  <c r="AC10" i="6"/>
  <c r="AB10" i="6"/>
  <c r="AA10" i="6"/>
  <c r="Z10" i="6"/>
  <c r="Y10" i="6"/>
  <c r="X10" i="6"/>
  <c r="W10" i="6"/>
  <c r="V10" i="6"/>
  <c r="U10" i="6"/>
  <c r="T10" i="6"/>
  <c r="AC9" i="6"/>
  <c r="AB9" i="6"/>
  <c r="AA9" i="6"/>
  <c r="Z9" i="6"/>
  <c r="Y9" i="6"/>
  <c r="X9" i="6"/>
  <c r="W9" i="6"/>
  <c r="V9" i="6"/>
  <c r="U9" i="6"/>
  <c r="T9" i="6"/>
  <c r="AC8" i="6"/>
  <c r="AB8" i="6"/>
  <c r="AA8" i="6"/>
  <c r="Z8" i="6"/>
  <c r="Y8" i="6"/>
  <c r="X8" i="6"/>
  <c r="W8" i="6"/>
  <c r="V8" i="6"/>
  <c r="U8" i="6"/>
  <c r="T8" i="6"/>
  <c r="AC7" i="6"/>
  <c r="AB7" i="6"/>
  <c r="AA7" i="6"/>
  <c r="Z7" i="6"/>
  <c r="Y7" i="6"/>
  <c r="X7" i="6"/>
  <c r="W7" i="6"/>
  <c r="V7" i="6"/>
  <c r="U7" i="6"/>
  <c r="T7" i="6"/>
  <c r="AC6" i="6"/>
  <c r="AB6" i="6"/>
  <c r="AA6" i="6"/>
  <c r="Z6" i="6"/>
  <c r="Y6" i="6"/>
  <c r="X6" i="6"/>
  <c r="W6" i="6"/>
  <c r="V6" i="6"/>
  <c r="U6" i="6"/>
  <c r="T6" i="6"/>
  <c r="AC5" i="6"/>
  <c r="AB5" i="6"/>
  <c r="AA5" i="6"/>
  <c r="Z5" i="6"/>
  <c r="Y5" i="6"/>
  <c r="X5" i="6"/>
  <c r="W5" i="6"/>
  <c r="V5" i="6"/>
  <c r="U5" i="6"/>
  <c r="R12" i="6"/>
  <c r="R11" i="6"/>
  <c r="R10" i="6"/>
  <c r="R9" i="6"/>
  <c r="R8" i="6"/>
  <c r="R7" i="6"/>
  <c r="R6" i="6"/>
  <c r="R5" i="6"/>
  <c r="M229" i="5"/>
  <c r="L229" i="5"/>
  <c r="K229" i="5"/>
  <c r="J229" i="5"/>
  <c r="I229" i="5"/>
  <c r="H229" i="5"/>
  <c r="G229" i="5"/>
  <c r="G247" i="5" s="1"/>
  <c r="F229" i="5"/>
  <c r="G246" i="5" s="1"/>
  <c r="E229" i="5"/>
  <c r="D229" i="5"/>
  <c r="C229" i="5"/>
  <c r="M198" i="5"/>
  <c r="L198" i="5"/>
  <c r="K198" i="5"/>
  <c r="J198" i="5"/>
  <c r="I198" i="5"/>
  <c r="H198" i="5"/>
  <c r="G198" i="5"/>
  <c r="G216" i="5" s="1"/>
  <c r="F198" i="5"/>
  <c r="G215" i="5" s="1"/>
  <c r="E198" i="5"/>
  <c r="D198" i="5"/>
  <c r="G213" i="5" s="1"/>
  <c r="C198" i="5"/>
  <c r="M167" i="5"/>
  <c r="L167" i="5"/>
  <c r="K167" i="5"/>
  <c r="J167" i="5"/>
  <c r="I167" i="5"/>
  <c r="H167" i="5"/>
  <c r="G167" i="5"/>
  <c r="G185" i="5" s="1"/>
  <c r="F167" i="5"/>
  <c r="G184" i="5" s="1"/>
  <c r="E167" i="5"/>
  <c r="D167" i="5"/>
  <c r="C167" i="5"/>
  <c r="M136" i="5"/>
  <c r="L136" i="5"/>
  <c r="K136" i="5"/>
  <c r="J136" i="5"/>
  <c r="I136" i="5"/>
  <c r="H136" i="5"/>
  <c r="G136" i="5"/>
  <c r="G154" i="5" s="1"/>
  <c r="F136" i="5"/>
  <c r="G153" i="5" s="1"/>
  <c r="E136" i="5"/>
  <c r="D136" i="5"/>
  <c r="C136" i="5"/>
  <c r="G150" i="5" s="1"/>
  <c r="M105" i="5"/>
  <c r="L105" i="5"/>
  <c r="K105" i="5"/>
  <c r="J105" i="5"/>
  <c r="I105" i="5"/>
  <c r="H105" i="5"/>
  <c r="G105" i="5"/>
  <c r="G123" i="5" s="1"/>
  <c r="F105" i="5"/>
  <c r="G122" i="5" s="1"/>
  <c r="E105" i="5"/>
  <c r="D105" i="5"/>
  <c r="G120" i="5" s="1"/>
  <c r="C105" i="5"/>
  <c r="M74" i="5"/>
  <c r="L74" i="5"/>
  <c r="K74" i="5"/>
  <c r="J74" i="5"/>
  <c r="I74" i="5"/>
  <c r="H74" i="5"/>
  <c r="G74" i="5"/>
  <c r="G92" i="5" s="1"/>
  <c r="F74" i="5"/>
  <c r="G91" i="5" s="1"/>
  <c r="E74" i="5"/>
  <c r="D74" i="5"/>
  <c r="C74" i="5"/>
  <c r="M43" i="5"/>
  <c r="L43" i="5"/>
  <c r="K43" i="5"/>
  <c r="J43" i="5"/>
  <c r="I43" i="5"/>
  <c r="H43" i="5"/>
  <c r="G43" i="5"/>
  <c r="G61" i="5" s="1"/>
  <c r="F43" i="5"/>
  <c r="G60" i="5" s="1"/>
  <c r="E43" i="5"/>
  <c r="D43" i="5"/>
  <c r="C43" i="5"/>
  <c r="G16" i="5"/>
  <c r="G21" i="5" s="1"/>
  <c r="G28" i="5" s="1"/>
  <c r="G110" i="1"/>
  <c r="G78" i="1"/>
  <c r="G47" i="1"/>
  <c r="G212" i="5" l="1"/>
  <c r="G219" i="5"/>
  <c r="G182" i="5"/>
  <c r="G151" i="5"/>
  <c r="G157" i="5" s="1"/>
  <c r="G119" i="5"/>
  <c r="G126" i="5" s="1"/>
  <c r="G88" i="5"/>
  <c r="G89" i="5"/>
  <c r="G181" i="5"/>
  <c r="G188" i="5" s="1"/>
  <c r="G57" i="5"/>
  <c r="G95" i="5"/>
  <c r="G58" i="5"/>
  <c r="G26" i="5"/>
  <c r="G27" i="5"/>
  <c r="G33" i="5" s="1"/>
  <c r="G244" i="5"/>
  <c r="G243" i="5"/>
  <c r="AD28" i="6"/>
  <c r="AD32" i="6"/>
  <c r="X33" i="6"/>
  <c r="V33" i="6"/>
  <c r="AD31" i="6"/>
  <c r="AD25" i="6"/>
  <c r="W33" i="6"/>
  <c r="Z33" i="6"/>
  <c r="AD29" i="6"/>
  <c r="AA33" i="6"/>
  <c r="AD26" i="6"/>
  <c r="AD30" i="6"/>
  <c r="T33" i="6"/>
  <c r="AB33" i="6"/>
  <c r="U33" i="6"/>
  <c r="AC33" i="6"/>
  <c r="AD27" i="6"/>
  <c r="Y33" i="6"/>
  <c r="AC13" i="6"/>
  <c r="AD7" i="6"/>
  <c r="V23" i="6"/>
  <c r="AD16" i="6"/>
  <c r="V13" i="6"/>
  <c r="T13" i="6"/>
  <c r="W23" i="6"/>
  <c r="U13" i="6"/>
  <c r="T23" i="6"/>
  <c r="AB23" i="6"/>
  <c r="AD18" i="6"/>
  <c r="U23" i="6"/>
  <c r="AC23" i="6"/>
  <c r="AD17" i="6"/>
  <c r="AD22" i="6"/>
  <c r="X23" i="6"/>
  <c r="AD15" i="6"/>
  <c r="AD19" i="6"/>
  <c r="AD21" i="6"/>
  <c r="Z23" i="6"/>
  <c r="AA23" i="6"/>
  <c r="AD20" i="6"/>
  <c r="Y23" i="6"/>
  <c r="AB13" i="6"/>
  <c r="AD6" i="6"/>
  <c r="X13" i="6"/>
  <c r="W13" i="6"/>
  <c r="AD5" i="6"/>
  <c r="AD11" i="6"/>
  <c r="Z13" i="6"/>
  <c r="AA13" i="6"/>
  <c r="AD10" i="6"/>
  <c r="AD8" i="6"/>
  <c r="AD9" i="6"/>
  <c r="AD12" i="6"/>
  <c r="Y13" i="6"/>
  <c r="G255" i="1"/>
  <c r="G191" i="1"/>
  <c r="E11" i="4" s="1"/>
  <c r="G223" i="1"/>
  <c r="G159" i="1"/>
  <c r="E10" i="4" s="1"/>
  <c r="G127" i="1"/>
  <c r="G95" i="1"/>
  <c r="T26" i="2"/>
  <c r="G16" i="1"/>
  <c r="Y27" i="2"/>
  <c r="AC32" i="2"/>
  <c r="AB32" i="2"/>
  <c r="AA32" i="2"/>
  <c r="Z32" i="2"/>
  <c r="Y32" i="2"/>
  <c r="X32" i="2"/>
  <c r="W32" i="2"/>
  <c r="V32" i="2"/>
  <c r="U32" i="2"/>
  <c r="T32" i="2"/>
  <c r="AC31" i="2"/>
  <c r="AB31" i="2"/>
  <c r="AA31" i="2"/>
  <c r="Z31" i="2"/>
  <c r="Y31" i="2"/>
  <c r="X31" i="2"/>
  <c r="W31" i="2"/>
  <c r="V31" i="2"/>
  <c r="U31" i="2"/>
  <c r="T31" i="2"/>
  <c r="AC30" i="2"/>
  <c r="AB30" i="2"/>
  <c r="AA30" i="2"/>
  <c r="Z30" i="2"/>
  <c r="Y30" i="2"/>
  <c r="X30" i="2"/>
  <c r="W30" i="2"/>
  <c r="V30" i="2"/>
  <c r="U30" i="2"/>
  <c r="T30" i="2"/>
  <c r="AC29" i="2"/>
  <c r="AB29" i="2"/>
  <c r="AA29" i="2"/>
  <c r="Z29" i="2"/>
  <c r="Y29" i="2"/>
  <c r="X29" i="2"/>
  <c r="W29" i="2"/>
  <c r="V29" i="2"/>
  <c r="U29" i="2"/>
  <c r="T29" i="2"/>
  <c r="AC28" i="2"/>
  <c r="AB28" i="2"/>
  <c r="AA28" i="2"/>
  <c r="Z28" i="2"/>
  <c r="Y28" i="2"/>
  <c r="X28" i="2"/>
  <c r="W28" i="2"/>
  <c r="V28" i="2"/>
  <c r="U28" i="2"/>
  <c r="T28" i="2"/>
  <c r="AC27" i="2"/>
  <c r="AB27" i="2"/>
  <c r="AA27" i="2"/>
  <c r="Z27" i="2"/>
  <c r="X27" i="2"/>
  <c r="W27" i="2"/>
  <c r="V27" i="2"/>
  <c r="U27" i="2"/>
  <c r="T27" i="2"/>
  <c r="AC26" i="2"/>
  <c r="AB26" i="2"/>
  <c r="AA26" i="2"/>
  <c r="Z26" i="2"/>
  <c r="Y26" i="2"/>
  <c r="X26" i="2"/>
  <c r="W26" i="2"/>
  <c r="V26" i="2"/>
  <c r="U26" i="2"/>
  <c r="AC25" i="2"/>
  <c r="AB25" i="2"/>
  <c r="AA25" i="2"/>
  <c r="Z25" i="2"/>
  <c r="Y25" i="2"/>
  <c r="X25" i="2"/>
  <c r="W25" i="2"/>
  <c r="V25" i="2"/>
  <c r="U25" i="2"/>
  <c r="T25" i="2"/>
  <c r="AC22" i="2"/>
  <c r="AB22" i="2"/>
  <c r="AA22" i="2"/>
  <c r="Z22" i="2"/>
  <c r="Y22" i="2"/>
  <c r="X22" i="2"/>
  <c r="W22" i="2"/>
  <c r="V22" i="2"/>
  <c r="U22" i="2"/>
  <c r="T22" i="2"/>
  <c r="AC21" i="2"/>
  <c r="AB21" i="2"/>
  <c r="AA21" i="2"/>
  <c r="Z21" i="2"/>
  <c r="Y21" i="2"/>
  <c r="X21" i="2"/>
  <c r="W21" i="2"/>
  <c r="V21" i="2"/>
  <c r="U21" i="2"/>
  <c r="T21" i="2"/>
  <c r="AC20" i="2"/>
  <c r="AB20" i="2"/>
  <c r="AA20" i="2"/>
  <c r="Z20" i="2"/>
  <c r="Y20" i="2"/>
  <c r="X20" i="2"/>
  <c r="W20" i="2"/>
  <c r="V20" i="2"/>
  <c r="U20" i="2"/>
  <c r="T20" i="2"/>
  <c r="AC19" i="2"/>
  <c r="AB19" i="2"/>
  <c r="AA19" i="2"/>
  <c r="Z19" i="2"/>
  <c r="Y19" i="2"/>
  <c r="X19" i="2"/>
  <c r="W19" i="2"/>
  <c r="V19" i="2"/>
  <c r="U19" i="2"/>
  <c r="T19" i="2"/>
  <c r="AC18" i="2"/>
  <c r="AB18" i="2"/>
  <c r="AA18" i="2"/>
  <c r="Z18" i="2"/>
  <c r="Y18" i="2"/>
  <c r="X18" i="2"/>
  <c r="W18" i="2"/>
  <c r="V18" i="2"/>
  <c r="U18" i="2"/>
  <c r="T18" i="2"/>
  <c r="AC17" i="2"/>
  <c r="AB17" i="2"/>
  <c r="AA17" i="2"/>
  <c r="Z17" i="2"/>
  <c r="Y17" i="2"/>
  <c r="X17" i="2"/>
  <c r="W17" i="2"/>
  <c r="V17" i="2"/>
  <c r="U17" i="2"/>
  <c r="T17" i="2"/>
  <c r="AC16" i="2"/>
  <c r="AB16" i="2"/>
  <c r="AA16" i="2"/>
  <c r="Z16" i="2"/>
  <c r="Y16" i="2"/>
  <c r="X16" i="2"/>
  <c r="W16" i="2"/>
  <c r="V16" i="2"/>
  <c r="U16" i="2"/>
  <c r="T16" i="2"/>
  <c r="AC15" i="2"/>
  <c r="AB15" i="2"/>
  <c r="AA15" i="2"/>
  <c r="Z15" i="2"/>
  <c r="Y15" i="2"/>
  <c r="X15" i="2"/>
  <c r="W15" i="2"/>
  <c r="V15" i="2"/>
  <c r="U15" i="2"/>
  <c r="T15" i="2"/>
  <c r="G64" i="5" l="1"/>
  <c r="G250" i="5"/>
  <c r="AD23" i="6"/>
  <c r="AD33" i="6"/>
  <c r="AD13" i="6"/>
  <c r="AA23" i="2"/>
  <c r="AD25" i="2"/>
  <c r="AD19" i="2"/>
  <c r="T23" i="2"/>
  <c r="U23" i="2"/>
  <c r="AD21" i="2"/>
  <c r="AD20" i="2"/>
  <c r="AD15" i="2"/>
  <c r="Y23" i="2"/>
  <c r="Z23" i="2"/>
  <c r="AD18" i="2"/>
  <c r="X23" i="2"/>
  <c r="AC23" i="2"/>
  <c r="AD17" i="2"/>
  <c r="AB23" i="2"/>
  <c r="AD16" i="2"/>
  <c r="AD22" i="2"/>
  <c r="Z33" i="2"/>
  <c r="U33" i="2"/>
  <c r="AD31" i="2"/>
  <c r="V33" i="2"/>
  <c r="AB33" i="2"/>
  <c r="X33" i="2"/>
  <c r="AC33" i="2"/>
  <c r="AD32" i="2"/>
  <c r="W33" i="2"/>
  <c r="Y33" i="2"/>
  <c r="AD30" i="2"/>
  <c r="AD28" i="2"/>
  <c r="AD27" i="2"/>
  <c r="AD29" i="2"/>
  <c r="AD26" i="2"/>
  <c r="T33" i="2"/>
  <c r="AA33" i="2"/>
  <c r="V23" i="2"/>
  <c r="W23" i="2"/>
  <c r="R5" i="2"/>
  <c r="R11" i="2"/>
  <c r="U5" i="2"/>
  <c r="V5" i="2"/>
  <c r="W5" i="2"/>
  <c r="X5" i="2"/>
  <c r="Y5" i="2"/>
  <c r="Z5" i="2"/>
  <c r="AA5" i="2"/>
  <c r="AB5" i="2"/>
  <c r="AC5" i="2"/>
  <c r="U6" i="2"/>
  <c r="V6" i="2"/>
  <c r="W6" i="2"/>
  <c r="X6" i="2"/>
  <c r="Y6" i="2"/>
  <c r="Z6" i="2"/>
  <c r="AA6" i="2"/>
  <c r="AB6" i="2"/>
  <c r="AC6" i="2"/>
  <c r="U7" i="2"/>
  <c r="V7" i="2"/>
  <c r="W7" i="2"/>
  <c r="X7" i="2"/>
  <c r="Y7" i="2"/>
  <c r="Z7" i="2"/>
  <c r="AA7" i="2"/>
  <c r="AB7" i="2"/>
  <c r="AC7" i="2"/>
  <c r="U8" i="2"/>
  <c r="V8" i="2"/>
  <c r="W8" i="2"/>
  <c r="X8" i="2"/>
  <c r="Y8" i="2"/>
  <c r="Z8" i="2"/>
  <c r="AA8" i="2"/>
  <c r="AB8" i="2"/>
  <c r="AC8" i="2"/>
  <c r="U9" i="2"/>
  <c r="V9" i="2"/>
  <c r="W9" i="2"/>
  <c r="X9" i="2"/>
  <c r="Y9" i="2"/>
  <c r="Z9" i="2"/>
  <c r="AA9" i="2"/>
  <c r="AB9" i="2"/>
  <c r="AC9" i="2"/>
  <c r="U10" i="2"/>
  <c r="V10" i="2"/>
  <c r="W10" i="2"/>
  <c r="X10" i="2"/>
  <c r="Y10" i="2"/>
  <c r="Z10" i="2"/>
  <c r="AA10" i="2"/>
  <c r="AB10" i="2"/>
  <c r="AC10" i="2"/>
  <c r="U11" i="2"/>
  <c r="V11" i="2"/>
  <c r="W11" i="2"/>
  <c r="X11" i="2"/>
  <c r="Y11" i="2"/>
  <c r="Z11" i="2"/>
  <c r="AA11" i="2"/>
  <c r="AB11" i="2"/>
  <c r="AC11" i="2"/>
  <c r="U12" i="2"/>
  <c r="V12" i="2"/>
  <c r="W12" i="2"/>
  <c r="X12" i="2"/>
  <c r="Y12" i="2"/>
  <c r="Z12" i="2"/>
  <c r="AA12" i="2"/>
  <c r="AB12" i="2"/>
  <c r="AC12" i="2"/>
  <c r="T6" i="2"/>
  <c r="T7" i="2"/>
  <c r="T8" i="2"/>
  <c r="T9" i="2"/>
  <c r="T10" i="2"/>
  <c r="T11" i="2"/>
  <c r="T12" i="2"/>
  <c r="T5" i="2"/>
  <c r="R6" i="2"/>
  <c r="R7" i="2"/>
  <c r="R9" i="2"/>
  <c r="R10" i="2"/>
  <c r="R12" i="2"/>
  <c r="AD5" i="2" l="1"/>
  <c r="AD23" i="2"/>
  <c r="AB13" i="2"/>
  <c r="AD33" i="2"/>
  <c r="U13" i="2"/>
  <c r="W13" i="2"/>
  <c r="X13" i="2"/>
  <c r="V13" i="2"/>
  <c r="T13" i="2"/>
  <c r="AA13" i="2"/>
  <c r="AC13" i="2"/>
  <c r="Z13" i="2"/>
  <c r="Y13" i="2"/>
  <c r="AD7" i="2"/>
  <c r="AD8" i="2"/>
  <c r="AD6" i="2"/>
  <c r="AD9" i="2"/>
  <c r="AD12" i="2"/>
  <c r="AD10" i="2"/>
  <c r="AD11" i="2"/>
  <c r="AD13" i="2" l="1"/>
  <c r="G33" i="1" l="1"/>
  <c r="F14" i="4" l="1"/>
  <c r="G64" i="1"/>
  <c r="E14" i="4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<sst xmlns="http://schemas.openxmlformats.org/spreadsheetml/2006/main" count="986" uniqueCount="96">
  <si>
    <t>ítem</t>
  </si>
  <si>
    <t>Perfil</t>
  </si>
  <si>
    <t>Identificación</t>
  </si>
  <si>
    <t xml:space="preserve">Cantidad </t>
  </si>
  <si>
    <t xml:space="preserve">indicar el consumo energético del elemento cotizado  tecnológico </t>
  </si>
  <si>
    <t>Valor mensual del alquiler</t>
  </si>
  <si>
    <t xml:space="preserve">Costo de mantenimiento preventivo mensual por equipo </t>
  </si>
  <si>
    <t xml:space="preserve">Costo de mantenimiento correctivo mensual por equipo </t>
  </si>
  <si>
    <t>Costo soporte técnico mensual y actualizaciones por equipo</t>
  </si>
  <si>
    <t>costos de disposición final o gestión RAEE. Por mes de alquiler</t>
  </si>
  <si>
    <t>Costo penalidades o costos de renovación o sustitución anticipada. Por mes de alquiler</t>
  </si>
  <si>
    <t xml:space="preserve">costos de disposición o retiro de equipos al finalizar: el contrato. Por mes de alquiler </t>
  </si>
  <si>
    <t xml:space="preserve">Costo mensual del licenciamiento del sistema operativo por equipo de computo </t>
  </si>
  <si>
    <t>Costo mensual del licenciamiento del antivirus por equipo de computo</t>
  </si>
  <si>
    <t xml:space="preserve">Costo mensual  del licenciamiento del sistema de contabilización de impresión </t>
  </si>
  <si>
    <t xml:space="preserve">Valor total unitario </t>
  </si>
  <si>
    <t>Operativo</t>
  </si>
  <si>
    <t xml:space="preserve">COMPUTADOR DE ESCRITORIO BÁSICO  </t>
  </si>
  <si>
    <t xml:space="preserve">BIM y Georeferenciación </t>
  </si>
  <si>
    <t>COMPUTADOR DE ESCRITORIO ESPECIALIZADO</t>
  </si>
  <si>
    <t>Administrativo y gerencia</t>
  </si>
  <si>
    <t xml:space="preserve">COMPUTADOR PORTÁTIL AVANZADO I </t>
  </si>
  <si>
    <t xml:space="preserve">Ingenieros y arquitectos </t>
  </si>
  <si>
    <t>COMPUTADOR PORTÁTIL AVANZADO II</t>
  </si>
  <si>
    <t>Operativa</t>
  </si>
  <si>
    <t xml:space="preserve">IMPRESORA LÁSER </t>
  </si>
  <si>
    <t xml:space="preserve">ESCÁNER A4 </t>
  </si>
  <si>
    <t>TABLETS</t>
  </si>
  <si>
    <t>PANTALLA INTERACTIVA</t>
  </si>
  <si>
    <t xml:space="preserve">Oferta </t>
  </si>
  <si>
    <t>Valor total unitario Mensual</t>
  </si>
  <si>
    <t>Proveedor 1</t>
  </si>
  <si>
    <t xml:space="preserve">Valor Total </t>
  </si>
  <si>
    <t>Proveedor 2</t>
  </si>
  <si>
    <t>Valor unitario de arrendamiento por equipo</t>
  </si>
  <si>
    <t xml:space="preserve">Valor total de arrendamiento mensual </t>
  </si>
  <si>
    <t>Proveedor 3</t>
  </si>
  <si>
    <t xml:space="preserve">Analisis Compra </t>
  </si>
  <si>
    <t>Costo Total de Arrendamiento (CTA):</t>
  </si>
  <si>
    <t>Promedio</t>
  </si>
  <si>
    <t> 𝑁: número de meses del contrato de arrendamiento.</t>
  </si>
  <si>
    <t> 𝐶𝑒𝑛𝑒𝑟𝑔: costos estimados de consumo energético en el periodo analizado.</t>
  </si>
  <si>
    <t> 𝐶𝑠𝑜𝑝𝑜𝑟𝑡𝑒: costos adicionales de soporte no cubiertos por el arrendador (si los hay).</t>
  </si>
  <si>
    <t> 𝐶𝑝𝑒𝑛: penalidades o costos de renovación o sustitución anticipada.</t>
  </si>
  <si>
    <t> 𝐶𝑑𝑖𝑠𝑝: costos de disposición o retiro de equipos al finalizar el contrato.</t>
  </si>
  <si>
    <t>=</t>
  </si>
  <si>
    <t> 𝐶𝑐𝑎𝑛𝑜𝑛: canon mensual de arrendamiento del equipo.</t>
  </si>
  <si>
    <t xml:space="preserve">este item incluye costos de mantenimiento preventivo, correctivo y soporte tecnico </t>
  </si>
  <si>
    <t>CTA</t>
  </si>
  <si>
    <t>Ccanon*N</t>
  </si>
  <si>
    <t>Definición 𝐶𝑒𝑛𝑒𝑟𝑔: costos estimados de consumo energético en el periodo analizado.</t>
  </si>
  <si>
    <t> Potencia (kW): consumo promedio del equipo suministrado por el fabricante.</t>
  </si>
  <si>
    <t> Horas de uso: por ejemplo, 8 horas diarias.</t>
  </si>
  <si>
    <t> Días de operación: días hábiles del período analizado.</t>
  </si>
  <si>
    <t> Tarifa energía: valor promedio del kWh que paga la entidad.</t>
  </si>
  <si>
    <t> Cantidad: número de equipos arrendados.</t>
  </si>
  <si>
    <t>Costo energético = Potencia (kW) × Horas de uso × Días de operación × Tarifa energía ($/kWh) × Cantidad de equipos</t>
  </si>
  <si>
    <t>Análisis del Costo Total de Propiedad (CTP) y el Costo Total de Arrendamiento (CTA)</t>
  </si>
  <si>
    <t>Costo Total de Arrendamiento (CTA)</t>
  </si>
  <si>
    <t>Costo Total de Propiedad (CTP</t>
  </si>
  <si>
    <t xml:space="preserve">1. COMPUTADOR DE ESCRITORIO BÁSICO  </t>
  </si>
  <si>
    <t>2. COMPUTADOR DE ESCRITORIO ESPECIALIZADO</t>
  </si>
  <si>
    <t xml:space="preserve">3. COMPUTADOR PORTÁTIL AVANZADO I </t>
  </si>
  <si>
    <t>4. COMPUTADOR PORTÁTIL AVANZADO II</t>
  </si>
  <si>
    <t xml:space="preserve">5. IMPRESORA LÁSER </t>
  </si>
  <si>
    <t xml:space="preserve">6. ESCÁNER A4 </t>
  </si>
  <si>
    <t>7. TABLETS</t>
  </si>
  <si>
    <t>8. PANTALLA INTERACTIVA</t>
  </si>
  <si>
    <t>Valor total del servicio de arrendamiento para las referencias de equipos contratados + licencias + costos de mantenimiento preventivo y correctivo</t>
  </si>
  <si>
    <t xml:space="preserve">Equivalente a 3 meses 27 días definidos en el estudio previo </t>
  </si>
  <si>
    <t xml:space="preserve">este ítem incluye costos de mantenimiento preventivo, correctivo y soporte técnico </t>
  </si>
  <si>
    <t xml:space="preserve">Alquiler de equipos de computo y periféricos </t>
  </si>
  <si>
    <t xml:space="preserve">Compra de equipos de computo y periféricos </t>
  </si>
  <si>
    <t>Valor unitario de acompra por equipo</t>
  </si>
  <si>
    <t xml:space="preserve">Valor total de compra mensual </t>
  </si>
  <si>
    <t>Analisis Arrendamiento</t>
  </si>
  <si>
    <t xml:space="preserve">Valor unitario del equipo </t>
  </si>
  <si>
    <t xml:space="preserve">Costo de mantenimiento preventivo anual por equipo </t>
  </si>
  <si>
    <t xml:space="preserve">Costo de mantenimiento correctivo anual  por equipo </t>
  </si>
  <si>
    <t>Costo soporte técnico y actualizaciones por equipo</t>
  </si>
  <si>
    <t>costos de disposición final o gestión RAEE.</t>
  </si>
  <si>
    <t>Costo penalidades o costos de renovación o sustitución anticipada.</t>
  </si>
  <si>
    <t>costos de disposición o retiro de equipos al finalizar: el contrato.</t>
  </si>
  <si>
    <t xml:space="preserve">Costo del licenciamiento del sistema operativo por equipo de computo </t>
  </si>
  <si>
    <t>Costo del licenciamiento del antivirus por equipo de computo</t>
  </si>
  <si>
    <t xml:space="preserve">Costo del licenciamiento del sistema de contabilización de impresión </t>
  </si>
  <si>
    <t> 𝐶𝑎𝑑𝑞: costo de adquisición o compra del equipo.</t>
  </si>
  <si>
    <t> 𝐶𝑚𝑎𝑛𝑡: costos de mantenimiento preventivo y correctivo durante la vida útil.</t>
  </si>
  <si>
    <t> 𝐶𝑠𝑜𝑝𝑜𝑟𝑡𝑒: costos de soporte técnico y actualizaciones.</t>
  </si>
  <si>
    <t> 𝐶𝑑𝑖𝑠𝑝: costos de disposición final o gestión RAEE.</t>
  </si>
  <si>
    <t> 𝑉𝑟𝑒𝑠: valor residual o de reventa al final de la vida útil (si aplica).</t>
  </si>
  <si>
    <t xml:space="preserve">Costo de adquisición mas licencias </t>
  </si>
  <si>
    <t xml:space="preserve">Valor energetico * N0. de mess del contrato </t>
  </si>
  <si>
    <t>Costo mantenimiento preventivo y correctivo * vida util estimada en años</t>
  </si>
  <si>
    <t xml:space="preserve">Vida util tecnica estimada en años </t>
  </si>
  <si>
    <t>Soporte técnico  * vida util estimada en 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</si>
</sst>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5" formatCode="_-&quot;$&quot;\ * #,##0_-;\-&quot;$&quot;\ * #,##0_-;_-&quot;$&quot;\ 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u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u/>
      <sz val="10"/>
      <color theme="1"/>
      <name val="Calibri"/>
      <family val="2"/>
    </font>
    <font>
      <b/>
      <sz val="11"/>
      <color theme="1"/>
      <name val="Aptos Narrow"/>
      <family val="2"/>
      <scheme val="minor"/>
    </font>
    <font>
      <b/>
      <u/>
      <sz val="16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3" tint="0.89999084444715716"/>
        <bgColor indexed="64"/>
      </patternFill>
    </fill>
  </fills>
  <borders count="10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horizontal="center" vertical="center" wrapText="1"/>
    </xf>
    <xf numFmtId="164" fontId="3" fillId="5" borderId="2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164" fontId="3" fillId="6" borderId="2" xfId="0" applyNumberFormat="1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center" vertical="center" wrapText="1"/>
    </xf>
    <xf numFmtId="164" fontId="3" fillId="5" borderId="7" xfId="0" applyNumberFormat="1" applyFont="1" applyFill="1" applyBorder="1" applyAlignment="1">
      <alignment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164" fontId="3" fillId="5" borderId="0" xfId="0" applyNumberFormat="1" applyFont="1" applyFill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44" fontId="3" fillId="0" borderId="0" xfId="1" applyFont="1"/>
    <xf numFmtId="0" fontId="2" fillId="2" borderId="8" xfId="0" applyFont="1" applyFill="1" applyBorder="1" applyAlignment="1">
      <alignment horizontal="center" vertical="center" wrapText="1"/>
    </xf>
    <xf numFmtId="164" fontId="2" fillId="4" borderId="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0" fontId="7" fillId="6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center" vertical="center"/>
    </xf>
    <xf numFmtId="164" fontId="3" fillId="6" borderId="0" xfId="0" applyNumberFormat="1" applyFont="1" applyFill="1" applyAlignment="1">
      <alignment horizontal="center" vertical="center"/>
    </xf>
    <xf numFmtId="0" fontId="3" fillId="0" borderId="9" xfId="0" applyFont="1" applyBorder="1"/>
    <xf numFmtId="0" fontId="8" fillId="0" borderId="0" xfId="0" applyFont="1"/>
    <xf numFmtId="0" fontId="2" fillId="4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165" fontId="2" fillId="4" borderId="1" xfId="1" applyNumberFormat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0" fillId="5" borderId="0" xfId="0" applyFill="1"/>
    <xf numFmtId="164" fontId="3" fillId="8" borderId="2" xfId="0" applyNumberFormat="1" applyFont="1" applyFill="1" applyBorder="1" applyAlignment="1">
      <alignment vertical="center" wrapText="1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2">
    <wetp:webextensionref xmlns:r="http://schemas.openxmlformats.org/officeDocument/2006/relationships" r:id="rId1"/>
  </wetp:taskpane>
  <wetp:taskpane dockstate="right" visibility="0" width="438" row="3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3814D606-BFC0-4A47-8A45-C50375467276}">
  <we:reference id="wa200005271" version="2.5.5.0" store="es-ES" storeType="OMEX"/>
  <we:alternateReferences>
    <we:reference id="WA200005271" version="2.5.5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ebextensions/webextension2.xml><?xml version="1.0" encoding="utf-8"?>
<we:webextension xmlns:we="http://schemas.microsoft.com/office/webextensions/webextension/2010/11" id="{881D6E86-C1AF-4DB8-813B-DCAE8AEC6F11}">
  <we:reference id="wa200007447" version="1.0.0.0" store="es-ES" storeType="OMEX"/>
  <we:alternateReferences>
    <we:reference id="WA200007447" version="1.0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_xldudf_BOARDFLARE_RUNPY</we:customFunctionIds>
        <we:customFunctionIds>_xldudf_BOARDFLARE_EXEC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62634-29E2-4A78-9A88-4CAB0BA79D27}">
  <dimension ref="B2:K14"/>
  <sheetViews>
    <sheetView showGridLines="0" tabSelected="1" workbookViewId="0">
      <selection activeCell="F28" sqref="F28"/>
    </sheetView>
  </sheetViews>
  <sheetFormatPr baseColWidth="10" defaultRowHeight="15" x14ac:dyDescent="0.25"/>
  <cols>
    <col min="3" max="3" width="25.7109375" customWidth="1"/>
    <col min="4" max="4" width="43.85546875" customWidth="1"/>
    <col min="5" max="6" width="19.140625" customWidth="1"/>
  </cols>
  <sheetData>
    <row r="2" spans="2:11" x14ac:dyDescent="0.25">
      <c r="B2" s="42" t="s">
        <v>57</v>
      </c>
      <c r="C2" s="42"/>
      <c r="D2" s="42"/>
      <c r="E2" s="42"/>
      <c r="F2" s="42"/>
      <c r="G2" s="34"/>
      <c r="H2" s="34"/>
      <c r="I2" s="34"/>
      <c r="J2" s="34"/>
      <c r="K2" s="34"/>
    </row>
    <row r="5" spans="2:11" ht="35.25" customHeight="1" x14ac:dyDescent="0.25">
      <c r="B5" s="1" t="s">
        <v>0</v>
      </c>
      <c r="C5" s="1" t="s">
        <v>1</v>
      </c>
      <c r="D5" s="1" t="s">
        <v>2</v>
      </c>
      <c r="E5" s="35" t="s">
        <v>58</v>
      </c>
      <c r="F5" s="36" t="s">
        <v>59</v>
      </c>
    </row>
    <row r="6" spans="2:11" x14ac:dyDescent="0.25">
      <c r="B6" s="6">
        <v>1</v>
      </c>
      <c r="C6" s="5" t="s">
        <v>16</v>
      </c>
      <c r="D6" s="5" t="s">
        <v>17</v>
      </c>
      <c r="E6" s="7">
        <f>+'Analisis Alquiler '!G33</f>
        <v>24469562</v>
      </c>
      <c r="F6" s="7">
        <f>+'Analisis Compra'!G33</f>
        <v>232893339</v>
      </c>
    </row>
    <row r="7" spans="2:11" x14ac:dyDescent="0.25">
      <c r="B7" s="6">
        <v>2</v>
      </c>
      <c r="C7" s="5" t="s">
        <v>18</v>
      </c>
      <c r="D7" s="5" t="s">
        <v>19</v>
      </c>
      <c r="E7" s="7">
        <f>+'Analisis Alquiler '!G64</f>
        <v>5474200</v>
      </c>
      <c r="F7" s="7">
        <f>+'Analisis Compra'!G64</f>
        <v>45704872</v>
      </c>
    </row>
    <row r="8" spans="2:11" x14ac:dyDescent="0.25">
      <c r="B8" s="6">
        <v>3</v>
      </c>
      <c r="C8" s="5" t="s">
        <v>20</v>
      </c>
      <c r="D8" s="5" t="s">
        <v>21</v>
      </c>
      <c r="E8" s="7">
        <f>+'Analisis Alquiler '!G95</f>
        <v>193417553</v>
      </c>
      <c r="F8" s="7">
        <f>+'Analisis Compra'!G95</f>
        <v>1781028479.6666665</v>
      </c>
    </row>
    <row r="9" spans="2:11" x14ac:dyDescent="0.25">
      <c r="B9" s="6">
        <v>4</v>
      </c>
      <c r="C9" s="5" t="s">
        <v>22</v>
      </c>
      <c r="D9" s="5" t="s">
        <v>23</v>
      </c>
      <c r="E9" s="7">
        <f>+'Analisis Alquiler '!G127</f>
        <v>81405694</v>
      </c>
      <c r="F9" s="7">
        <f>+'Analisis Compra'!G126</f>
        <v>567048467</v>
      </c>
    </row>
    <row r="10" spans="2:11" x14ac:dyDescent="0.25">
      <c r="B10" s="6">
        <v>5</v>
      </c>
      <c r="C10" s="5" t="s">
        <v>24</v>
      </c>
      <c r="D10" s="5" t="s">
        <v>25</v>
      </c>
      <c r="E10" s="7">
        <f>+'Analisis Alquiler '!G159</f>
        <v>11155860</v>
      </c>
      <c r="F10" s="7">
        <f>+'Analisis Compra'!G157</f>
        <v>43510385.333333328</v>
      </c>
    </row>
    <row r="11" spans="2:11" x14ac:dyDescent="0.25">
      <c r="B11" s="6">
        <v>6</v>
      </c>
      <c r="C11" s="5" t="s">
        <v>16</v>
      </c>
      <c r="D11" s="5" t="s">
        <v>26</v>
      </c>
      <c r="E11" s="7">
        <f>+'Analisis Alquiler '!G191</f>
        <v>12461841</v>
      </c>
      <c r="F11" s="7">
        <f>+'Analisis Compra'!G188</f>
        <v>78566796</v>
      </c>
    </row>
    <row r="12" spans="2:11" x14ac:dyDescent="0.25">
      <c r="B12" s="6">
        <v>7</v>
      </c>
      <c r="C12" s="5" t="s">
        <v>22</v>
      </c>
      <c r="D12" s="5" t="s">
        <v>27</v>
      </c>
      <c r="E12" s="7">
        <f>+'Analisis Alquiler '!G223</f>
        <v>46208060</v>
      </c>
      <c r="F12" s="7">
        <f>+'Analisis Compra'!G219</f>
        <v>128748720</v>
      </c>
    </row>
    <row r="13" spans="2:11" x14ac:dyDescent="0.25">
      <c r="B13" s="6">
        <v>8</v>
      </c>
      <c r="C13" s="5" t="s">
        <v>20</v>
      </c>
      <c r="D13" s="5" t="s">
        <v>28</v>
      </c>
      <c r="E13" s="7">
        <f>+'Analisis Alquiler '!G255</f>
        <v>21737254</v>
      </c>
      <c r="F13" s="7">
        <f>+'Analisis Compra'!G250</f>
        <v>56578846.666666664</v>
      </c>
    </row>
    <row r="14" spans="2:11" x14ac:dyDescent="0.25">
      <c r="E14" s="41">
        <f>+SUM(E6:E13)</f>
        <v>396330024</v>
      </c>
      <c r="F14" s="41">
        <f>+SUM(F6:F13)</f>
        <v>2934079905.6666665</v>
      </c>
    </row>
  </sheetData>
  <mergeCells count="1">
    <mergeCell ref="B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F7CDE-C781-461A-8A85-8C457F505DC4}">
  <dimension ref="B3:M255"/>
  <sheetViews>
    <sheetView showGridLines="0" topLeftCell="A145" zoomScale="85" zoomScaleNormal="85" workbookViewId="0">
      <selection activeCell="M176" sqref="M176"/>
    </sheetView>
  </sheetViews>
  <sheetFormatPr baseColWidth="10" defaultRowHeight="12.75" x14ac:dyDescent="0.2"/>
  <cols>
    <col min="1" max="1" width="7.28515625" style="19" customWidth="1"/>
    <col min="2" max="2" width="18.5703125" style="19" customWidth="1"/>
    <col min="3" max="13" width="21.7109375" style="19" customWidth="1"/>
    <col min="14" max="16384" width="11.42578125" style="19"/>
  </cols>
  <sheetData>
    <row r="3" spans="2:13" ht="33" customHeight="1" x14ac:dyDescent="0.2">
      <c r="B3" s="46" t="s">
        <v>71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2:13" x14ac:dyDescent="0.2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3" x14ac:dyDescent="0.2">
      <c r="B5" s="45" t="s">
        <v>60</v>
      </c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6" spans="2:13" x14ac:dyDescent="0.2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2:13" ht="63.75" x14ac:dyDescent="0.2">
      <c r="B7" s="24" t="s">
        <v>29</v>
      </c>
      <c r="C7" s="25" t="s">
        <v>5</v>
      </c>
      <c r="D7" s="25" t="s">
        <v>6</v>
      </c>
      <c r="E7" s="25" t="s">
        <v>7</v>
      </c>
      <c r="F7" s="25" t="s">
        <v>8</v>
      </c>
      <c r="G7" s="25" t="s">
        <v>9</v>
      </c>
      <c r="H7" s="25" t="s">
        <v>10</v>
      </c>
      <c r="I7" s="25" t="s">
        <v>11</v>
      </c>
      <c r="J7" s="25" t="s">
        <v>12</v>
      </c>
      <c r="K7" s="25" t="s">
        <v>13</v>
      </c>
      <c r="L7" s="25" t="s">
        <v>14</v>
      </c>
      <c r="M7" s="4" t="s">
        <v>30</v>
      </c>
    </row>
    <row r="8" spans="2:13" x14ac:dyDescent="0.2">
      <c r="B8" s="6" t="s">
        <v>31</v>
      </c>
      <c r="C8" s="7">
        <v>4680000</v>
      </c>
      <c r="D8" s="7">
        <v>182000</v>
      </c>
      <c r="E8" s="7">
        <v>234000</v>
      </c>
      <c r="F8" s="7">
        <v>52000</v>
      </c>
      <c r="G8" s="7">
        <v>0</v>
      </c>
      <c r="H8" s="7">
        <v>4680000</v>
      </c>
      <c r="I8" s="7">
        <v>260000</v>
      </c>
      <c r="J8" s="7">
        <v>257400</v>
      </c>
      <c r="K8" s="7">
        <v>377000</v>
      </c>
      <c r="L8" s="7">
        <v>0</v>
      </c>
      <c r="M8" s="7">
        <v>6042400</v>
      </c>
    </row>
    <row r="9" spans="2:13" x14ac:dyDescent="0.2">
      <c r="B9" s="6" t="s">
        <v>33</v>
      </c>
      <c r="C9" s="7">
        <v>3770000</v>
      </c>
      <c r="D9" s="7">
        <v>117000</v>
      </c>
      <c r="E9" s="7">
        <v>208000</v>
      </c>
      <c r="F9" s="7">
        <v>0</v>
      </c>
      <c r="G9" s="7">
        <v>0</v>
      </c>
      <c r="H9" s="7">
        <v>390000</v>
      </c>
      <c r="I9" s="7">
        <v>0</v>
      </c>
      <c r="J9" s="7">
        <v>234000</v>
      </c>
      <c r="K9" s="7">
        <v>364000</v>
      </c>
      <c r="L9" s="7">
        <v>0</v>
      </c>
      <c r="M9" s="7">
        <v>4693000</v>
      </c>
    </row>
    <row r="10" spans="2:13" x14ac:dyDescent="0.2">
      <c r="B10" s="6" t="s">
        <v>36</v>
      </c>
      <c r="C10" s="7">
        <v>4290000</v>
      </c>
      <c r="D10" s="7">
        <v>130000</v>
      </c>
      <c r="E10" s="7">
        <v>234000</v>
      </c>
      <c r="F10" s="7">
        <v>26000</v>
      </c>
      <c r="G10" s="7">
        <v>0</v>
      </c>
      <c r="H10" s="7">
        <v>468000</v>
      </c>
      <c r="I10" s="7">
        <v>260000</v>
      </c>
      <c r="J10" s="7">
        <v>234000</v>
      </c>
      <c r="K10" s="7">
        <v>390000</v>
      </c>
      <c r="L10" s="7">
        <v>0</v>
      </c>
      <c r="M10" s="7">
        <v>5564000</v>
      </c>
    </row>
    <row r="11" spans="2:13" x14ac:dyDescent="0.2">
      <c r="B11" s="14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2:13" x14ac:dyDescent="0.2">
      <c r="B12" s="6" t="s">
        <v>39</v>
      </c>
      <c r="C12" s="7">
        <f>+ROUND(AVERAGE(C8:C10),0)</f>
        <v>4246667</v>
      </c>
      <c r="D12" s="7">
        <f t="shared" ref="D12:M12" si="0">+ROUND(AVERAGE(D8:D10),0)</f>
        <v>143000</v>
      </c>
      <c r="E12" s="7">
        <f t="shared" si="0"/>
        <v>225333</v>
      </c>
      <c r="F12" s="7">
        <f t="shared" si="0"/>
        <v>26000</v>
      </c>
      <c r="G12" s="7">
        <f t="shared" si="0"/>
        <v>0</v>
      </c>
      <c r="H12" s="7">
        <f t="shared" si="0"/>
        <v>1846000</v>
      </c>
      <c r="I12" s="7">
        <f t="shared" si="0"/>
        <v>173333</v>
      </c>
      <c r="J12" s="7">
        <f t="shared" si="0"/>
        <v>241800</v>
      </c>
      <c r="K12" s="7">
        <f t="shared" si="0"/>
        <v>377000</v>
      </c>
      <c r="L12" s="7">
        <f t="shared" si="0"/>
        <v>0</v>
      </c>
      <c r="M12" s="7">
        <f t="shared" si="0"/>
        <v>5433133</v>
      </c>
    </row>
    <row r="15" spans="2:13" ht="18.75" customHeight="1" x14ac:dyDescent="0.2">
      <c r="B15" s="43" t="s">
        <v>50</v>
      </c>
      <c r="C15" s="43"/>
      <c r="D15" s="43"/>
      <c r="E15" s="43"/>
      <c r="F15" s="43"/>
    </row>
    <row r="16" spans="2:13" x14ac:dyDescent="0.2">
      <c r="B16" s="19" t="s">
        <v>51</v>
      </c>
      <c r="F16" s="21" t="s">
        <v>45</v>
      </c>
      <c r="G16" s="19">
        <f>90/1000</f>
        <v>0.09</v>
      </c>
    </row>
    <row r="17" spans="2:13" x14ac:dyDescent="0.2">
      <c r="B17" s="19" t="s">
        <v>52</v>
      </c>
      <c r="F17" s="21" t="s">
        <v>45</v>
      </c>
      <c r="G17" s="19">
        <v>8</v>
      </c>
    </row>
    <row r="18" spans="2:13" x14ac:dyDescent="0.2">
      <c r="B18" s="19" t="s">
        <v>53</v>
      </c>
      <c r="F18" s="21" t="s">
        <v>45</v>
      </c>
      <c r="G18" s="19">
        <v>20</v>
      </c>
    </row>
    <row r="19" spans="2:13" x14ac:dyDescent="0.2">
      <c r="B19" s="19" t="s">
        <v>54</v>
      </c>
      <c r="F19" s="21" t="s">
        <v>45</v>
      </c>
      <c r="G19" s="22">
        <v>863.61</v>
      </c>
    </row>
    <row r="20" spans="2:13" x14ac:dyDescent="0.2">
      <c r="B20" s="19" t="s">
        <v>55</v>
      </c>
      <c r="F20" s="21" t="s">
        <v>45</v>
      </c>
      <c r="G20" s="19">
        <v>26</v>
      </c>
    </row>
    <row r="21" spans="2:13" x14ac:dyDescent="0.2">
      <c r="B21" s="26" t="s">
        <v>56</v>
      </c>
      <c r="C21" s="20"/>
      <c r="D21" s="20"/>
      <c r="E21" s="20"/>
      <c r="F21" s="21" t="s">
        <v>45</v>
      </c>
      <c r="G21" s="22">
        <f>+ROUND(G16*G17*G18*G19*G20,0)</f>
        <v>323336</v>
      </c>
    </row>
    <row r="23" spans="2:13" ht="12.75" customHeight="1" x14ac:dyDescent="0.2">
      <c r="B23" s="27" t="s">
        <v>38</v>
      </c>
      <c r="C23" s="27"/>
      <c r="D23" s="27"/>
      <c r="E23" s="27"/>
      <c r="F23" s="27"/>
      <c r="G23" s="27"/>
      <c r="H23" s="27"/>
      <c r="I23" s="27"/>
      <c r="J23" s="27"/>
      <c r="L23" s="27"/>
      <c r="M23" s="27"/>
    </row>
    <row r="24" spans="2:13" ht="27" customHeight="1" x14ac:dyDescent="0.2">
      <c r="B24" s="44" t="e" vm="1">
        <v>#VALUE!</v>
      </c>
      <c r="C24" s="44"/>
      <c r="D24" s="44"/>
      <c r="E24" s="44"/>
      <c r="F24" s="28"/>
      <c r="G24" s="28"/>
      <c r="H24" s="28"/>
      <c r="I24" s="28"/>
      <c r="J24" s="28"/>
      <c r="L24" s="28"/>
      <c r="M24" s="28"/>
    </row>
    <row r="25" spans="2:13" x14ac:dyDescent="0.2">
      <c r="B25" s="19" t="s">
        <v>46</v>
      </c>
      <c r="F25" s="21" t="s">
        <v>45</v>
      </c>
      <c r="G25" s="22">
        <f>+ROUND(M12,0)</f>
        <v>5433133</v>
      </c>
      <c r="H25" s="19" t="s">
        <v>68</v>
      </c>
    </row>
    <row r="26" spans="2:13" x14ac:dyDescent="0.2">
      <c r="B26" s="19" t="s">
        <v>40</v>
      </c>
      <c r="F26" s="21" t="s">
        <v>45</v>
      </c>
      <c r="G26" s="19">
        <v>3.9</v>
      </c>
      <c r="H26" s="19" t="s">
        <v>69</v>
      </c>
    </row>
    <row r="27" spans="2:13" x14ac:dyDescent="0.2">
      <c r="G27" s="22">
        <f>ROUND(G25*G26,0)</f>
        <v>21189219</v>
      </c>
      <c r="H27" s="19" t="s">
        <v>49</v>
      </c>
    </row>
    <row r="28" spans="2:13" x14ac:dyDescent="0.2">
      <c r="B28" s="19" t="s">
        <v>41</v>
      </c>
      <c r="F28" s="21" t="s">
        <v>45</v>
      </c>
      <c r="G28" s="22">
        <f>ROUND(G21*G26,0)</f>
        <v>1261010</v>
      </c>
      <c r="H28" s="19" t="s">
        <v>92</v>
      </c>
    </row>
    <row r="29" spans="2:13" x14ac:dyDescent="0.2">
      <c r="B29" s="19" t="s">
        <v>42</v>
      </c>
      <c r="F29" s="21" t="s">
        <v>45</v>
      </c>
      <c r="G29" s="22">
        <v>0</v>
      </c>
      <c r="H29" s="19" t="s">
        <v>70</v>
      </c>
    </row>
    <row r="30" spans="2:13" x14ac:dyDescent="0.2">
      <c r="B30" s="19" t="s">
        <v>43</v>
      </c>
      <c r="F30" s="21" t="s">
        <v>45</v>
      </c>
      <c r="G30" s="22">
        <f>+ROUND(H12,0)</f>
        <v>1846000</v>
      </c>
    </row>
    <row r="31" spans="2:13" x14ac:dyDescent="0.2">
      <c r="B31" s="19" t="s">
        <v>44</v>
      </c>
      <c r="F31" s="21" t="s">
        <v>45</v>
      </c>
      <c r="G31" s="22">
        <f>+ROUND(I12,0)</f>
        <v>173333</v>
      </c>
    </row>
    <row r="33" spans="2:13" x14ac:dyDescent="0.2">
      <c r="B33" s="29"/>
      <c r="C33" s="29"/>
      <c r="D33" s="29"/>
      <c r="E33" s="30" t="s">
        <v>48</v>
      </c>
      <c r="F33" s="31" t="s">
        <v>45</v>
      </c>
      <c r="G33" s="32">
        <f>+G27+G28+G29+G30+G31</f>
        <v>24469562</v>
      </c>
    </row>
    <row r="34" spans="2:13" s="33" customFormat="1" ht="13.5" thickBot="1" x14ac:dyDescent="0.25"/>
    <row r="35" spans="2:13" ht="13.5" thickTop="1" x14ac:dyDescent="0.2">
      <c r="C35" s="23"/>
    </row>
    <row r="36" spans="2:13" x14ac:dyDescent="0.2">
      <c r="B36" s="45" t="s">
        <v>61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</row>
    <row r="37" spans="2:13" x14ac:dyDescent="0.2"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</row>
    <row r="38" spans="2:13" ht="63.75" x14ac:dyDescent="0.2">
      <c r="B38" s="24" t="s">
        <v>29</v>
      </c>
      <c r="C38" s="25" t="s">
        <v>5</v>
      </c>
      <c r="D38" s="25" t="s">
        <v>6</v>
      </c>
      <c r="E38" s="25" t="s">
        <v>7</v>
      </c>
      <c r="F38" s="25" t="s">
        <v>8</v>
      </c>
      <c r="G38" s="25" t="s">
        <v>9</v>
      </c>
      <c r="H38" s="25" t="s">
        <v>10</v>
      </c>
      <c r="I38" s="25" t="s">
        <v>11</v>
      </c>
      <c r="J38" s="25" t="s">
        <v>12</v>
      </c>
      <c r="K38" s="25" t="s">
        <v>13</v>
      </c>
      <c r="L38" s="25" t="s">
        <v>14</v>
      </c>
      <c r="M38" s="4" t="s">
        <v>30</v>
      </c>
    </row>
    <row r="39" spans="2:13" x14ac:dyDescent="0.2">
      <c r="B39" s="6" t="s">
        <v>31</v>
      </c>
      <c r="C39" s="7">
        <v>1040000</v>
      </c>
      <c r="D39" s="7">
        <v>36000</v>
      </c>
      <c r="E39" s="7">
        <v>60000</v>
      </c>
      <c r="F39" s="7">
        <v>0</v>
      </c>
      <c r="G39" s="7">
        <v>0</v>
      </c>
      <c r="H39" s="7">
        <v>1040000</v>
      </c>
      <c r="I39" s="7">
        <v>0</v>
      </c>
      <c r="J39" s="7">
        <v>19800</v>
      </c>
      <c r="K39" s="7">
        <v>29000</v>
      </c>
      <c r="L39" s="7">
        <v>0</v>
      </c>
      <c r="M39" s="7">
        <v>1184800</v>
      </c>
    </row>
    <row r="40" spans="2:13" x14ac:dyDescent="0.2">
      <c r="B40" s="6" t="s">
        <v>33</v>
      </c>
      <c r="C40" s="7">
        <v>900000</v>
      </c>
      <c r="D40" s="7">
        <v>30000</v>
      </c>
      <c r="E40" s="7">
        <v>50000</v>
      </c>
      <c r="F40" s="7">
        <v>0</v>
      </c>
      <c r="G40" s="7">
        <v>0</v>
      </c>
      <c r="H40" s="7">
        <v>76000</v>
      </c>
      <c r="I40" s="7">
        <v>0</v>
      </c>
      <c r="J40" s="7">
        <v>18000</v>
      </c>
      <c r="K40" s="7">
        <v>28000</v>
      </c>
      <c r="L40" s="7">
        <v>0</v>
      </c>
      <c r="M40" s="7">
        <v>1026000</v>
      </c>
    </row>
    <row r="41" spans="2:13" x14ac:dyDescent="0.2">
      <c r="B41" s="6" t="s">
        <v>36</v>
      </c>
      <c r="C41" s="7">
        <v>1020000</v>
      </c>
      <c r="D41" s="7">
        <v>34000</v>
      </c>
      <c r="E41" s="7">
        <v>50000</v>
      </c>
      <c r="F41" s="7">
        <v>0</v>
      </c>
      <c r="G41" s="7">
        <v>0</v>
      </c>
      <c r="H41" s="7">
        <v>90000</v>
      </c>
      <c r="I41" s="7">
        <v>0</v>
      </c>
      <c r="J41" s="7">
        <v>18000</v>
      </c>
      <c r="K41" s="7">
        <v>30000</v>
      </c>
      <c r="L41" s="7">
        <v>0</v>
      </c>
      <c r="M41" s="7">
        <v>1152000</v>
      </c>
    </row>
    <row r="42" spans="2:13" x14ac:dyDescent="0.2">
      <c r="B42" s="14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</row>
    <row r="43" spans="2:13" x14ac:dyDescent="0.2">
      <c r="B43" s="6" t="s">
        <v>39</v>
      </c>
      <c r="C43" s="7">
        <f>+ROUND(AVERAGE(C39:C41),0)</f>
        <v>986667</v>
      </c>
      <c r="D43" s="7">
        <f t="shared" ref="D43:M43" si="1">+ROUND(AVERAGE(D39:D41),0)</f>
        <v>33333</v>
      </c>
      <c r="E43" s="7">
        <f t="shared" si="1"/>
        <v>53333</v>
      </c>
      <c r="F43" s="7">
        <f t="shared" si="1"/>
        <v>0</v>
      </c>
      <c r="G43" s="7">
        <f t="shared" si="1"/>
        <v>0</v>
      </c>
      <c r="H43" s="7">
        <f t="shared" si="1"/>
        <v>402000</v>
      </c>
      <c r="I43" s="7">
        <f t="shared" si="1"/>
        <v>0</v>
      </c>
      <c r="J43" s="7">
        <f t="shared" si="1"/>
        <v>18600</v>
      </c>
      <c r="K43" s="7">
        <f t="shared" si="1"/>
        <v>29000</v>
      </c>
      <c r="L43" s="7">
        <f t="shared" si="1"/>
        <v>0</v>
      </c>
      <c r="M43" s="7">
        <f t="shared" si="1"/>
        <v>1120933</v>
      </c>
    </row>
    <row r="46" spans="2:13" x14ac:dyDescent="0.2">
      <c r="B46" s="43" t="s">
        <v>50</v>
      </c>
      <c r="C46" s="43"/>
      <c r="D46" s="43"/>
      <c r="E46" s="43"/>
      <c r="F46" s="43"/>
    </row>
    <row r="47" spans="2:13" x14ac:dyDescent="0.2">
      <c r="B47" s="19" t="s">
        <v>51</v>
      </c>
      <c r="F47" s="21" t="s">
        <v>45</v>
      </c>
      <c r="G47" s="19">
        <f>650/1000</f>
        <v>0.65</v>
      </c>
    </row>
    <row r="48" spans="2:13" x14ac:dyDescent="0.2">
      <c r="B48" s="19" t="s">
        <v>52</v>
      </c>
      <c r="F48" s="21" t="s">
        <v>45</v>
      </c>
      <c r="G48" s="19">
        <v>8</v>
      </c>
    </row>
    <row r="49" spans="2:13" x14ac:dyDescent="0.2">
      <c r="B49" s="19" t="s">
        <v>53</v>
      </c>
      <c r="F49" s="21" t="s">
        <v>45</v>
      </c>
      <c r="G49" s="19">
        <v>20</v>
      </c>
    </row>
    <row r="50" spans="2:13" x14ac:dyDescent="0.2">
      <c r="B50" s="19" t="s">
        <v>54</v>
      </c>
      <c r="F50" s="21" t="s">
        <v>45</v>
      </c>
      <c r="G50" s="22">
        <v>863.61</v>
      </c>
    </row>
    <row r="51" spans="2:13" x14ac:dyDescent="0.2">
      <c r="B51" s="19" t="s">
        <v>55</v>
      </c>
      <c r="F51" s="21" t="s">
        <v>45</v>
      </c>
      <c r="G51" s="19">
        <v>2</v>
      </c>
    </row>
    <row r="52" spans="2:13" x14ac:dyDescent="0.2">
      <c r="B52" s="26" t="s">
        <v>56</v>
      </c>
      <c r="C52" s="20"/>
      <c r="D52" s="20"/>
      <c r="E52" s="20"/>
      <c r="F52" s="21" t="s">
        <v>45</v>
      </c>
      <c r="G52" s="22">
        <f>+ROUND(G47*G48*G49*G50*G51,0)</f>
        <v>179631</v>
      </c>
    </row>
    <row r="54" spans="2:13" ht="25.5" x14ac:dyDescent="0.2">
      <c r="B54" s="27" t="s">
        <v>38</v>
      </c>
      <c r="C54" s="27"/>
      <c r="D54" s="27"/>
      <c r="E54" s="27"/>
      <c r="F54" s="27"/>
      <c r="G54" s="27"/>
      <c r="H54" s="27"/>
      <c r="I54" s="27"/>
      <c r="J54" s="27"/>
      <c r="L54" s="27"/>
      <c r="M54" s="27"/>
    </row>
    <row r="55" spans="2:13" ht="27.75" customHeight="1" x14ac:dyDescent="0.2">
      <c r="B55" s="44" t="e" vm="1">
        <v>#VALUE!</v>
      </c>
      <c r="C55" s="44"/>
      <c r="D55" s="44"/>
      <c r="E55" s="44"/>
      <c r="F55" s="28"/>
      <c r="G55" s="28"/>
      <c r="H55" s="28"/>
      <c r="I55" s="28"/>
      <c r="J55" s="28"/>
      <c r="L55" s="28"/>
      <c r="M55" s="28"/>
    </row>
    <row r="56" spans="2:13" ht="12.75" customHeight="1" x14ac:dyDescent="0.2">
      <c r="B56" s="19" t="s">
        <v>46</v>
      </c>
      <c r="F56" s="21" t="s">
        <v>45</v>
      </c>
      <c r="G56" s="22">
        <f>+ROUND(M43,0)</f>
        <v>1120933</v>
      </c>
      <c r="H56" s="19" t="s">
        <v>68</v>
      </c>
    </row>
    <row r="57" spans="2:13" x14ac:dyDescent="0.2">
      <c r="B57" s="19" t="s">
        <v>40</v>
      </c>
      <c r="F57" s="21" t="s">
        <v>45</v>
      </c>
      <c r="G57" s="19">
        <v>3.9</v>
      </c>
      <c r="H57" s="19" t="s">
        <v>69</v>
      </c>
    </row>
    <row r="58" spans="2:13" x14ac:dyDescent="0.2">
      <c r="G58" s="22">
        <f>ROUND(G56*G57,0)</f>
        <v>4371639</v>
      </c>
      <c r="H58" s="19" t="s">
        <v>49</v>
      </c>
    </row>
    <row r="59" spans="2:13" x14ac:dyDescent="0.2">
      <c r="B59" s="19" t="s">
        <v>41</v>
      </c>
      <c r="F59" s="21" t="s">
        <v>45</v>
      </c>
      <c r="G59" s="22">
        <f>ROUND(G52*G57,0)</f>
        <v>700561</v>
      </c>
      <c r="H59" s="19" t="s">
        <v>92</v>
      </c>
    </row>
    <row r="60" spans="2:13" x14ac:dyDescent="0.2">
      <c r="B60" s="19" t="s">
        <v>42</v>
      </c>
      <c r="F60" s="21" t="s">
        <v>45</v>
      </c>
      <c r="G60" s="22">
        <v>0</v>
      </c>
    </row>
    <row r="61" spans="2:13" x14ac:dyDescent="0.2">
      <c r="B61" s="19" t="s">
        <v>43</v>
      </c>
      <c r="F61" s="21" t="s">
        <v>45</v>
      </c>
      <c r="G61" s="22">
        <f>+ROUND(H43,0)</f>
        <v>402000</v>
      </c>
    </row>
    <row r="62" spans="2:13" x14ac:dyDescent="0.2">
      <c r="B62" s="19" t="s">
        <v>44</v>
      </c>
      <c r="F62" s="21" t="s">
        <v>45</v>
      </c>
      <c r="G62" s="22">
        <f>+ROUND(I43,0)</f>
        <v>0</v>
      </c>
    </row>
    <row r="64" spans="2:13" x14ac:dyDescent="0.2">
      <c r="B64" s="29"/>
      <c r="C64" s="29"/>
      <c r="D64" s="29"/>
      <c r="E64" s="30" t="s">
        <v>48</v>
      </c>
      <c r="F64" s="31" t="s">
        <v>45</v>
      </c>
      <c r="G64" s="32">
        <f>+G58+G59+G60+G61+G62</f>
        <v>5474200</v>
      </c>
    </row>
    <row r="65" spans="2:13" s="33" customFormat="1" ht="13.5" thickBot="1" x14ac:dyDescent="0.25"/>
    <row r="66" spans="2:13" ht="13.5" thickTop="1" x14ac:dyDescent="0.2">
      <c r="C66" s="23"/>
    </row>
    <row r="67" spans="2:13" x14ac:dyDescent="0.2">
      <c r="B67" s="45" t="s">
        <v>62</v>
      </c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</row>
    <row r="68" spans="2:13" x14ac:dyDescent="0.2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</row>
    <row r="69" spans="2:13" ht="63.75" x14ac:dyDescent="0.2">
      <c r="B69" s="24" t="s">
        <v>29</v>
      </c>
      <c r="C69" s="25" t="s">
        <v>5</v>
      </c>
      <c r="D69" s="25" t="s">
        <v>6</v>
      </c>
      <c r="E69" s="25" t="s">
        <v>7</v>
      </c>
      <c r="F69" s="25" t="s">
        <v>8</v>
      </c>
      <c r="G69" s="25" t="s">
        <v>9</v>
      </c>
      <c r="H69" s="25" t="s">
        <v>10</v>
      </c>
      <c r="I69" s="25" t="s">
        <v>11</v>
      </c>
      <c r="J69" s="25" t="s">
        <v>12</v>
      </c>
      <c r="K69" s="25" t="s">
        <v>13</v>
      </c>
      <c r="L69" s="25" t="s">
        <v>14</v>
      </c>
      <c r="M69" s="4" t="s">
        <v>30</v>
      </c>
    </row>
    <row r="70" spans="2:13" x14ac:dyDescent="0.2">
      <c r="B70" s="6" t="s">
        <v>31</v>
      </c>
      <c r="C70" s="7">
        <v>39140000</v>
      </c>
      <c r="D70" s="7">
        <v>1236000</v>
      </c>
      <c r="E70" s="7">
        <v>2472000</v>
      </c>
      <c r="F70" s="7">
        <v>0</v>
      </c>
      <c r="G70" s="7">
        <v>0</v>
      </c>
      <c r="H70" s="7">
        <v>39140000</v>
      </c>
      <c r="I70" s="7">
        <v>0</v>
      </c>
      <c r="J70" s="7">
        <v>2039400</v>
      </c>
      <c r="K70" s="7">
        <v>2987000</v>
      </c>
      <c r="L70" s="7">
        <v>0</v>
      </c>
      <c r="M70" s="7">
        <v>47874400</v>
      </c>
    </row>
    <row r="71" spans="2:13" x14ac:dyDescent="0.2">
      <c r="B71" s="6" t="s">
        <v>33</v>
      </c>
      <c r="C71" s="7">
        <v>33990000</v>
      </c>
      <c r="D71" s="7">
        <v>927000</v>
      </c>
      <c r="E71" s="7">
        <v>1648000</v>
      </c>
      <c r="F71" s="7">
        <v>0</v>
      </c>
      <c r="G71" s="7">
        <v>0</v>
      </c>
      <c r="H71" s="7">
        <v>3090000</v>
      </c>
      <c r="I71" s="7">
        <v>0</v>
      </c>
      <c r="J71" s="7">
        <v>1854000</v>
      </c>
      <c r="K71" s="7">
        <v>2884000</v>
      </c>
      <c r="L71" s="7">
        <v>0</v>
      </c>
      <c r="M71" s="7">
        <v>41303000</v>
      </c>
    </row>
    <row r="72" spans="2:13" x14ac:dyDescent="0.2">
      <c r="B72" s="6" t="s">
        <v>36</v>
      </c>
      <c r="C72" s="7">
        <v>35432000</v>
      </c>
      <c r="D72" s="7">
        <v>1030000</v>
      </c>
      <c r="E72" s="7">
        <v>2472000</v>
      </c>
      <c r="F72" s="7">
        <v>0</v>
      </c>
      <c r="G72" s="7">
        <v>0</v>
      </c>
      <c r="H72" s="7">
        <v>4120000</v>
      </c>
      <c r="I72" s="7">
        <v>0</v>
      </c>
      <c r="J72" s="7">
        <v>1854000</v>
      </c>
      <c r="K72" s="7">
        <v>3090000</v>
      </c>
      <c r="L72" s="7">
        <v>0</v>
      </c>
      <c r="M72" s="7">
        <v>43878000</v>
      </c>
    </row>
    <row r="73" spans="2:13" x14ac:dyDescent="0.2">
      <c r="B73" s="14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</row>
    <row r="74" spans="2:13" x14ac:dyDescent="0.2">
      <c r="B74" s="6" t="s">
        <v>39</v>
      </c>
      <c r="C74" s="7">
        <f>+ROUND(AVERAGE(C70:C72),0)</f>
        <v>36187333</v>
      </c>
      <c r="D74" s="7">
        <f t="shared" ref="D74:M74" si="2">+ROUND(AVERAGE(D70:D72),0)</f>
        <v>1064333</v>
      </c>
      <c r="E74" s="7">
        <f t="shared" si="2"/>
        <v>2197333</v>
      </c>
      <c r="F74" s="7">
        <f t="shared" si="2"/>
        <v>0</v>
      </c>
      <c r="G74" s="7">
        <f t="shared" si="2"/>
        <v>0</v>
      </c>
      <c r="H74" s="7">
        <f t="shared" si="2"/>
        <v>15450000</v>
      </c>
      <c r="I74" s="7">
        <f t="shared" si="2"/>
        <v>0</v>
      </c>
      <c r="J74" s="7">
        <f t="shared" si="2"/>
        <v>1915800</v>
      </c>
      <c r="K74" s="7">
        <f t="shared" si="2"/>
        <v>2987000</v>
      </c>
      <c r="L74" s="7">
        <f t="shared" si="2"/>
        <v>0</v>
      </c>
      <c r="M74" s="7">
        <f t="shared" si="2"/>
        <v>44351800</v>
      </c>
    </row>
    <row r="77" spans="2:13" x14ac:dyDescent="0.2">
      <c r="B77" s="43" t="s">
        <v>50</v>
      </c>
      <c r="C77" s="43"/>
      <c r="D77" s="43"/>
      <c r="E77" s="43"/>
      <c r="F77" s="43"/>
    </row>
    <row r="78" spans="2:13" x14ac:dyDescent="0.2">
      <c r="B78" s="19" t="s">
        <v>51</v>
      </c>
      <c r="F78" s="21" t="s">
        <v>45</v>
      </c>
      <c r="G78" s="19">
        <f>45/1000</f>
        <v>4.4999999999999998E-2</v>
      </c>
    </row>
    <row r="79" spans="2:13" x14ac:dyDescent="0.2">
      <c r="B79" s="19" t="s">
        <v>52</v>
      </c>
      <c r="F79" s="21" t="s">
        <v>45</v>
      </c>
      <c r="G79" s="19">
        <v>8</v>
      </c>
    </row>
    <row r="80" spans="2:13" x14ac:dyDescent="0.2">
      <c r="B80" s="19" t="s">
        <v>53</v>
      </c>
      <c r="F80" s="21" t="s">
        <v>45</v>
      </c>
      <c r="G80" s="19">
        <v>20</v>
      </c>
    </row>
    <row r="81" spans="2:13" x14ac:dyDescent="0.2">
      <c r="B81" s="19" t="s">
        <v>54</v>
      </c>
      <c r="F81" s="21" t="s">
        <v>45</v>
      </c>
      <c r="G81" s="22">
        <v>863.61</v>
      </c>
    </row>
    <row r="82" spans="2:13" x14ac:dyDescent="0.2">
      <c r="B82" s="19" t="s">
        <v>55</v>
      </c>
      <c r="F82" s="21" t="s">
        <v>45</v>
      </c>
      <c r="G82" s="19">
        <v>206</v>
      </c>
    </row>
    <row r="83" spans="2:13" x14ac:dyDescent="0.2">
      <c r="B83" s="26" t="s">
        <v>56</v>
      </c>
      <c r="C83" s="20"/>
      <c r="D83" s="20"/>
      <c r="E83" s="20"/>
      <c r="F83" s="21" t="s">
        <v>45</v>
      </c>
      <c r="G83" s="22">
        <f>+ROUND(G78*G79*G80*G81*G82,0)</f>
        <v>1280906</v>
      </c>
    </row>
    <row r="85" spans="2:13" ht="25.5" x14ac:dyDescent="0.2">
      <c r="B85" s="27" t="s">
        <v>38</v>
      </c>
      <c r="C85" s="27"/>
      <c r="D85" s="27"/>
      <c r="E85" s="27"/>
      <c r="F85" s="27"/>
      <c r="G85" s="27"/>
      <c r="H85" s="27"/>
      <c r="I85" s="27"/>
      <c r="J85" s="27"/>
      <c r="L85" s="27"/>
      <c r="M85" s="27"/>
    </row>
    <row r="86" spans="2:13" ht="33" customHeight="1" x14ac:dyDescent="0.2">
      <c r="B86" s="44" t="e" vm="1">
        <v>#VALUE!</v>
      </c>
      <c r="C86" s="44"/>
      <c r="D86" s="44"/>
      <c r="E86" s="44"/>
      <c r="F86" s="28"/>
      <c r="G86" s="28"/>
      <c r="H86" s="28"/>
      <c r="I86" s="28"/>
      <c r="J86" s="28"/>
      <c r="L86" s="28"/>
      <c r="M86" s="28"/>
    </row>
    <row r="87" spans="2:13" ht="12.75" customHeight="1" x14ac:dyDescent="0.2">
      <c r="B87" s="19" t="s">
        <v>46</v>
      </c>
      <c r="F87" s="21" t="s">
        <v>45</v>
      </c>
      <c r="G87" s="22">
        <f>+ROUND(M74,0)</f>
        <v>44351800</v>
      </c>
      <c r="H87" s="19" t="s">
        <v>68</v>
      </c>
    </row>
    <row r="88" spans="2:13" x14ac:dyDescent="0.2">
      <c r="B88" s="19" t="s">
        <v>40</v>
      </c>
      <c r="F88" s="21" t="s">
        <v>45</v>
      </c>
      <c r="G88" s="19">
        <v>3.9</v>
      </c>
      <c r="H88" s="19" t="s">
        <v>69</v>
      </c>
    </row>
    <row r="89" spans="2:13" x14ac:dyDescent="0.2">
      <c r="G89" s="22">
        <f>ROUND(G87*G88,0)</f>
        <v>172972020</v>
      </c>
      <c r="H89" s="19" t="s">
        <v>49</v>
      </c>
    </row>
    <row r="90" spans="2:13" x14ac:dyDescent="0.2">
      <c r="B90" s="19" t="s">
        <v>41</v>
      </c>
      <c r="F90" s="21" t="s">
        <v>45</v>
      </c>
      <c r="G90" s="22">
        <f>ROUND(G83*G88,0)</f>
        <v>4995533</v>
      </c>
      <c r="H90" s="19" t="s">
        <v>92</v>
      </c>
    </row>
    <row r="91" spans="2:13" x14ac:dyDescent="0.2">
      <c r="B91" s="19" t="s">
        <v>42</v>
      </c>
      <c r="F91" s="21" t="s">
        <v>45</v>
      </c>
      <c r="G91" s="22">
        <v>0</v>
      </c>
    </row>
    <row r="92" spans="2:13" x14ac:dyDescent="0.2">
      <c r="B92" s="19" t="s">
        <v>43</v>
      </c>
      <c r="F92" s="21" t="s">
        <v>45</v>
      </c>
      <c r="G92" s="22">
        <f>+ROUND(H74,0)</f>
        <v>15450000</v>
      </c>
    </row>
    <row r="93" spans="2:13" x14ac:dyDescent="0.2">
      <c r="B93" s="19" t="s">
        <v>44</v>
      </c>
      <c r="F93" s="21" t="s">
        <v>45</v>
      </c>
      <c r="G93" s="22">
        <f>+ROUND(I74,0)</f>
        <v>0</v>
      </c>
    </row>
    <row r="95" spans="2:13" x14ac:dyDescent="0.2">
      <c r="B95" s="29"/>
      <c r="C95" s="29"/>
      <c r="D95" s="29"/>
      <c r="E95" s="30" t="s">
        <v>48</v>
      </c>
      <c r="F95" s="31" t="s">
        <v>45</v>
      </c>
      <c r="G95" s="32">
        <f>+G89+G90+G91+G92+G93</f>
        <v>193417553</v>
      </c>
    </row>
    <row r="97" spans="2:13" s="33" customFormat="1" ht="13.5" thickBot="1" x14ac:dyDescent="0.25"/>
    <row r="98" spans="2:13" ht="13.5" thickTop="1" x14ac:dyDescent="0.2">
      <c r="C98" s="23"/>
    </row>
    <row r="99" spans="2:13" x14ac:dyDescent="0.2">
      <c r="B99" s="45" t="s">
        <v>63</v>
      </c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</row>
    <row r="100" spans="2:13" x14ac:dyDescent="0.2"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</row>
    <row r="101" spans="2:13" ht="63.75" x14ac:dyDescent="0.2">
      <c r="B101" s="24" t="s">
        <v>29</v>
      </c>
      <c r="C101" s="25" t="s">
        <v>5</v>
      </c>
      <c r="D101" s="25" t="s">
        <v>6</v>
      </c>
      <c r="E101" s="25" t="s">
        <v>7</v>
      </c>
      <c r="F101" s="25" t="s">
        <v>8</v>
      </c>
      <c r="G101" s="25" t="s">
        <v>9</v>
      </c>
      <c r="H101" s="25" t="s">
        <v>10</v>
      </c>
      <c r="I101" s="25" t="s">
        <v>11</v>
      </c>
      <c r="J101" s="25" t="s">
        <v>12</v>
      </c>
      <c r="K101" s="25" t="s">
        <v>13</v>
      </c>
      <c r="L101" s="25" t="s">
        <v>14</v>
      </c>
      <c r="M101" s="4" t="s">
        <v>30</v>
      </c>
    </row>
    <row r="102" spans="2:13" x14ac:dyDescent="0.2">
      <c r="B102" s="6" t="s">
        <v>31</v>
      </c>
      <c r="C102" s="7">
        <v>13860000</v>
      </c>
      <c r="D102" s="7">
        <v>378000</v>
      </c>
      <c r="E102" s="7">
        <v>756000</v>
      </c>
      <c r="F102" s="7">
        <v>0</v>
      </c>
      <c r="G102" s="7">
        <v>0</v>
      </c>
      <c r="H102" s="7">
        <v>13860000</v>
      </c>
      <c r="I102" s="7">
        <v>0</v>
      </c>
      <c r="J102" s="7">
        <v>623700</v>
      </c>
      <c r="K102" s="7">
        <v>913500</v>
      </c>
      <c r="L102" s="7">
        <v>0</v>
      </c>
      <c r="M102" s="7">
        <v>16531200</v>
      </c>
    </row>
    <row r="103" spans="2:13" x14ac:dyDescent="0.2">
      <c r="B103" s="6" t="s">
        <v>33</v>
      </c>
      <c r="C103" s="7">
        <v>11970000</v>
      </c>
      <c r="D103" s="7">
        <v>283500</v>
      </c>
      <c r="E103" s="7">
        <v>504000</v>
      </c>
      <c r="F103" s="7">
        <v>0</v>
      </c>
      <c r="G103" s="7">
        <v>0</v>
      </c>
      <c r="H103" s="7">
        <v>945000</v>
      </c>
      <c r="I103" s="7">
        <v>0</v>
      </c>
      <c r="J103" s="7">
        <v>567000</v>
      </c>
      <c r="K103" s="7">
        <v>8820000</v>
      </c>
      <c r="L103" s="7">
        <v>0</v>
      </c>
      <c r="M103" s="7">
        <v>22144500</v>
      </c>
    </row>
    <row r="104" spans="2:13" x14ac:dyDescent="0.2">
      <c r="B104" s="6" t="s">
        <v>36</v>
      </c>
      <c r="C104" s="7">
        <v>13230000</v>
      </c>
      <c r="D104" s="7">
        <v>409500</v>
      </c>
      <c r="E104" s="7">
        <v>756000</v>
      </c>
      <c r="F104" s="7">
        <v>0</v>
      </c>
      <c r="G104" s="7">
        <v>0</v>
      </c>
      <c r="H104" s="7">
        <v>1260000</v>
      </c>
      <c r="I104" s="7">
        <v>0</v>
      </c>
      <c r="J104" s="7">
        <v>567000</v>
      </c>
      <c r="K104" s="7">
        <v>945000</v>
      </c>
      <c r="L104" s="7">
        <v>0</v>
      </c>
      <c r="M104" s="7">
        <v>15907500</v>
      </c>
    </row>
    <row r="105" spans="2:13" x14ac:dyDescent="0.2">
      <c r="B105" s="14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</row>
    <row r="106" spans="2:13" x14ac:dyDescent="0.2">
      <c r="B106" s="6" t="s">
        <v>39</v>
      </c>
      <c r="C106" s="7">
        <f>+ROUND(AVERAGE(C102:C104),0)</f>
        <v>13020000</v>
      </c>
      <c r="D106" s="7">
        <f t="shared" ref="D106:M106" si="3">+ROUND(AVERAGE(D102:D104),0)</f>
        <v>357000</v>
      </c>
      <c r="E106" s="7">
        <f t="shared" si="3"/>
        <v>672000</v>
      </c>
      <c r="F106" s="7">
        <f t="shared" si="3"/>
        <v>0</v>
      </c>
      <c r="G106" s="7">
        <f t="shared" si="3"/>
        <v>0</v>
      </c>
      <c r="H106" s="7">
        <f t="shared" si="3"/>
        <v>5355000</v>
      </c>
      <c r="I106" s="7">
        <f t="shared" si="3"/>
        <v>0</v>
      </c>
      <c r="J106" s="7">
        <f t="shared" si="3"/>
        <v>585900</v>
      </c>
      <c r="K106" s="7">
        <f t="shared" si="3"/>
        <v>3559500</v>
      </c>
      <c r="L106" s="7">
        <f t="shared" si="3"/>
        <v>0</v>
      </c>
      <c r="M106" s="7">
        <f t="shared" si="3"/>
        <v>18194400</v>
      </c>
    </row>
    <row r="109" spans="2:13" x14ac:dyDescent="0.2">
      <c r="B109" s="43" t="s">
        <v>50</v>
      </c>
      <c r="C109" s="43"/>
      <c r="D109" s="43"/>
      <c r="E109" s="43"/>
      <c r="F109" s="43"/>
    </row>
    <row r="110" spans="2:13" x14ac:dyDescent="0.2">
      <c r="B110" s="19" t="s">
        <v>51</v>
      </c>
      <c r="F110" s="21" t="s">
        <v>45</v>
      </c>
      <c r="G110" s="19">
        <f>150/1000</f>
        <v>0.15</v>
      </c>
    </row>
    <row r="111" spans="2:13" x14ac:dyDescent="0.2">
      <c r="B111" s="19" t="s">
        <v>52</v>
      </c>
      <c r="F111" s="21" t="s">
        <v>45</v>
      </c>
      <c r="G111" s="19">
        <v>8</v>
      </c>
    </row>
    <row r="112" spans="2:13" x14ac:dyDescent="0.2">
      <c r="B112" s="19" t="s">
        <v>53</v>
      </c>
      <c r="F112" s="21" t="s">
        <v>45</v>
      </c>
      <c r="G112" s="19">
        <v>20</v>
      </c>
    </row>
    <row r="113" spans="2:13" x14ac:dyDescent="0.2">
      <c r="B113" s="19" t="s">
        <v>54</v>
      </c>
      <c r="F113" s="21" t="s">
        <v>45</v>
      </c>
      <c r="G113" s="22">
        <v>863.61</v>
      </c>
    </row>
    <row r="114" spans="2:13" x14ac:dyDescent="0.2">
      <c r="B114" s="19" t="s">
        <v>55</v>
      </c>
      <c r="F114" s="21" t="s">
        <v>45</v>
      </c>
      <c r="G114" s="19">
        <v>63</v>
      </c>
    </row>
    <row r="115" spans="2:13" x14ac:dyDescent="0.2">
      <c r="B115" s="26" t="s">
        <v>56</v>
      </c>
      <c r="C115" s="20"/>
      <c r="D115" s="20"/>
      <c r="E115" s="20"/>
      <c r="F115" s="21" t="s">
        <v>45</v>
      </c>
      <c r="G115" s="22">
        <f>+ROUND(G110*G111*G112*G113*G114,0)</f>
        <v>1305778</v>
      </c>
    </row>
    <row r="117" spans="2:13" ht="25.5" x14ac:dyDescent="0.2">
      <c r="B117" s="27" t="s">
        <v>38</v>
      </c>
      <c r="C117" s="27"/>
      <c r="D117" s="27"/>
      <c r="E117" s="27"/>
      <c r="F117" s="27"/>
      <c r="G117" s="27"/>
      <c r="H117" s="27"/>
      <c r="I117" s="27"/>
      <c r="J117" s="27"/>
      <c r="L117" s="27"/>
      <c r="M117" s="27"/>
    </row>
    <row r="118" spans="2:13" ht="33" customHeight="1" x14ac:dyDescent="0.2">
      <c r="B118" s="44" t="e" vm="1">
        <v>#VALUE!</v>
      </c>
      <c r="C118" s="44"/>
      <c r="D118" s="44"/>
      <c r="E118" s="44"/>
      <c r="F118" s="28"/>
      <c r="G118" s="28"/>
      <c r="H118" s="28"/>
      <c r="I118" s="28"/>
      <c r="J118" s="28"/>
      <c r="L118" s="28"/>
      <c r="M118" s="28"/>
    </row>
    <row r="119" spans="2:13" ht="12.75" customHeight="1" x14ac:dyDescent="0.2">
      <c r="B119" s="19" t="s">
        <v>46</v>
      </c>
      <c r="F119" s="21" t="s">
        <v>45</v>
      </c>
      <c r="G119" s="22">
        <f>+ROUND(M106,0)</f>
        <v>18194400</v>
      </c>
      <c r="H119" s="19" t="s">
        <v>68</v>
      </c>
    </row>
    <row r="120" spans="2:13" x14ac:dyDescent="0.2">
      <c r="B120" s="19" t="s">
        <v>40</v>
      </c>
      <c r="F120" s="21" t="s">
        <v>45</v>
      </c>
      <c r="G120" s="19">
        <v>3.9</v>
      </c>
      <c r="H120" s="19" t="s">
        <v>69</v>
      </c>
    </row>
    <row r="121" spans="2:13" x14ac:dyDescent="0.2">
      <c r="G121" s="22">
        <f>ROUND(G119*G120,0)</f>
        <v>70958160</v>
      </c>
      <c r="H121" s="19" t="s">
        <v>49</v>
      </c>
    </row>
    <row r="122" spans="2:13" x14ac:dyDescent="0.2">
      <c r="B122" s="19" t="s">
        <v>41</v>
      </c>
      <c r="F122" s="21" t="s">
        <v>45</v>
      </c>
      <c r="G122" s="22">
        <f>ROUND(G115*G120,0)</f>
        <v>5092534</v>
      </c>
      <c r="H122" s="19" t="s">
        <v>92</v>
      </c>
    </row>
    <row r="123" spans="2:13" x14ac:dyDescent="0.2">
      <c r="B123" s="19" t="s">
        <v>42</v>
      </c>
      <c r="F123" s="21" t="s">
        <v>45</v>
      </c>
      <c r="G123" s="22">
        <v>0</v>
      </c>
    </row>
    <row r="124" spans="2:13" x14ac:dyDescent="0.2">
      <c r="B124" s="19" t="s">
        <v>43</v>
      </c>
      <c r="F124" s="21" t="s">
        <v>45</v>
      </c>
      <c r="G124" s="22">
        <f>+ROUND(H106,0)</f>
        <v>5355000</v>
      </c>
    </row>
    <row r="125" spans="2:13" x14ac:dyDescent="0.2">
      <c r="B125" s="19" t="s">
        <v>44</v>
      </c>
      <c r="F125" s="21" t="s">
        <v>45</v>
      </c>
      <c r="G125" s="22">
        <f>+ROUND(I106,0)</f>
        <v>0</v>
      </c>
    </row>
    <row r="127" spans="2:13" x14ac:dyDescent="0.2">
      <c r="B127" s="29"/>
      <c r="C127" s="29"/>
      <c r="D127" s="29"/>
      <c r="E127" s="30" t="s">
        <v>48</v>
      </c>
      <c r="F127" s="31" t="s">
        <v>45</v>
      </c>
      <c r="G127" s="32">
        <f>+G121+G122+G123+G124+G125</f>
        <v>81405694</v>
      </c>
    </row>
    <row r="129" spans="2:13" s="33" customFormat="1" ht="13.5" thickBot="1" x14ac:dyDescent="0.25"/>
    <row r="130" spans="2:13" ht="13.5" thickTop="1" x14ac:dyDescent="0.2">
      <c r="C130" s="23"/>
    </row>
    <row r="131" spans="2:13" x14ac:dyDescent="0.2">
      <c r="B131" s="45" t="s">
        <v>64</v>
      </c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</row>
    <row r="132" spans="2:13" x14ac:dyDescent="0.2"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</row>
    <row r="133" spans="2:13" ht="63.75" x14ac:dyDescent="0.2">
      <c r="B133" s="24" t="s">
        <v>29</v>
      </c>
      <c r="C133" s="25" t="s">
        <v>5</v>
      </c>
      <c r="D133" s="25" t="s">
        <v>6</v>
      </c>
      <c r="E133" s="25" t="s">
        <v>7</v>
      </c>
      <c r="F133" s="25" t="s">
        <v>8</v>
      </c>
      <c r="G133" s="25" t="s">
        <v>9</v>
      </c>
      <c r="H133" s="25" t="s">
        <v>10</v>
      </c>
      <c r="I133" s="25" t="s">
        <v>11</v>
      </c>
      <c r="J133" s="25" t="s">
        <v>12</v>
      </c>
      <c r="K133" s="25" t="s">
        <v>13</v>
      </c>
      <c r="L133" s="25" t="s">
        <v>14</v>
      </c>
      <c r="M133" s="4" t="s">
        <v>30</v>
      </c>
    </row>
    <row r="134" spans="2:13" x14ac:dyDescent="0.2">
      <c r="B134" s="6" t="s">
        <v>31</v>
      </c>
      <c r="C134" s="7">
        <v>2380000</v>
      </c>
      <c r="D134" s="7">
        <v>70000</v>
      </c>
      <c r="E134" s="7">
        <v>245000</v>
      </c>
      <c r="F134" s="7">
        <v>0</v>
      </c>
      <c r="G134" s="7">
        <v>0</v>
      </c>
      <c r="H134" s="7">
        <v>2380000</v>
      </c>
      <c r="I134" s="7">
        <v>0</v>
      </c>
      <c r="J134" s="7">
        <v>0</v>
      </c>
      <c r="K134" s="7">
        <v>0</v>
      </c>
      <c r="L134" s="7">
        <v>143500</v>
      </c>
      <c r="M134" s="7">
        <v>2838500</v>
      </c>
    </row>
    <row r="135" spans="2:13" x14ac:dyDescent="0.2">
      <c r="B135" s="6" t="s">
        <v>33</v>
      </c>
      <c r="C135" s="7">
        <v>1610000</v>
      </c>
      <c r="D135" s="7">
        <v>63000</v>
      </c>
      <c r="E135" s="7">
        <v>245000</v>
      </c>
      <c r="F135" s="7">
        <v>0</v>
      </c>
      <c r="G135" s="7">
        <v>0</v>
      </c>
      <c r="H135" s="7">
        <v>245000</v>
      </c>
      <c r="I135" s="7">
        <v>0</v>
      </c>
      <c r="J135" s="7">
        <v>0</v>
      </c>
      <c r="K135" s="7">
        <v>0</v>
      </c>
      <c r="L135" s="7">
        <v>126000</v>
      </c>
      <c r="M135" s="7">
        <v>2044000</v>
      </c>
    </row>
    <row r="136" spans="2:13" x14ac:dyDescent="0.2">
      <c r="B136" s="6" t="s">
        <v>36</v>
      </c>
      <c r="C136" s="7">
        <v>2240000</v>
      </c>
      <c r="D136" s="7">
        <v>70000</v>
      </c>
      <c r="E136" s="7">
        <v>245000</v>
      </c>
      <c r="F136" s="7">
        <v>0</v>
      </c>
      <c r="G136" s="7">
        <v>0</v>
      </c>
      <c r="H136" s="7">
        <v>385000</v>
      </c>
      <c r="I136" s="7">
        <v>0</v>
      </c>
      <c r="J136" s="7">
        <v>0</v>
      </c>
      <c r="K136" s="7">
        <v>0</v>
      </c>
      <c r="L136" s="7">
        <v>140000</v>
      </c>
      <c r="M136" s="7">
        <v>2695000</v>
      </c>
    </row>
    <row r="137" spans="2:13" x14ac:dyDescent="0.2">
      <c r="B137" s="14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</row>
    <row r="138" spans="2:13" x14ac:dyDescent="0.2">
      <c r="B138" s="6" t="s">
        <v>39</v>
      </c>
      <c r="C138" s="7">
        <f>+ROUND(AVERAGE(C134:C136),0)</f>
        <v>2076667</v>
      </c>
      <c r="D138" s="7">
        <f t="shared" ref="D138:M138" si="4">+ROUND(AVERAGE(D134:D136),0)</f>
        <v>67667</v>
      </c>
      <c r="E138" s="7">
        <f t="shared" si="4"/>
        <v>245000</v>
      </c>
      <c r="F138" s="7">
        <f t="shared" si="4"/>
        <v>0</v>
      </c>
      <c r="G138" s="7">
        <f t="shared" si="4"/>
        <v>0</v>
      </c>
      <c r="H138" s="7">
        <f t="shared" si="4"/>
        <v>1003333</v>
      </c>
      <c r="I138" s="7">
        <f t="shared" si="4"/>
        <v>0</v>
      </c>
      <c r="J138" s="7">
        <f t="shared" si="4"/>
        <v>0</v>
      </c>
      <c r="K138" s="7">
        <f t="shared" si="4"/>
        <v>0</v>
      </c>
      <c r="L138" s="7">
        <f t="shared" si="4"/>
        <v>136500</v>
      </c>
      <c r="M138" s="7">
        <f t="shared" si="4"/>
        <v>2525833</v>
      </c>
    </row>
    <row r="141" spans="2:13" x14ac:dyDescent="0.2">
      <c r="B141" s="43" t="s">
        <v>50</v>
      </c>
      <c r="C141" s="43"/>
      <c r="D141" s="43"/>
      <c r="E141" s="43"/>
      <c r="F141" s="43"/>
    </row>
    <row r="142" spans="2:13" x14ac:dyDescent="0.2">
      <c r="B142" s="19" t="s">
        <v>51</v>
      </c>
      <c r="F142" s="21" t="s">
        <v>45</v>
      </c>
      <c r="G142" s="19">
        <v>0.08</v>
      </c>
    </row>
    <row r="143" spans="2:13" x14ac:dyDescent="0.2">
      <c r="B143" s="19" t="s">
        <v>52</v>
      </c>
      <c r="F143" s="21" t="s">
        <v>45</v>
      </c>
      <c r="G143" s="19">
        <v>8</v>
      </c>
    </row>
    <row r="144" spans="2:13" x14ac:dyDescent="0.2">
      <c r="B144" s="19" t="s">
        <v>53</v>
      </c>
      <c r="F144" s="21" t="s">
        <v>45</v>
      </c>
      <c r="G144" s="19">
        <v>20</v>
      </c>
    </row>
    <row r="145" spans="2:13" x14ac:dyDescent="0.2">
      <c r="B145" s="19" t="s">
        <v>54</v>
      </c>
      <c r="F145" s="21" t="s">
        <v>45</v>
      </c>
      <c r="G145" s="22">
        <v>863.61</v>
      </c>
    </row>
    <row r="146" spans="2:13" x14ac:dyDescent="0.2">
      <c r="B146" s="19" t="s">
        <v>55</v>
      </c>
      <c r="F146" s="21" t="s">
        <v>45</v>
      </c>
      <c r="G146" s="19">
        <v>7</v>
      </c>
    </row>
    <row r="147" spans="2:13" x14ac:dyDescent="0.2">
      <c r="B147" s="26" t="s">
        <v>56</v>
      </c>
      <c r="C147" s="20"/>
      <c r="D147" s="20"/>
      <c r="E147" s="20"/>
      <c r="F147" s="21" t="s">
        <v>45</v>
      </c>
      <c r="G147" s="22">
        <f>+ROUND(G142*G143*G144*G145*G146,0)</f>
        <v>77379</v>
      </c>
    </row>
    <row r="149" spans="2:13" ht="25.5" x14ac:dyDescent="0.2">
      <c r="B149" s="27" t="s">
        <v>38</v>
      </c>
      <c r="C149" s="27"/>
      <c r="D149" s="27"/>
      <c r="E149" s="27"/>
      <c r="F149" s="27"/>
      <c r="G149" s="27"/>
      <c r="H149" s="27"/>
      <c r="I149" s="27"/>
      <c r="J149" s="27"/>
      <c r="L149" s="27"/>
      <c r="M149" s="27"/>
    </row>
    <row r="150" spans="2:13" ht="33" customHeight="1" x14ac:dyDescent="0.2">
      <c r="B150" s="44" t="e" vm="1">
        <v>#VALUE!</v>
      </c>
      <c r="C150" s="44"/>
      <c r="D150" s="44"/>
      <c r="E150" s="44"/>
      <c r="F150" s="28"/>
      <c r="G150" s="28"/>
      <c r="H150" s="28"/>
      <c r="I150" s="28"/>
      <c r="J150" s="28"/>
      <c r="L150" s="28"/>
      <c r="M150" s="28"/>
    </row>
    <row r="151" spans="2:13" ht="12.75" customHeight="1" x14ac:dyDescent="0.2">
      <c r="B151" s="19" t="s">
        <v>46</v>
      </c>
      <c r="F151" s="21" t="s">
        <v>45</v>
      </c>
      <c r="G151" s="22">
        <f>+ROUND(M138,0)</f>
        <v>2525833</v>
      </c>
      <c r="H151" s="19" t="s">
        <v>68</v>
      </c>
    </row>
    <row r="152" spans="2:13" x14ac:dyDescent="0.2">
      <c r="B152" s="19" t="s">
        <v>40</v>
      </c>
      <c r="F152" s="21" t="s">
        <v>45</v>
      </c>
      <c r="G152" s="19">
        <v>3.9</v>
      </c>
      <c r="H152" s="19" t="s">
        <v>69</v>
      </c>
    </row>
    <row r="153" spans="2:13" x14ac:dyDescent="0.2">
      <c r="G153" s="22">
        <f>ROUND(G151*G152,0)</f>
        <v>9850749</v>
      </c>
      <c r="H153" s="19" t="s">
        <v>49</v>
      </c>
    </row>
    <row r="154" spans="2:13" x14ac:dyDescent="0.2">
      <c r="B154" s="19" t="s">
        <v>41</v>
      </c>
      <c r="F154" s="21" t="s">
        <v>45</v>
      </c>
      <c r="G154" s="22">
        <f>ROUND(G147*G152,0)</f>
        <v>301778</v>
      </c>
      <c r="H154" s="19" t="s">
        <v>92</v>
      </c>
    </row>
    <row r="155" spans="2:13" x14ac:dyDescent="0.2">
      <c r="B155" s="19" t="s">
        <v>42</v>
      </c>
      <c r="F155" s="21" t="s">
        <v>45</v>
      </c>
      <c r="G155" s="22">
        <v>0</v>
      </c>
    </row>
    <row r="156" spans="2:13" x14ac:dyDescent="0.2">
      <c r="B156" s="19" t="s">
        <v>43</v>
      </c>
      <c r="F156" s="21" t="s">
        <v>45</v>
      </c>
      <c r="G156" s="22">
        <f>+ROUND(H138,0)</f>
        <v>1003333</v>
      </c>
    </row>
    <row r="157" spans="2:13" x14ac:dyDescent="0.2">
      <c r="B157" s="19" t="s">
        <v>44</v>
      </c>
      <c r="F157" s="21" t="s">
        <v>45</v>
      </c>
      <c r="G157" s="22">
        <f>+ROUND(I138,0)</f>
        <v>0</v>
      </c>
    </row>
    <row r="159" spans="2:13" x14ac:dyDescent="0.2">
      <c r="B159" s="29"/>
      <c r="C159" s="29"/>
      <c r="D159" s="29"/>
      <c r="E159" s="30" t="s">
        <v>48</v>
      </c>
      <c r="F159" s="31" t="s">
        <v>45</v>
      </c>
      <c r="G159" s="32">
        <f>+G153+G154+G155+G156+G157</f>
        <v>11155860</v>
      </c>
    </row>
    <row r="161" spans="2:13" s="33" customFormat="1" ht="13.5" thickBot="1" x14ac:dyDescent="0.25"/>
    <row r="162" spans="2:13" ht="13.5" thickTop="1" x14ac:dyDescent="0.2">
      <c r="C162" s="23"/>
    </row>
    <row r="163" spans="2:13" x14ac:dyDescent="0.2">
      <c r="B163" s="45" t="s">
        <v>65</v>
      </c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</row>
    <row r="164" spans="2:13" x14ac:dyDescent="0.2"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</row>
    <row r="165" spans="2:13" ht="63.75" x14ac:dyDescent="0.2">
      <c r="B165" s="24" t="s">
        <v>29</v>
      </c>
      <c r="C165" s="25" t="s">
        <v>5</v>
      </c>
      <c r="D165" s="25" t="s">
        <v>6</v>
      </c>
      <c r="E165" s="25" t="s">
        <v>7</v>
      </c>
      <c r="F165" s="25" t="s">
        <v>8</v>
      </c>
      <c r="G165" s="25" t="s">
        <v>9</v>
      </c>
      <c r="H165" s="25" t="s">
        <v>10</v>
      </c>
      <c r="I165" s="25" t="s">
        <v>11</v>
      </c>
      <c r="J165" s="25" t="s">
        <v>12</v>
      </c>
      <c r="K165" s="25" t="s">
        <v>13</v>
      </c>
      <c r="L165" s="25" t="s">
        <v>14</v>
      </c>
      <c r="M165" s="4" t="s">
        <v>30</v>
      </c>
    </row>
    <row r="166" spans="2:13" x14ac:dyDescent="0.2">
      <c r="B166" s="6" t="s">
        <v>31</v>
      </c>
      <c r="C166" s="7">
        <v>2200000</v>
      </c>
      <c r="D166" s="7">
        <v>110000</v>
      </c>
      <c r="E166" s="7">
        <v>385000</v>
      </c>
      <c r="F166" s="7">
        <v>0</v>
      </c>
      <c r="G166" s="7">
        <v>0</v>
      </c>
      <c r="H166" s="7">
        <v>2310000</v>
      </c>
      <c r="I166" s="7">
        <v>0</v>
      </c>
      <c r="J166" s="7">
        <v>0</v>
      </c>
      <c r="K166" s="7">
        <v>0</v>
      </c>
      <c r="L166" s="7">
        <v>225500</v>
      </c>
      <c r="M166" s="7">
        <v>2920500</v>
      </c>
    </row>
    <row r="167" spans="2:13" x14ac:dyDescent="0.2">
      <c r="B167" s="6" t="s">
        <v>33</v>
      </c>
      <c r="C167" s="7">
        <v>1980000</v>
      </c>
      <c r="D167" s="7">
        <v>88000</v>
      </c>
      <c r="E167" s="7">
        <v>275000</v>
      </c>
      <c r="F167" s="7">
        <v>0</v>
      </c>
      <c r="G167" s="7">
        <v>0</v>
      </c>
      <c r="H167" s="7">
        <v>330000</v>
      </c>
      <c r="I167" s="7">
        <v>0</v>
      </c>
      <c r="J167" s="7">
        <v>0</v>
      </c>
      <c r="K167" s="7">
        <v>0</v>
      </c>
      <c r="L167" s="7">
        <v>198000</v>
      </c>
      <c r="M167" s="7">
        <v>2541000</v>
      </c>
    </row>
    <row r="168" spans="2:13" x14ac:dyDescent="0.2">
      <c r="B168" s="6" t="s">
        <v>36</v>
      </c>
      <c r="C168" s="7">
        <v>2310000</v>
      </c>
      <c r="D168" s="7">
        <v>110000</v>
      </c>
      <c r="E168" s="7">
        <v>330000</v>
      </c>
      <c r="F168" s="7">
        <v>0</v>
      </c>
      <c r="G168" s="7">
        <v>0</v>
      </c>
      <c r="H168" s="7">
        <v>440000</v>
      </c>
      <c r="I168" s="7">
        <v>0</v>
      </c>
      <c r="J168" s="7">
        <v>0</v>
      </c>
      <c r="K168" s="7">
        <v>0</v>
      </c>
      <c r="L168" s="7">
        <v>220000</v>
      </c>
      <c r="M168" s="7">
        <v>2970000</v>
      </c>
    </row>
    <row r="169" spans="2:13" x14ac:dyDescent="0.2">
      <c r="B169" s="14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</row>
    <row r="170" spans="2:13" x14ac:dyDescent="0.2">
      <c r="B170" s="6" t="s">
        <v>39</v>
      </c>
      <c r="C170" s="7">
        <f>+ROUND(AVERAGE(C166:C168),0)</f>
        <v>2163333</v>
      </c>
      <c r="D170" s="7">
        <f t="shared" ref="D170:M170" si="5">+ROUND(AVERAGE(D166:D168),0)</f>
        <v>102667</v>
      </c>
      <c r="E170" s="7">
        <f t="shared" si="5"/>
        <v>330000</v>
      </c>
      <c r="F170" s="7">
        <f t="shared" si="5"/>
        <v>0</v>
      </c>
      <c r="G170" s="7">
        <f t="shared" si="5"/>
        <v>0</v>
      </c>
      <c r="H170" s="7">
        <f t="shared" si="5"/>
        <v>1026667</v>
      </c>
      <c r="I170" s="7">
        <f t="shared" si="5"/>
        <v>0</v>
      </c>
      <c r="J170" s="7">
        <f t="shared" si="5"/>
        <v>0</v>
      </c>
      <c r="K170" s="7">
        <f t="shared" si="5"/>
        <v>0</v>
      </c>
      <c r="L170" s="7">
        <f t="shared" si="5"/>
        <v>214500</v>
      </c>
      <c r="M170" s="7">
        <f t="shared" si="5"/>
        <v>2810500</v>
      </c>
    </row>
    <row r="173" spans="2:13" x14ac:dyDescent="0.2">
      <c r="B173" s="43" t="s">
        <v>50</v>
      </c>
      <c r="C173" s="43"/>
      <c r="D173" s="43"/>
      <c r="E173" s="43"/>
      <c r="F173" s="43"/>
    </row>
    <row r="174" spans="2:13" x14ac:dyDescent="0.2">
      <c r="B174" s="19" t="s">
        <v>51</v>
      </c>
      <c r="F174" s="21" t="s">
        <v>45</v>
      </c>
      <c r="G174" s="19">
        <v>0.08</v>
      </c>
    </row>
    <row r="175" spans="2:13" x14ac:dyDescent="0.2">
      <c r="B175" s="19" t="s">
        <v>52</v>
      </c>
      <c r="F175" s="21" t="s">
        <v>45</v>
      </c>
      <c r="G175" s="19">
        <v>8</v>
      </c>
    </row>
    <row r="176" spans="2:13" x14ac:dyDescent="0.2">
      <c r="B176" s="19" t="s">
        <v>53</v>
      </c>
      <c r="F176" s="21" t="s">
        <v>45</v>
      </c>
      <c r="G176" s="19">
        <v>20</v>
      </c>
    </row>
    <row r="177" spans="2:13" x14ac:dyDescent="0.2">
      <c r="B177" s="19" t="s">
        <v>54</v>
      </c>
      <c r="F177" s="21" t="s">
        <v>45</v>
      </c>
      <c r="G177" s="22">
        <v>863.61</v>
      </c>
    </row>
    <row r="178" spans="2:13" x14ac:dyDescent="0.2">
      <c r="B178" s="19" t="s">
        <v>55</v>
      </c>
      <c r="F178" s="21" t="s">
        <v>45</v>
      </c>
      <c r="G178" s="19">
        <v>11</v>
      </c>
    </row>
    <row r="179" spans="2:13" x14ac:dyDescent="0.2">
      <c r="B179" s="26" t="s">
        <v>56</v>
      </c>
      <c r="C179" s="20"/>
      <c r="D179" s="20"/>
      <c r="E179" s="20"/>
      <c r="F179" s="21" t="s">
        <v>45</v>
      </c>
      <c r="G179" s="22">
        <f>+ROUND(G174*G175*G176*G177*G178,0)</f>
        <v>121596</v>
      </c>
    </row>
    <row r="181" spans="2:13" ht="25.5" x14ac:dyDescent="0.2">
      <c r="B181" s="27" t="s">
        <v>38</v>
      </c>
      <c r="C181" s="27"/>
      <c r="D181" s="27"/>
      <c r="E181" s="27"/>
      <c r="F181" s="27"/>
      <c r="G181" s="27"/>
      <c r="H181" s="27"/>
      <c r="I181" s="27"/>
      <c r="J181" s="27"/>
      <c r="L181" s="27"/>
      <c r="M181" s="27"/>
    </row>
    <row r="182" spans="2:13" ht="33" customHeight="1" x14ac:dyDescent="0.2">
      <c r="B182" s="44" t="e" vm="1">
        <v>#VALUE!</v>
      </c>
      <c r="C182" s="44"/>
      <c r="D182" s="44"/>
      <c r="E182" s="44"/>
      <c r="F182" s="28"/>
      <c r="G182" s="28"/>
      <c r="H182" s="28"/>
      <c r="I182" s="28"/>
      <c r="J182" s="28"/>
      <c r="L182" s="28"/>
      <c r="M182" s="28"/>
    </row>
    <row r="183" spans="2:13" ht="12.75" customHeight="1" x14ac:dyDescent="0.2">
      <c r="B183" s="19" t="s">
        <v>46</v>
      </c>
      <c r="F183" s="21" t="s">
        <v>45</v>
      </c>
      <c r="G183" s="22">
        <f>+ROUND(M170,0)</f>
        <v>2810500</v>
      </c>
      <c r="H183" s="19" t="s">
        <v>68</v>
      </c>
    </row>
    <row r="184" spans="2:13" x14ac:dyDescent="0.2">
      <c r="B184" s="19" t="s">
        <v>40</v>
      </c>
      <c r="F184" s="21" t="s">
        <v>45</v>
      </c>
      <c r="G184" s="19">
        <v>3.9</v>
      </c>
      <c r="H184" s="19" t="s">
        <v>69</v>
      </c>
    </row>
    <row r="185" spans="2:13" x14ac:dyDescent="0.2">
      <c r="G185" s="22">
        <f>ROUND(G183*G184,0)</f>
        <v>10960950</v>
      </c>
      <c r="H185" s="19" t="s">
        <v>49</v>
      </c>
    </row>
    <row r="186" spans="2:13" x14ac:dyDescent="0.2">
      <c r="B186" s="19" t="s">
        <v>41</v>
      </c>
      <c r="F186" s="21" t="s">
        <v>45</v>
      </c>
      <c r="G186" s="22">
        <f>ROUND(G179*G184,0)</f>
        <v>474224</v>
      </c>
      <c r="H186" s="19" t="s">
        <v>92</v>
      </c>
    </row>
    <row r="187" spans="2:13" x14ac:dyDescent="0.2">
      <c r="B187" s="19" t="s">
        <v>42</v>
      </c>
      <c r="F187" s="21" t="s">
        <v>45</v>
      </c>
      <c r="G187" s="22">
        <v>0</v>
      </c>
    </row>
    <row r="188" spans="2:13" x14ac:dyDescent="0.2">
      <c r="B188" s="19" t="s">
        <v>43</v>
      </c>
      <c r="F188" s="21" t="s">
        <v>45</v>
      </c>
      <c r="G188" s="22">
        <f>+ROUND(H170,0)</f>
        <v>1026667</v>
      </c>
    </row>
    <row r="189" spans="2:13" x14ac:dyDescent="0.2">
      <c r="B189" s="19" t="s">
        <v>44</v>
      </c>
      <c r="F189" s="21" t="s">
        <v>45</v>
      </c>
      <c r="G189" s="22">
        <f>+ROUND(I170,0)</f>
        <v>0</v>
      </c>
    </row>
    <row r="191" spans="2:13" x14ac:dyDescent="0.2">
      <c r="B191" s="29"/>
      <c r="C191" s="29"/>
      <c r="D191" s="29"/>
      <c r="E191" s="30" t="s">
        <v>48</v>
      </c>
      <c r="F191" s="31" t="s">
        <v>45</v>
      </c>
      <c r="G191" s="32">
        <f>+G185+G186+G187+G188+G189</f>
        <v>12461841</v>
      </c>
    </row>
    <row r="193" spans="2:13" s="33" customFormat="1" ht="13.5" thickBot="1" x14ac:dyDescent="0.25"/>
    <row r="194" spans="2:13" ht="13.5" thickTop="1" x14ac:dyDescent="0.2">
      <c r="C194" s="23"/>
    </row>
    <row r="195" spans="2:13" x14ac:dyDescent="0.2">
      <c r="B195" s="45" t="s">
        <v>66</v>
      </c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</row>
    <row r="196" spans="2:13" x14ac:dyDescent="0.2"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</row>
    <row r="197" spans="2:13" ht="63.75" x14ac:dyDescent="0.2">
      <c r="B197" s="24" t="s">
        <v>29</v>
      </c>
      <c r="C197" s="25" t="s">
        <v>5</v>
      </c>
      <c r="D197" s="25" t="s">
        <v>6</v>
      </c>
      <c r="E197" s="25" t="s">
        <v>7</v>
      </c>
      <c r="F197" s="25" t="s">
        <v>8</v>
      </c>
      <c r="G197" s="25" t="s">
        <v>9</v>
      </c>
      <c r="H197" s="25" t="s">
        <v>10</v>
      </c>
      <c r="I197" s="25" t="s">
        <v>11</v>
      </c>
      <c r="J197" s="25" t="s">
        <v>12</v>
      </c>
      <c r="K197" s="25" t="s">
        <v>13</v>
      </c>
      <c r="L197" s="25" t="s">
        <v>14</v>
      </c>
      <c r="M197" s="4" t="s">
        <v>30</v>
      </c>
    </row>
    <row r="198" spans="2:13" x14ac:dyDescent="0.2">
      <c r="B198" s="6" t="s">
        <v>31</v>
      </c>
      <c r="C198" s="7">
        <v>9500000</v>
      </c>
      <c r="D198" s="7">
        <v>250000</v>
      </c>
      <c r="E198" s="7">
        <v>750000</v>
      </c>
      <c r="F198" s="7">
        <v>0</v>
      </c>
      <c r="G198" s="7">
        <v>0</v>
      </c>
      <c r="H198" s="7">
        <v>9500000</v>
      </c>
      <c r="I198" s="7">
        <v>0</v>
      </c>
      <c r="J198" s="7">
        <v>0</v>
      </c>
      <c r="K198" s="7">
        <v>0</v>
      </c>
      <c r="L198" s="7">
        <v>0</v>
      </c>
      <c r="M198" s="7">
        <v>10500000</v>
      </c>
    </row>
    <row r="199" spans="2:13" x14ac:dyDescent="0.2">
      <c r="B199" s="6" t="s">
        <v>33</v>
      </c>
      <c r="C199" s="7">
        <v>10500000</v>
      </c>
      <c r="D199" s="7">
        <v>200000</v>
      </c>
      <c r="E199" s="7">
        <v>300000</v>
      </c>
      <c r="F199" s="7">
        <v>0</v>
      </c>
      <c r="G199" s="7">
        <v>0</v>
      </c>
      <c r="H199" s="7">
        <v>500000</v>
      </c>
      <c r="I199" s="7">
        <v>0</v>
      </c>
      <c r="J199" s="7">
        <v>0</v>
      </c>
      <c r="K199" s="7">
        <v>0</v>
      </c>
      <c r="L199" s="7">
        <v>0</v>
      </c>
      <c r="M199" s="7">
        <v>11000000</v>
      </c>
    </row>
    <row r="200" spans="2:13" x14ac:dyDescent="0.2">
      <c r="B200" s="6" t="s">
        <v>36</v>
      </c>
      <c r="C200" s="7">
        <v>9875000</v>
      </c>
      <c r="D200" s="7">
        <v>250000</v>
      </c>
      <c r="E200" s="7">
        <v>500000</v>
      </c>
      <c r="F200" s="7">
        <v>0</v>
      </c>
      <c r="G200" s="7">
        <v>0</v>
      </c>
      <c r="H200" s="7">
        <v>750000</v>
      </c>
      <c r="I200" s="7">
        <v>0</v>
      </c>
      <c r="J200" s="7">
        <v>0</v>
      </c>
      <c r="K200" s="7">
        <v>0</v>
      </c>
      <c r="L200" s="7">
        <v>0</v>
      </c>
      <c r="M200" s="7">
        <v>10625000</v>
      </c>
    </row>
    <row r="201" spans="2:13" x14ac:dyDescent="0.2">
      <c r="B201" s="14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</row>
    <row r="202" spans="2:13" x14ac:dyDescent="0.2">
      <c r="B202" s="6" t="s">
        <v>39</v>
      </c>
      <c r="C202" s="7">
        <f>+ROUND(AVERAGE(C198:C200),0)</f>
        <v>9958333</v>
      </c>
      <c r="D202" s="7">
        <f t="shared" ref="D202:M202" si="6">+ROUND(AVERAGE(D198:D200),0)</f>
        <v>233333</v>
      </c>
      <c r="E202" s="7">
        <f t="shared" si="6"/>
        <v>516667</v>
      </c>
      <c r="F202" s="7">
        <f t="shared" si="6"/>
        <v>0</v>
      </c>
      <c r="G202" s="7">
        <f t="shared" si="6"/>
        <v>0</v>
      </c>
      <c r="H202" s="7">
        <f t="shared" si="6"/>
        <v>3583333</v>
      </c>
      <c r="I202" s="7">
        <f t="shared" si="6"/>
        <v>0</v>
      </c>
      <c r="J202" s="7">
        <f t="shared" si="6"/>
        <v>0</v>
      </c>
      <c r="K202" s="7">
        <f t="shared" si="6"/>
        <v>0</v>
      </c>
      <c r="L202" s="7">
        <f t="shared" si="6"/>
        <v>0</v>
      </c>
      <c r="M202" s="7">
        <f t="shared" si="6"/>
        <v>10708333</v>
      </c>
    </row>
    <row r="205" spans="2:13" x14ac:dyDescent="0.2">
      <c r="B205" s="43" t="s">
        <v>50</v>
      </c>
      <c r="C205" s="43"/>
      <c r="D205" s="43"/>
      <c r="E205" s="43"/>
      <c r="F205" s="43"/>
    </row>
    <row r="206" spans="2:13" x14ac:dyDescent="0.2">
      <c r="B206" s="19" t="s">
        <v>51</v>
      </c>
      <c r="F206" s="21" t="s">
        <v>45</v>
      </c>
      <c r="G206" s="19">
        <v>0.08</v>
      </c>
    </row>
    <row r="207" spans="2:13" x14ac:dyDescent="0.2">
      <c r="B207" s="19" t="s">
        <v>52</v>
      </c>
      <c r="F207" s="21" t="s">
        <v>45</v>
      </c>
      <c r="G207" s="19">
        <v>8</v>
      </c>
    </row>
    <row r="208" spans="2:13" x14ac:dyDescent="0.2">
      <c r="B208" s="19" t="s">
        <v>53</v>
      </c>
      <c r="F208" s="21" t="s">
        <v>45</v>
      </c>
      <c r="G208" s="19">
        <v>20</v>
      </c>
    </row>
    <row r="209" spans="2:13" x14ac:dyDescent="0.2">
      <c r="B209" s="19" t="s">
        <v>54</v>
      </c>
      <c r="F209" s="21" t="s">
        <v>45</v>
      </c>
      <c r="G209" s="22">
        <v>863.61</v>
      </c>
    </row>
    <row r="210" spans="2:13" x14ac:dyDescent="0.2">
      <c r="B210" s="19" t="s">
        <v>55</v>
      </c>
      <c r="F210" s="21" t="s">
        <v>45</v>
      </c>
      <c r="G210" s="19">
        <v>20</v>
      </c>
    </row>
    <row r="211" spans="2:13" x14ac:dyDescent="0.2">
      <c r="B211" s="26" t="s">
        <v>56</v>
      </c>
      <c r="C211" s="20"/>
      <c r="D211" s="20"/>
      <c r="E211" s="20"/>
      <c r="F211" s="21" t="s">
        <v>45</v>
      </c>
      <c r="G211" s="22">
        <f>+ROUND(G206*G207*G208*G209*G210,0)</f>
        <v>221084</v>
      </c>
    </row>
    <row r="213" spans="2:13" ht="25.5" x14ac:dyDescent="0.2">
      <c r="B213" s="27" t="s">
        <v>38</v>
      </c>
      <c r="C213" s="27"/>
      <c r="D213" s="27"/>
      <c r="E213" s="27"/>
      <c r="F213" s="27"/>
      <c r="G213" s="27"/>
      <c r="H213" s="27"/>
      <c r="I213" s="27"/>
      <c r="J213" s="27"/>
      <c r="L213" s="27"/>
      <c r="M213" s="27"/>
    </row>
    <row r="214" spans="2:13" ht="33" customHeight="1" x14ac:dyDescent="0.2">
      <c r="B214" s="44" t="e" vm="1">
        <v>#VALUE!</v>
      </c>
      <c r="C214" s="44"/>
      <c r="D214" s="44"/>
      <c r="E214" s="44"/>
      <c r="F214" s="28"/>
      <c r="G214" s="28"/>
      <c r="H214" s="28"/>
      <c r="I214" s="28"/>
      <c r="J214" s="28"/>
      <c r="L214" s="28"/>
      <c r="M214" s="28"/>
    </row>
    <row r="215" spans="2:13" ht="12.75" customHeight="1" x14ac:dyDescent="0.2">
      <c r="B215" s="19" t="s">
        <v>46</v>
      </c>
      <c r="F215" s="21" t="s">
        <v>45</v>
      </c>
      <c r="G215" s="22">
        <f>+ROUND(M202,0)</f>
        <v>10708333</v>
      </c>
      <c r="H215" s="19" t="s">
        <v>68</v>
      </c>
    </row>
    <row r="216" spans="2:13" x14ac:dyDescent="0.2">
      <c r="B216" s="19" t="s">
        <v>40</v>
      </c>
      <c r="F216" s="21" t="s">
        <v>45</v>
      </c>
      <c r="G216" s="19">
        <v>3.9</v>
      </c>
      <c r="H216" s="19" t="s">
        <v>69</v>
      </c>
    </row>
    <row r="217" spans="2:13" x14ac:dyDescent="0.2">
      <c r="G217" s="22">
        <f>ROUND(G215*G216,0)</f>
        <v>41762499</v>
      </c>
      <c r="H217" s="19" t="s">
        <v>49</v>
      </c>
    </row>
    <row r="218" spans="2:13" x14ac:dyDescent="0.2">
      <c r="B218" s="19" t="s">
        <v>41</v>
      </c>
      <c r="F218" s="21" t="s">
        <v>45</v>
      </c>
      <c r="G218" s="22">
        <f>ROUND(G211*G216,0)</f>
        <v>862228</v>
      </c>
      <c r="H218" s="19" t="s">
        <v>92</v>
      </c>
    </row>
    <row r="219" spans="2:13" x14ac:dyDescent="0.2">
      <c r="B219" s="19" t="s">
        <v>42</v>
      </c>
      <c r="F219" s="21" t="s">
        <v>45</v>
      </c>
      <c r="G219" s="22">
        <v>0</v>
      </c>
    </row>
    <row r="220" spans="2:13" x14ac:dyDescent="0.2">
      <c r="B220" s="19" t="s">
        <v>43</v>
      </c>
      <c r="F220" s="21" t="s">
        <v>45</v>
      </c>
      <c r="G220" s="22">
        <f>+ROUND(H202,0)</f>
        <v>3583333</v>
      </c>
    </row>
    <row r="221" spans="2:13" x14ac:dyDescent="0.2">
      <c r="B221" s="19" t="s">
        <v>44</v>
      </c>
      <c r="F221" s="21" t="s">
        <v>45</v>
      </c>
      <c r="G221" s="22">
        <f>+ROUND(I202,0)</f>
        <v>0</v>
      </c>
    </row>
    <row r="223" spans="2:13" x14ac:dyDescent="0.2">
      <c r="B223" s="29"/>
      <c r="C223" s="29"/>
      <c r="D223" s="29"/>
      <c r="E223" s="30" t="s">
        <v>48</v>
      </c>
      <c r="F223" s="31" t="s">
        <v>45</v>
      </c>
      <c r="G223" s="32">
        <f>+G217+G218+G219+G220+G221</f>
        <v>46208060</v>
      </c>
    </row>
    <row r="225" spans="2:13" s="33" customFormat="1" ht="13.5" thickBot="1" x14ac:dyDescent="0.25"/>
    <row r="226" spans="2:13" ht="13.5" thickTop="1" x14ac:dyDescent="0.2">
      <c r="C226" s="23"/>
    </row>
    <row r="227" spans="2:13" x14ac:dyDescent="0.2">
      <c r="B227" s="45" t="s">
        <v>67</v>
      </c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</row>
    <row r="228" spans="2:13" x14ac:dyDescent="0.2"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</row>
    <row r="229" spans="2:13" ht="63.75" x14ac:dyDescent="0.2">
      <c r="B229" s="24" t="s">
        <v>29</v>
      </c>
      <c r="C229" s="25" t="s">
        <v>5</v>
      </c>
      <c r="D229" s="25" t="s">
        <v>6</v>
      </c>
      <c r="E229" s="25" t="s">
        <v>7</v>
      </c>
      <c r="F229" s="25" t="s">
        <v>8</v>
      </c>
      <c r="G229" s="25" t="s">
        <v>9</v>
      </c>
      <c r="H229" s="25" t="s">
        <v>10</v>
      </c>
      <c r="I229" s="25" t="s">
        <v>11</v>
      </c>
      <c r="J229" s="25" t="s">
        <v>12</v>
      </c>
      <c r="K229" s="25" t="s">
        <v>13</v>
      </c>
      <c r="L229" s="25" t="s">
        <v>14</v>
      </c>
      <c r="M229" s="4" t="s">
        <v>30</v>
      </c>
    </row>
    <row r="230" spans="2:13" x14ac:dyDescent="0.2">
      <c r="B230" s="6" t="s">
        <v>31</v>
      </c>
      <c r="C230" s="7">
        <v>3350000</v>
      </c>
      <c r="D230" s="7">
        <v>1000000</v>
      </c>
      <c r="E230" s="7">
        <v>2250000</v>
      </c>
      <c r="F230" s="7">
        <v>0</v>
      </c>
      <c r="G230" s="7">
        <v>0</v>
      </c>
      <c r="H230" s="7">
        <v>3350000</v>
      </c>
      <c r="I230" s="7">
        <v>0</v>
      </c>
      <c r="J230" s="7">
        <v>0</v>
      </c>
      <c r="K230" s="7">
        <v>0</v>
      </c>
      <c r="L230" s="7">
        <v>0</v>
      </c>
      <c r="M230" s="7">
        <v>6600000</v>
      </c>
    </row>
    <row r="231" spans="2:13" x14ac:dyDescent="0.2">
      <c r="B231" s="6" t="s">
        <v>33</v>
      </c>
      <c r="C231" s="7">
        <v>2400000</v>
      </c>
      <c r="D231" s="7">
        <v>90000</v>
      </c>
      <c r="E231" s="7">
        <v>172500</v>
      </c>
      <c r="F231" s="7">
        <v>0</v>
      </c>
      <c r="G231" s="7">
        <v>0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2662500</v>
      </c>
    </row>
    <row r="232" spans="2:13" x14ac:dyDescent="0.2">
      <c r="B232" s="6" t="s">
        <v>36</v>
      </c>
      <c r="C232" s="7">
        <v>3250000</v>
      </c>
      <c r="D232" s="7">
        <v>1000000</v>
      </c>
      <c r="E232" s="7">
        <v>2250000</v>
      </c>
      <c r="F232" s="7">
        <v>0</v>
      </c>
      <c r="G232" s="7">
        <v>0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6500000</v>
      </c>
    </row>
    <row r="233" spans="2:13" x14ac:dyDescent="0.2">
      <c r="B233" s="14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</row>
    <row r="234" spans="2:13" x14ac:dyDescent="0.2">
      <c r="B234" s="6" t="s">
        <v>39</v>
      </c>
      <c r="C234" s="7">
        <f>+ROUND(AVERAGE(C230:C232),0)</f>
        <v>3000000</v>
      </c>
      <c r="D234" s="7">
        <f t="shared" ref="D234:M234" si="7">+ROUND(AVERAGE(D230:D232),0)</f>
        <v>696667</v>
      </c>
      <c r="E234" s="7">
        <f t="shared" si="7"/>
        <v>1557500</v>
      </c>
      <c r="F234" s="7">
        <f t="shared" si="7"/>
        <v>0</v>
      </c>
      <c r="G234" s="7">
        <f t="shared" si="7"/>
        <v>0</v>
      </c>
      <c r="H234" s="7">
        <f t="shared" si="7"/>
        <v>1116667</v>
      </c>
      <c r="I234" s="7">
        <f t="shared" si="7"/>
        <v>0</v>
      </c>
      <c r="J234" s="7">
        <f t="shared" si="7"/>
        <v>0</v>
      </c>
      <c r="K234" s="7">
        <f t="shared" si="7"/>
        <v>0</v>
      </c>
      <c r="L234" s="7">
        <f t="shared" si="7"/>
        <v>0</v>
      </c>
      <c r="M234" s="7">
        <f t="shared" si="7"/>
        <v>5254167</v>
      </c>
    </row>
    <row r="237" spans="2:13" x14ac:dyDescent="0.2">
      <c r="B237" s="43" t="s">
        <v>50</v>
      </c>
      <c r="C237" s="43"/>
      <c r="D237" s="43"/>
      <c r="E237" s="43"/>
      <c r="F237" s="43"/>
    </row>
    <row r="238" spans="2:13" x14ac:dyDescent="0.2">
      <c r="B238" s="19" t="s">
        <v>51</v>
      </c>
      <c r="F238" s="21" t="s">
        <v>45</v>
      </c>
      <c r="G238" s="19">
        <v>0.08</v>
      </c>
    </row>
    <row r="239" spans="2:13" x14ac:dyDescent="0.2">
      <c r="B239" s="19" t="s">
        <v>52</v>
      </c>
      <c r="F239" s="21" t="s">
        <v>45</v>
      </c>
      <c r="G239" s="19">
        <v>8</v>
      </c>
    </row>
    <row r="240" spans="2:13" x14ac:dyDescent="0.2">
      <c r="B240" s="19" t="s">
        <v>53</v>
      </c>
      <c r="F240" s="21" t="s">
        <v>45</v>
      </c>
      <c r="G240" s="19">
        <v>20</v>
      </c>
    </row>
    <row r="241" spans="2:13" x14ac:dyDescent="0.2">
      <c r="B241" s="19" t="s">
        <v>54</v>
      </c>
      <c r="F241" s="21" t="s">
        <v>45</v>
      </c>
      <c r="G241" s="22">
        <v>863.61</v>
      </c>
    </row>
    <row r="242" spans="2:13" x14ac:dyDescent="0.2">
      <c r="B242" s="19" t="s">
        <v>55</v>
      </c>
      <c r="F242" s="21" t="s">
        <v>45</v>
      </c>
      <c r="G242" s="19">
        <v>3</v>
      </c>
    </row>
    <row r="243" spans="2:13" x14ac:dyDescent="0.2">
      <c r="B243" s="26" t="s">
        <v>56</v>
      </c>
      <c r="C243" s="20"/>
      <c r="D243" s="20"/>
      <c r="E243" s="20"/>
      <c r="F243" s="21" t="s">
        <v>45</v>
      </c>
      <c r="G243" s="22">
        <f>+ROUND(G238*G239*G240*G241*G242,0)</f>
        <v>33163</v>
      </c>
    </row>
    <row r="245" spans="2:13" ht="25.5" x14ac:dyDescent="0.2">
      <c r="B245" s="27" t="s">
        <v>38</v>
      </c>
      <c r="C245" s="27"/>
      <c r="D245" s="27"/>
      <c r="E245" s="27"/>
      <c r="F245" s="27"/>
      <c r="G245" s="27"/>
      <c r="H245" s="27"/>
      <c r="I245" s="27"/>
      <c r="J245" s="27"/>
      <c r="L245" s="27"/>
      <c r="M245" s="27"/>
    </row>
    <row r="246" spans="2:13" ht="33" customHeight="1" x14ac:dyDescent="0.2">
      <c r="B246" s="44" t="e" vm="1">
        <v>#VALUE!</v>
      </c>
      <c r="C246" s="44"/>
      <c r="D246" s="44"/>
      <c r="E246" s="44"/>
      <c r="F246" s="28"/>
      <c r="G246" s="28"/>
      <c r="H246" s="28"/>
      <c r="I246" s="28"/>
      <c r="J246" s="28"/>
      <c r="L246" s="28"/>
      <c r="M246" s="28"/>
    </row>
    <row r="247" spans="2:13" ht="12.75" customHeight="1" x14ac:dyDescent="0.2">
      <c r="B247" s="19" t="s">
        <v>46</v>
      </c>
      <c r="F247" s="21" t="s">
        <v>45</v>
      </c>
      <c r="G247" s="22">
        <f>+ROUND(M234,0)</f>
        <v>5254167</v>
      </c>
      <c r="H247" s="19" t="s">
        <v>68</v>
      </c>
    </row>
    <row r="248" spans="2:13" x14ac:dyDescent="0.2">
      <c r="B248" s="19" t="s">
        <v>40</v>
      </c>
      <c r="F248" s="21" t="s">
        <v>45</v>
      </c>
      <c r="G248" s="19">
        <v>3.9</v>
      </c>
      <c r="H248" s="19" t="s">
        <v>69</v>
      </c>
    </row>
    <row r="249" spans="2:13" x14ac:dyDescent="0.2">
      <c r="G249" s="22">
        <f>ROUND(G247*G248,0)</f>
        <v>20491251</v>
      </c>
      <c r="H249" s="19" t="s">
        <v>49</v>
      </c>
    </row>
    <row r="250" spans="2:13" x14ac:dyDescent="0.2">
      <c r="B250" s="19" t="s">
        <v>41</v>
      </c>
      <c r="F250" s="21" t="s">
        <v>45</v>
      </c>
      <c r="G250" s="22">
        <f>ROUND(G243*G248,0)</f>
        <v>129336</v>
      </c>
      <c r="H250" s="19" t="s">
        <v>92</v>
      </c>
    </row>
    <row r="251" spans="2:13" x14ac:dyDescent="0.2">
      <c r="B251" s="19" t="s">
        <v>42</v>
      </c>
      <c r="F251" s="21" t="s">
        <v>45</v>
      </c>
      <c r="G251" s="22">
        <v>0</v>
      </c>
    </row>
    <row r="252" spans="2:13" x14ac:dyDescent="0.2">
      <c r="B252" s="19" t="s">
        <v>43</v>
      </c>
      <c r="F252" s="21" t="s">
        <v>45</v>
      </c>
      <c r="G252" s="22">
        <f>+ROUND(H234,0)</f>
        <v>1116667</v>
      </c>
    </row>
    <row r="253" spans="2:13" x14ac:dyDescent="0.2">
      <c r="B253" s="19" t="s">
        <v>44</v>
      </c>
      <c r="F253" s="21" t="s">
        <v>45</v>
      </c>
      <c r="G253" s="22">
        <f>+ROUND(I234,0)</f>
        <v>0</v>
      </c>
    </row>
    <row r="255" spans="2:13" x14ac:dyDescent="0.2">
      <c r="B255" s="29"/>
      <c r="C255" s="29"/>
      <c r="D255" s="29"/>
      <c r="E255" s="30" t="s">
        <v>48</v>
      </c>
      <c r="F255" s="31" t="s">
        <v>45</v>
      </c>
      <c r="G255" s="32">
        <f>+G249+G250+G251+G252+G253</f>
        <v>21737254</v>
      </c>
    </row>
  </sheetData>
  <mergeCells count="25">
    <mergeCell ref="B3:M3"/>
    <mergeCell ref="B15:F15"/>
    <mergeCell ref="B67:M67"/>
    <mergeCell ref="B77:F77"/>
    <mergeCell ref="B86:E86"/>
    <mergeCell ref="B24:E24"/>
    <mergeCell ref="B36:M36"/>
    <mergeCell ref="B46:F46"/>
    <mergeCell ref="B55:E55"/>
    <mergeCell ref="B5:M5"/>
    <mergeCell ref="B99:M99"/>
    <mergeCell ref="B109:F109"/>
    <mergeCell ref="B118:E118"/>
    <mergeCell ref="B131:M131"/>
    <mergeCell ref="B141:F141"/>
    <mergeCell ref="B150:E150"/>
    <mergeCell ref="B163:M163"/>
    <mergeCell ref="B173:F173"/>
    <mergeCell ref="B182:E182"/>
    <mergeCell ref="B195:M195"/>
    <mergeCell ref="B205:F205"/>
    <mergeCell ref="B214:E214"/>
    <mergeCell ref="B227:M227"/>
    <mergeCell ref="B237:F237"/>
    <mergeCell ref="B246:E246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185A5-F46C-449F-890F-992B43C6A360}">
  <dimension ref="B2:AD33"/>
  <sheetViews>
    <sheetView showGridLines="0" workbookViewId="0">
      <pane xSplit="2" ySplit="4" topLeftCell="C10" activePane="bottomRight" state="frozen"/>
      <selection pane="topRight" activeCell="C1" sqref="C1"/>
      <selection pane="bottomLeft" activeCell="A5" sqref="A5"/>
      <selection pane="bottomRight" activeCell="T10" sqref="T10:AD30"/>
    </sheetView>
  </sheetViews>
  <sheetFormatPr baseColWidth="10" defaultRowHeight="15" x14ac:dyDescent="0.25"/>
  <cols>
    <col min="1" max="1" width="3.7109375" customWidth="1"/>
    <col min="2" max="2" width="11.42578125" style="8"/>
    <col min="3" max="3" width="4.28515625" style="8" bestFit="1" customWidth="1"/>
    <col min="4" max="4" width="17.42578125" customWidth="1"/>
    <col min="5" max="5" width="31.140625" customWidth="1"/>
    <col min="6" max="6" width="11.42578125" style="8"/>
    <col min="8" max="8" width="12.7109375" bestFit="1" customWidth="1"/>
    <col min="13" max="13" width="12.7109375" bestFit="1" customWidth="1"/>
    <col min="14" max="14" width="10.7109375" bestFit="1" customWidth="1"/>
    <col min="18" max="18" width="12.7109375" bestFit="1" customWidth="1"/>
    <col min="19" max="19" width="3.42578125" customWidth="1"/>
    <col min="20" max="20" width="13.7109375" bestFit="1" customWidth="1"/>
    <col min="21" max="22" width="12.7109375" bestFit="1" customWidth="1"/>
    <col min="25" max="25" width="13.7109375" bestFit="1" customWidth="1"/>
    <col min="27" max="27" width="12.7109375" bestFit="1" customWidth="1"/>
    <col min="28" max="28" width="13.7109375" bestFit="1" customWidth="1"/>
    <col min="30" max="30" width="13.7109375" bestFit="1" customWidth="1"/>
  </cols>
  <sheetData>
    <row r="2" spans="2:30" x14ac:dyDescent="0.25">
      <c r="B2" s="50" t="s">
        <v>75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</row>
    <row r="3" spans="2:30" s="10" customFormat="1" x14ac:dyDescent="0.25">
      <c r="B3" s="9"/>
      <c r="C3" s="9"/>
      <c r="F3" s="9"/>
      <c r="H3" s="52" t="s">
        <v>34</v>
      </c>
      <c r="I3" s="52"/>
      <c r="J3" s="52"/>
      <c r="K3" s="52"/>
      <c r="L3" s="52"/>
      <c r="M3" s="52"/>
      <c r="N3" s="52"/>
      <c r="O3" s="52"/>
      <c r="P3" s="52"/>
      <c r="Q3" s="52"/>
      <c r="R3" s="52"/>
      <c r="T3" s="52" t="s">
        <v>35</v>
      </c>
      <c r="U3" s="52"/>
      <c r="V3" s="52"/>
      <c r="W3" s="52"/>
      <c r="X3" s="52"/>
      <c r="Y3" s="52"/>
      <c r="Z3" s="52"/>
      <c r="AA3" s="52"/>
      <c r="AB3" s="52"/>
      <c r="AC3" s="52"/>
      <c r="AD3" s="52"/>
    </row>
    <row r="4" spans="2:30" ht="102" x14ac:dyDescent="0.25">
      <c r="B4" s="1" t="s">
        <v>29</v>
      </c>
      <c r="C4" s="1" t="s">
        <v>0</v>
      </c>
      <c r="D4" s="1" t="s">
        <v>1</v>
      </c>
      <c r="E4" s="1" t="s">
        <v>2</v>
      </c>
      <c r="F4" s="1" t="s">
        <v>3</v>
      </c>
      <c r="G4" s="2" t="s">
        <v>4</v>
      </c>
      <c r="H4" s="3" t="s">
        <v>5</v>
      </c>
      <c r="I4" s="3" t="s">
        <v>6</v>
      </c>
      <c r="J4" s="3" t="s">
        <v>7</v>
      </c>
      <c r="K4" s="3" t="s">
        <v>8</v>
      </c>
      <c r="L4" s="3" t="s">
        <v>9</v>
      </c>
      <c r="M4" s="3" t="s">
        <v>10</v>
      </c>
      <c r="N4" s="3" t="s">
        <v>11</v>
      </c>
      <c r="O4" s="3" t="s">
        <v>12</v>
      </c>
      <c r="P4" s="3" t="s">
        <v>13</v>
      </c>
      <c r="Q4" s="3" t="s">
        <v>14</v>
      </c>
      <c r="R4" s="4" t="s">
        <v>15</v>
      </c>
      <c r="T4" s="3" t="s">
        <v>5</v>
      </c>
      <c r="U4" s="3" t="s">
        <v>6</v>
      </c>
      <c r="V4" s="3" t="s">
        <v>7</v>
      </c>
      <c r="W4" s="3" t="s">
        <v>8</v>
      </c>
      <c r="X4" s="3" t="s">
        <v>9</v>
      </c>
      <c r="Y4" s="3" t="s">
        <v>10</v>
      </c>
      <c r="Z4" s="3" t="s">
        <v>11</v>
      </c>
      <c r="AA4" s="3" t="s">
        <v>12</v>
      </c>
      <c r="AB4" s="3" t="s">
        <v>13</v>
      </c>
      <c r="AC4" s="3" t="s">
        <v>14</v>
      </c>
      <c r="AD4" s="4" t="s">
        <v>30</v>
      </c>
    </row>
    <row r="5" spans="2:30" x14ac:dyDescent="0.25">
      <c r="B5" s="47" t="s">
        <v>31</v>
      </c>
      <c r="C5" s="6">
        <v>1</v>
      </c>
      <c r="D5" s="5" t="s">
        <v>16</v>
      </c>
      <c r="E5" s="5" t="s">
        <v>17</v>
      </c>
      <c r="F5" s="6">
        <v>26</v>
      </c>
      <c r="G5" s="6"/>
      <c r="H5" s="7">
        <v>180000</v>
      </c>
      <c r="I5" s="7">
        <v>7000</v>
      </c>
      <c r="J5" s="7">
        <v>9000</v>
      </c>
      <c r="K5" s="7">
        <v>2000</v>
      </c>
      <c r="L5" s="7">
        <v>0</v>
      </c>
      <c r="M5" s="7">
        <v>180000</v>
      </c>
      <c r="N5" s="7">
        <v>10000</v>
      </c>
      <c r="O5" s="7">
        <v>9900</v>
      </c>
      <c r="P5" s="7">
        <v>14500</v>
      </c>
      <c r="Q5" s="7"/>
      <c r="R5" s="7">
        <f>+SUM(H5:Q5)-M5</f>
        <v>232400</v>
      </c>
      <c r="T5" s="7">
        <f>+H5*$F5</f>
        <v>4680000</v>
      </c>
      <c r="U5" s="7">
        <f t="shared" ref="U5:AC12" si="0">+I5*$F5</f>
        <v>182000</v>
      </c>
      <c r="V5" s="7">
        <f t="shared" si="0"/>
        <v>234000</v>
      </c>
      <c r="W5" s="7">
        <f t="shared" si="0"/>
        <v>52000</v>
      </c>
      <c r="X5" s="7">
        <f t="shared" si="0"/>
        <v>0</v>
      </c>
      <c r="Y5" s="7">
        <f t="shared" si="0"/>
        <v>4680000</v>
      </c>
      <c r="Z5" s="7">
        <f t="shared" si="0"/>
        <v>260000</v>
      </c>
      <c r="AA5" s="7">
        <f t="shared" si="0"/>
        <v>257400</v>
      </c>
      <c r="AB5" s="7">
        <f t="shared" si="0"/>
        <v>377000</v>
      </c>
      <c r="AC5" s="7">
        <f t="shared" si="0"/>
        <v>0</v>
      </c>
      <c r="AD5" s="7">
        <f>+SUM(T5:AC5)-Y5</f>
        <v>6042400</v>
      </c>
    </row>
    <row r="6" spans="2:30" ht="25.5" x14ac:dyDescent="0.25">
      <c r="B6" s="47"/>
      <c r="C6" s="6">
        <v>2</v>
      </c>
      <c r="D6" s="5" t="s">
        <v>18</v>
      </c>
      <c r="E6" s="5" t="s">
        <v>19</v>
      </c>
      <c r="F6" s="6">
        <v>2</v>
      </c>
      <c r="G6" s="6"/>
      <c r="H6" s="7">
        <v>520000</v>
      </c>
      <c r="I6" s="7">
        <v>18000</v>
      </c>
      <c r="J6" s="7">
        <v>30000</v>
      </c>
      <c r="K6" s="7">
        <v>0</v>
      </c>
      <c r="L6" s="7">
        <v>0</v>
      </c>
      <c r="M6" s="7">
        <v>520000</v>
      </c>
      <c r="N6" s="7">
        <v>0</v>
      </c>
      <c r="O6" s="7">
        <v>9900</v>
      </c>
      <c r="P6" s="7">
        <v>14500</v>
      </c>
      <c r="Q6" s="7"/>
      <c r="R6" s="7">
        <f>+SUM(H6:Q6)-M6</f>
        <v>592400</v>
      </c>
      <c r="T6" s="7">
        <f t="shared" ref="T6:T12" si="1">+H6*$F6</f>
        <v>1040000</v>
      </c>
      <c r="U6" s="7">
        <f t="shared" si="0"/>
        <v>36000</v>
      </c>
      <c r="V6" s="7">
        <f t="shared" si="0"/>
        <v>60000</v>
      </c>
      <c r="W6" s="7">
        <f t="shared" si="0"/>
        <v>0</v>
      </c>
      <c r="X6" s="7">
        <f t="shared" si="0"/>
        <v>0</v>
      </c>
      <c r="Y6" s="7">
        <f t="shared" si="0"/>
        <v>1040000</v>
      </c>
      <c r="Z6" s="7">
        <f t="shared" si="0"/>
        <v>0</v>
      </c>
      <c r="AA6" s="7">
        <f t="shared" si="0"/>
        <v>19800</v>
      </c>
      <c r="AB6" s="7">
        <f t="shared" si="0"/>
        <v>29000</v>
      </c>
      <c r="AC6" s="7">
        <f t="shared" si="0"/>
        <v>0</v>
      </c>
      <c r="AD6" s="7">
        <f t="shared" ref="AD6:AD12" si="2">+SUM(T6:AC6)-Y6</f>
        <v>1184800</v>
      </c>
    </row>
    <row r="7" spans="2:30" ht="25.5" x14ac:dyDescent="0.25">
      <c r="B7" s="47"/>
      <c r="C7" s="6">
        <v>3</v>
      </c>
      <c r="D7" s="5" t="s">
        <v>20</v>
      </c>
      <c r="E7" s="5" t="s">
        <v>21</v>
      </c>
      <c r="F7" s="6">
        <v>206</v>
      </c>
      <c r="G7" s="6"/>
      <c r="H7" s="7">
        <v>190000</v>
      </c>
      <c r="I7" s="7">
        <v>6000</v>
      </c>
      <c r="J7" s="7">
        <v>12000</v>
      </c>
      <c r="K7" s="7">
        <v>0</v>
      </c>
      <c r="L7" s="7">
        <v>0</v>
      </c>
      <c r="M7" s="7">
        <v>190000</v>
      </c>
      <c r="N7" s="7">
        <v>0</v>
      </c>
      <c r="O7" s="7">
        <v>9900</v>
      </c>
      <c r="P7" s="7">
        <v>14500</v>
      </c>
      <c r="Q7" s="7"/>
      <c r="R7" s="7">
        <f>+SUM(H7:Q7)-M7</f>
        <v>232400</v>
      </c>
      <c r="T7" s="7">
        <f t="shared" si="1"/>
        <v>39140000</v>
      </c>
      <c r="U7" s="7">
        <f t="shared" si="0"/>
        <v>1236000</v>
      </c>
      <c r="V7" s="7">
        <f t="shared" si="0"/>
        <v>2472000</v>
      </c>
      <c r="W7" s="7">
        <f t="shared" si="0"/>
        <v>0</v>
      </c>
      <c r="X7" s="7">
        <f t="shared" si="0"/>
        <v>0</v>
      </c>
      <c r="Y7" s="7">
        <f t="shared" si="0"/>
        <v>39140000</v>
      </c>
      <c r="Z7" s="7">
        <f t="shared" si="0"/>
        <v>0</v>
      </c>
      <c r="AA7" s="7">
        <f t="shared" si="0"/>
        <v>2039400</v>
      </c>
      <c r="AB7" s="7">
        <f t="shared" si="0"/>
        <v>2987000</v>
      </c>
      <c r="AC7" s="7">
        <f t="shared" si="0"/>
        <v>0</v>
      </c>
      <c r="AD7" s="7">
        <f t="shared" si="2"/>
        <v>47874400</v>
      </c>
    </row>
    <row r="8" spans="2:30" ht="25.5" x14ac:dyDescent="0.25">
      <c r="B8" s="47"/>
      <c r="C8" s="6">
        <v>4</v>
      </c>
      <c r="D8" s="5" t="s">
        <v>22</v>
      </c>
      <c r="E8" s="5" t="s">
        <v>23</v>
      </c>
      <c r="F8" s="6">
        <v>63</v>
      </c>
      <c r="G8" s="6"/>
      <c r="H8" s="7">
        <v>220000</v>
      </c>
      <c r="I8" s="7">
        <v>6000</v>
      </c>
      <c r="J8" s="7">
        <v>12000</v>
      </c>
      <c r="K8" s="7">
        <v>0</v>
      </c>
      <c r="L8" s="7">
        <v>0</v>
      </c>
      <c r="M8" s="7">
        <v>220000</v>
      </c>
      <c r="N8" s="7">
        <v>0</v>
      </c>
      <c r="O8" s="7">
        <v>9900</v>
      </c>
      <c r="P8" s="7">
        <v>14500</v>
      </c>
      <c r="Q8" s="7"/>
      <c r="R8" s="7">
        <v>262400</v>
      </c>
      <c r="T8" s="7">
        <f t="shared" si="1"/>
        <v>13860000</v>
      </c>
      <c r="U8" s="7">
        <f t="shared" si="0"/>
        <v>378000</v>
      </c>
      <c r="V8" s="7">
        <f t="shared" si="0"/>
        <v>756000</v>
      </c>
      <c r="W8" s="7">
        <f t="shared" si="0"/>
        <v>0</v>
      </c>
      <c r="X8" s="7">
        <f t="shared" si="0"/>
        <v>0</v>
      </c>
      <c r="Y8" s="7">
        <f t="shared" si="0"/>
        <v>13860000</v>
      </c>
      <c r="Z8" s="7">
        <f t="shared" si="0"/>
        <v>0</v>
      </c>
      <c r="AA8" s="7">
        <f t="shared" si="0"/>
        <v>623700</v>
      </c>
      <c r="AB8" s="7">
        <f t="shared" si="0"/>
        <v>913500</v>
      </c>
      <c r="AC8" s="7">
        <f t="shared" si="0"/>
        <v>0</v>
      </c>
      <c r="AD8" s="7">
        <f t="shared" si="2"/>
        <v>16531200</v>
      </c>
    </row>
    <row r="9" spans="2:30" x14ac:dyDescent="0.25">
      <c r="B9" s="47"/>
      <c r="C9" s="6">
        <v>5</v>
      </c>
      <c r="D9" s="5" t="s">
        <v>24</v>
      </c>
      <c r="E9" s="5" t="s">
        <v>25</v>
      </c>
      <c r="F9" s="6">
        <v>7</v>
      </c>
      <c r="G9" s="6"/>
      <c r="H9" s="7">
        <v>340000</v>
      </c>
      <c r="I9" s="7">
        <v>10000</v>
      </c>
      <c r="J9" s="7">
        <v>35000</v>
      </c>
      <c r="K9" s="7">
        <v>0</v>
      </c>
      <c r="L9" s="7">
        <v>0</v>
      </c>
      <c r="M9" s="7">
        <v>340000</v>
      </c>
      <c r="N9" s="7">
        <v>0</v>
      </c>
      <c r="O9" s="7">
        <v>0</v>
      </c>
      <c r="P9" s="7">
        <v>0</v>
      </c>
      <c r="Q9" s="7">
        <v>20500</v>
      </c>
      <c r="R9" s="7">
        <f>+SUM(H9:Q9)-M9</f>
        <v>405500</v>
      </c>
      <c r="T9" s="7">
        <f t="shared" si="1"/>
        <v>2380000</v>
      </c>
      <c r="U9" s="7">
        <f t="shared" si="0"/>
        <v>70000</v>
      </c>
      <c r="V9" s="7">
        <f t="shared" si="0"/>
        <v>245000</v>
      </c>
      <c r="W9" s="7">
        <f t="shared" si="0"/>
        <v>0</v>
      </c>
      <c r="X9" s="7">
        <f t="shared" si="0"/>
        <v>0</v>
      </c>
      <c r="Y9" s="7">
        <f t="shared" si="0"/>
        <v>2380000</v>
      </c>
      <c r="Z9" s="7">
        <f t="shared" si="0"/>
        <v>0</v>
      </c>
      <c r="AA9" s="7">
        <f t="shared" si="0"/>
        <v>0</v>
      </c>
      <c r="AB9" s="7">
        <f t="shared" si="0"/>
        <v>0</v>
      </c>
      <c r="AC9" s="7">
        <f t="shared" si="0"/>
        <v>143500</v>
      </c>
      <c r="AD9" s="7">
        <f t="shared" si="2"/>
        <v>2838500</v>
      </c>
    </row>
    <row r="10" spans="2:30" x14ac:dyDescent="0.25">
      <c r="B10" s="47"/>
      <c r="C10" s="6">
        <v>6</v>
      </c>
      <c r="D10" s="5" t="s">
        <v>16</v>
      </c>
      <c r="E10" s="5" t="s">
        <v>26</v>
      </c>
      <c r="F10" s="6">
        <v>11</v>
      </c>
      <c r="G10" s="6"/>
      <c r="H10" s="7">
        <v>200000</v>
      </c>
      <c r="I10" s="7">
        <v>10000</v>
      </c>
      <c r="J10" s="7">
        <v>35000</v>
      </c>
      <c r="K10" s="7">
        <v>0</v>
      </c>
      <c r="L10" s="7">
        <v>0</v>
      </c>
      <c r="M10" s="7">
        <v>210000</v>
      </c>
      <c r="N10" s="7">
        <v>0</v>
      </c>
      <c r="O10" s="7">
        <v>0</v>
      </c>
      <c r="P10" s="7">
        <v>0</v>
      </c>
      <c r="Q10" s="7">
        <v>20500</v>
      </c>
      <c r="R10" s="7">
        <f>+SUM(H10:Q10)-M10</f>
        <v>265500</v>
      </c>
      <c r="T10" s="7">
        <f t="shared" si="1"/>
        <v>2200000</v>
      </c>
      <c r="U10" s="7">
        <f t="shared" si="0"/>
        <v>110000</v>
      </c>
      <c r="V10" s="7">
        <f t="shared" si="0"/>
        <v>385000</v>
      </c>
      <c r="W10" s="7">
        <f t="shared" si="0"/>
        <v>0</v>
      </c>
      <c r="X10" s="7">
        <f t="shared" si="0"/>
        <v>0</v>
      </c>
      <c r="Y10" s="7">
        <f t="shared" si="0"/>
        <v>2310000</v>
      </c>
      <c r="Z10" s="7">
        <f t="shared" si="0"/>
        <v>0</v>
      </c>
      <c r="AA10" s="7">
        <f t="shared" si="0"/>
        <v>0</v>
      </c>
      <c r="AB10" s="7">
        <f t="shared" si="0"/>
        <v>0</v>
      </c>
      <c r="AC10" s="7">
        <f t="shared" si="0"/>
        <v>225500</v>
      </c>
      <c r="AD10" s="7">
        <f t="shared" si="2"/>
        <v>2920500</v>
      </c>
    </row>
    <row r="11" spans="2:30" ht="25.5" x14ac:dyDescent="0.25">
      <c r="B11" s="47"/>
      <c r="C11" s="6">
        <v>7</v>
      </c>
      <c r="D11" s="5" t="s">
        <v>22</v>
      </c>
      <c r="E11" s="5" t="s">
        <v>27</v>
      </c>
      <c r="F11" s="6">
        <v>25</v>
      </c>
      <c r="G11" s="7"/>
      <c r="H11" s="7">
        <v>380000</v>
      </c>
      <c r="I11" s="7">
        <v>10000</v>
      </c>
      <c r="J11" s="7">
        <v>30000</v>
      </c>
      <c r="K11" s="7">
        <v>0</v>
      </c>
      <c r="L11" s="7">
        <v>0</v>
      </c>
      <c r="M11" s="7">
        <v>380000</v>
      </c>
      <c r="N11" s="7">
        <v>0</v>
      </c>
      <c r="O11" s="7">
        <v>0</v>
      </c>
      <c r="P11" s="7">
        <v>0</v>
      </c>
      <c r="Q11" s="7">
        <v>0</v>
      </c>
      <c r="R11" s="7">
        <f>+SUM(H11:Q11)-M11</f>
        <v>420000</v>
      </c>
      <c r="T11" s="7">
        <f t="shared" si="1"/>
        <v>9500000</v>
      </c>
      <c r="U11" s="7">
        <f t="shared" si="0"/>
        <v>250000</v>
      </c>
      <c r="V11" s="7">
        <f t="shared" si="0"/>
        <v>750000</v>
      </c>
      <c r="W11" s="7">
        <f t="shared" si="0"/>
        <v>0</v>
      </c>
      <c r="X11" s="7">
        <f t="shared" si="0"/>
        <v>0</v>
      </c>
      <c r="Y11" s="7">
        <f t="shared" si="0"/>
        <v>9500000</v>
      </c>
      <c r="Z11" s="7">
        <f t="shared" si="0"/>
        <v>0</v>
      </c>
      <c r="AA11" s="7">
        <f t="shared" si="0"/>
        <v>0</v>
      </c>
      <c r="AB11" s="7">
        <f t="shared" si="0"/>
        <v>0</v>
      </c>
      <c r="AC11" s="7">
        <f t="shared" si="0"/>
        <v>0</v>
      </c>
      <c r="AD11" s="7">
        <f t="shared" si="2"/>
        <v>10500000</v>
      </c>
    </row>
    <row r="12" spans="2:30" ht="25.5" x14ac:dyDescent="0.25">
      <c r="B12" s="47"/>
      <c r="C12" s="6">
        <v>8</v>
      </c>
      <c r="D12" s="5" t="s">
        <v>20</v>
      </c>
      <c r="E12" s="5" t="s">
        <v>28</v>
      </c>
      <c r="F12" s="6">
        <v>5</v>
      </c>
      <c r="G12" s="7"/>
      <c r="H12" s="7">
        <v>670000</v>
      </c>
      <c r="I12" s="7">
        <v>200000</v>
      </c>
      <c r="J12" s="7">
        <v>450000</v>
      </c>
      <c r="K12" s="7">
        <v>0</v>
      </c>
      <c r="L12" s="7">
        <v>0</v>
      </c>
      <c r="M12" s="7">
        <v>670000</v>
      </c>
      <c r="N12" s="7">
        <v>0</v>
      </c>
      <c r="O12" s="7">
        <v>0</v>
      </c>
      <c r="P12" s="7">
        <v>0</v>
      </c>
      <c r="Q12" s="7">
        <v>0</v>
      </c>
      <c r="R12" s="7">
        <f>+SUM(H12:Q12)-M12</f>
        <v>1320000</v>
      </c>
      <c r="T12" s="7">
        <f t="shared" si="1"/>
        <v>3350000</v>
      </c>
      <c r="U12" s="7">
        <f t="shared" si="0"/>
        <v>1000000</v>
      </c>
      <c r="V12" s="7">
        <f t="shared" si="0"/>
        <v>2250000</v>
      </c>
      <c r="W12" s="7">
        <f t="shared" si="0"/>
        <v>0</v>
      </c>
      <c r="X12" s="7">
        <f t="shared" si="0"/>
        <v>0</v>
      </c>
      <c r="Y12" s="7">
        <f t="shared" si="0"/>
        <v>3350000</v>
      </c>
      <c r="Z12" s="7">
        <f t="shared" si="0"/>
        <v>0</v>
      </c>
      <c r="AA12" s="7">
        <f t="shared" si="0"/>
        <v>0</v>
      </c>
      <c r="AB12" s="7">
        <f t="shared" si="0"/>
        <v>0</v>
      </c>
      <c r="AC12" s="7">
        <f t="shared" si="0"/>
        <v>0</v>
      </c>
      <c r="AD12" s="7">
        <f t="shared" si="2"/>
        <v>6600000</v>
      </c>
    </row>
    <row r="13" spans="2:30" x14ac:dyDescent="0.25">
      <c r="B13" s="47"/>
      <c r="C13" s="6"/>
      <c r="D13" s="51" t="s">
        <v>32</v>
      </c>
      <c r="E13" s="51"/>
      <c r="F13" s="53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5"/>
      <c r="T13" s="11">
        <f>+SUM(T5:T12)</f>
        <v>76150000</v>
      </c>
      <c r="U13" s="11">
        <f t="shared" ref="U13:AC13" si="3">+SUM(U5:U12)</f>
        <v>3262000</v>
      </c>
      <c r="V13" s="11">
        <f t="shared" si="3"/>
        <v>7152000</v>
      </c>
      <c r="W13" s="11">
        <f t="shared" si="3"/>
        <v>52000</v>
      </c>
      <c r="X13" s="11">
        <f t="shared" si="3"/>
        <v>0</v>
      </c>
      <c r="Y13" s="11">
        <f t="shared" si="3"/>
        <v>76260000</v>
      </c>
      <c r="Z13" s="11">
        <f t="shared" si="3"/>
        <v>260000</v>
      </c>
      <c r="AA13" s="11">
        <f t="shared" si="3"/>
        <v>2940300</v>
      </c>
      <c r="AB13" s="11">
        <f t="shared" si="3"/>
        <v>4306500</v>
      </c>
      <c r="AC13" s="11">
        <f t="shared" si="3"/>
        <v>369000</v>
      </c>
      <c r="AD13" s="11">
        <f>+SUM(AD5:AD12)</f>
        <v>94491800</v>
      </c>
    </row>
    <row r="14" spans="2:30" s="40" customFormat="1" x14ac:dyDescent="0.25">
      <c r="B14" s="14"/>
      <c r="C14" s="14"/>
      <c r="D14" s="39"/>
      <c r="E14" s="39"/>
      <c r="F14" s="14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</row>
    <row r="15" spans="2:30" x14ac:dyDescent="0.25">
      <c r="B15" s="47" t="s">
        <v>33</v>
      </c>
      <c r="C15" s="6">
        <v>1</v>
      </c>
      <c r="D15" s="5" t="s">
        <v>16</v>
      </c>
      <c r="E15" s="5" t="s">
        <v>17</v>
      </c>
      <c r="F15" s="6">
        <v>26</v>
      </c>
      <c r="G15" s="6"/>
      <c r="H15" s="7">
        <v>145000</v>
      </c>
      <c r="I15" s="7">
        <v>4500</v>
      </c>
      <c r="J15" s="7">
        <v>8000</v>
      </c>
      <c r="K15" s="7">
        <v>0</v>
      </c>
      <c r="L15" s="7">
        <v>0</v>
      </c>
      <c r="M15" s="7">
        <v>15000</v>
      </c>
      <c r="N15" s="7">
        <v>0</v>
      </c>
      <c r="O15" s="7">
        <v>9000</v>
      </c>
      <c r="P15" s="7">
        <v>14000</v>
      </c>
      <c r="Q15" s="7"/>
      <c r="R15" s="7">
        <v>195500</v>
      </c>
      <c r="T15" s="7">
        <f>+H15*$F15</f>
        <v>3770000</v>
      </c>
      <c r="U15" s="7">
        <f t="shared" ref="U15:U22" si="4">+I15*$F15</f>
        <v>117000</v>
      </c>
      <c r="V15" s="7">
        <f t="shared" ref="V15:V22" si="5">+J15*$F15</f>
        <v>208000</v>
      </c>
      <c r="W15" s="7">
        <f t="shared" ref="W15:W22" si="6">+K15*$F15</f>
        <v>0</v>
      </c>
      <c r="X15" s="7">
        <f t="shared" ref="X15:X22" si="7">+L15*$F15</f>
        <v>0</v>
      </c>
      <c r="Y15" s="7">
        <f t="shared" ref="Y15:Y22" si="8">+M15*$F15</f>
        <v>390000</v>
      </c>
      <c r="Z15" s="7">
        <f t="shared" ref="Z15:Z22" si="9">+N15*$F15</f>
        <v>0</v>
      </c>
      <c r="AA15" s="7">
        <f t="shared" ref="AA15:AA22" si="10">+O15*$F15</f>
        <v>234000</v>
      </c>
      <c r="AB15" s="7">
        <f t="shared" ref="AB15:AB22" si="11">+P15*$F15</f>
        <v>364000</v>
      </c>
      <c r="AC15" s="7">
        <f t="shared" ref="AC15:AC22" si="12">+Q15*$F15</f>
        <v>0</v>
      </c>
      <c r="AD15" s="7">
        <f>+SUM(T15:AC15)-Y15</f>
        <v>4693000</v>
      </c>
    </row>
    <row r="16" spans="2:30" ht="25.5" x14ac:dyDescent="0.25">
      <c r="B16" s="47"/>
      <c r="C16" s="6">
        <v>2</v>
      </c>
      <c r="D16" s="5" t="s">
        <v>18</v>
      </c>
      <c r="E16" s="5" t="s">
        <v>19</v>
      </c>
      <c r="F16" s="6">
        <v>2</v>
      </c>
      <c r="G16" s="6"/>
      <c r="H16" s="7">
        <v>450000</v>
      </c>
      <c r="I16" s="7">
        <v>15000</v>
      </c>
      <c r="J16" s="7">
        <v>25000</v>
      </c>
      <c r="K16" s="7">
        <v>0</v>
      </c>
      <c r="L16" s="7">
        <v>0</v>
      </c>
      <c r="M16" s="7">
        <v>38000</v>
      </c>
      <c r="N16" s="7">
        <v>0</v>
      </c>
      <c r="O16" s="7">
        <v>9000</v>
      </c>
      <c r="P16" s="7">
        <v>14000</v>
      </c>
      <c r="Q16" s="7"/>
      <c r="R16" s="7">
        <v>551000</v>
      </c>
      <c r="T16" s="7">
        <f t="shared" ref="T16:T22" si="13">+H16*$F16</f>
        <v>900000</v>
      </c>
      <c r="U16" s="7">
        <f t="shared" si="4"/>
        <v>30000</v>
      </c>
      <c r="V16" s="7">
        <f t="shared" si="5"/>
        <v>50000</v>
      </c>
      <c r="W16" s="7">
        <f t="shared" si="6"/>
        <v>0</v>
      </c>
      <c r="X16" s="7">
        <f t="shared" si="7"/>
        <v>0</v>
      </c>
      <c r="Y16" s="7">
        <f t="shared" si="8"/>
        <v>76000</v>
      </c>
      <c r="Z16" s="7">
        <f t="shared" si="9"/>
        <v>0</v>
      </c>
      <c r="AA16" s="7">
        <f t="shared" si="10"/>
        <v>18000</v>
      </c>
      <c r="AB16" s="7">
        <f t="shared" si="11"/>
        <v>28000</v>
      </c>
      <c r="AC16" s="7">
        <f t="shared" si="12"/>
        <v>0</v>
      </c>
      <c r="AD16" s="7">
        <f t="shared" ref="AD16:AD22" si="14">+SUM(T16:AC16)-Y16</f>
        <v>1026000</v>
      </c>
    </row>
    <row r="17" spans="2:30" ht="25.5" x14ac:dyDescent="0.25">
      <c r="B17" s="47"/>
      <c r="C17" s="6">
        <v>3</v>
      </c>
      <c r="D17" s="5" t="s">
        <v>20</v>
      </c>
      <c r="E17" s="5" t="s">
        <v>21</v>
      </c>
      <c r="F17" s="6">
        <v>206</v>
      </c>
      <c r="G17" s="6"/>
      <c r="H17" s="7">
        <v>165000</v>
      </c>
      <c r="I17" s="7">
        <v>4500</v>
      </c>
      <c r="J17" s="7">
        <v>8000</v>
      </c>
      <c r="K17" s="7">
        <v>0</v>
      </c>
      <c r="L17" s="7">
        <v>0</v>
      </c>
      <c r="M17" s="7">
        <v>15000</v>
      </c>
      <c r="N17" s="7">
        <v>0</v>
      </c>
      <c r="O17" s="7">
        <v>9000</v>
      </c>
      <c r="P17" s="7">
        <v>14000</v>
      </c>
      <c r="Q17" s="7"/>
      <c r="R17" s="7">
        <v>215500</v>
      </c>
      <c r="T17" s="7">
        <f t="shared" si="13"/>
        <v>33990000</v>
      </c>
      <c r="U17" s="7">
        <f t="shared" si="4"/>
        <v>927000</v>
      </c>
      <c r="V17" s="7">
        <f t="shared" si="5"/>
        <v>1648000</v>
      </c>
      <c r="W17" s="7">
        <f t="shared" si="6"/>
        <v>0</v>
      </c>
      <c r="X17" s="7">
        <f t="shared" si="7"/>
        <v>0</v>
      </c>
      <c r="Y17" s="7">
        <f t="shared" si="8"/>
        <v>3090000</v>
      </c>
      <c r="Z17" s="7">
        <f t="shared" si="9"/>
        <v>0</v>
      </c>
      <c r="AA17" s="7">
        <f t="shared" si="10"/>
        <v>1854000</v>
      </c>
      <c r="AB17" s="7">
        <f t="shared" si="11"/>
        <v>2884000</v>
      </c>
      <c r="AC17" s="7">
        <f t="shared" si="12"/>
        <v>0</v>
      </c>
      <c r="AD17" s="7">
        <f t="shared" si="14"/>
        <v>41303000</v>
      </c>
    </row>
    <row r="18" spans="2:30" ht="25.5" x14ac:dyDescent="0.25">
      <c r="B18" s="47"/>
      <c r="C18" s="6">
        <v>4</v>
      </c>
      <c r="D18" s="5" t="s">
        <v>22</v>
      </c>
      <c r="E18" s="5" t="s">
        <v>23</v>
      </c>
      <c r="F18" s="6">
        <v>63</v>
      </c>
      <c r="G18" s="6"/>
      <c r="H18" s="7">
        <v>190000</v>
      </c>
      <c r="I18" s="7">
        <v>4500</v>
      </c>
      <c r="J18" s="7">
        <v>8000</v>
      </c>
      <c r="K18" s="7">
        <v>0</v>
      </c>
      <c r="L18" s="7">
        <v>0</v>
      </c>
      <c r="M18" s="7">
        <v>15000</v>
      </c>
      <c r="N18" s="7">
        <v>0</v>
      </c>
      <c r="O18" s="7">
        <v>9000</v>
      </c>
      <c r="P18" s="7">
        <v>140000</v>
      </c>
      <c r="Q18" s="7"/>
      <c r="R18" s="7">
        <v>366500</v>
      </c>
      <c r="T18" s="7">
        <f t="shared" si="13"/>
        <v>11970000</v>
      </c>
      <c r="U18" s="7">
        <f t="shared" si="4"/>
        <v>283500</v>
      </c>
      <c r="V18" s="7">
        <f t="shared" si="5"/>
        <v>504000</v>
      </c>
      <c r="W18" s="7">
        <f t="shared" si="6"/>
        <v>0</v>
      </c>
      <c r="X18" s="7">
        <f t="shared" si="7"/>
        <v>0</v>
      </c>
      <c r="Y18" s="7">
        <f t="shared" si="8"/>
        <v>945000</v>
      </c>
      <c r="Z18" s="7">
        <f t="shared" si="9"/>
        <v>0</v>
      </c>
      <c r="AA18" s="7">
        <f t="shared" si="10"/>
        <v>567000</v>
      </c>
      <c r="AB18" s="7">
        <f t="shared" si="11"/>
        <v>8820000</v>
      </c>
      <c r="AC18" s="7">
        <f t="shared" si="12"/>
        <v>0</v>
      </c>
      <c r="AD18" s="7">
        <f t="shared" si="14"/>
        <v>22144500</v>
      </c>
    </row>
    <row r="19" spans="2:30" x14ac:dyDescent="0.25">
      <c r="B19" s="47"/>
      <c r="C19" s="6">
        <v>5</v>
      </c>
      <c r="D19" s="5" t="s">
        <v>24</v>
      </c>
      <c r="E19" s="5" t="s">
        <v>25</v>
      </c>
      <c r="F19" s="6">
        <v>7</v>
      </c>
      <c r="G19" s="6"/>
      <c r="H19" s="7">
        <v>230000</v>
      </c>
      <c r="I19" s="7">
        <v>9000</v>
      </c>
      <c r="J19" s="7">
        <v>35000</v>
      </c>
      <c r="K19" s="7">
        <v>0</v>
      </c>
      <c r="L19" s="7">
        <v>0</v>
      </c>
      <c r="M19" s="7">
        <v>35000</v>
      </c>
      <c r="N19" s="7">
        <v>0</v>
      </c>
      <c r="O19" s="7">
        <v>0</v>
      </c>
      <c r="P19" s="7">
        <v>0</v>
      </c>
      <c r="Q19" s="7">
        <v>18000</v>
      </c>
      <c r="R19" s="7">
        <v>327000</v>
      </c>
      <c r="T19" s="7">
        <f t="shared" si="13"/>
        <v>1610000</v>
      </c>
      <c r="U19" s="7">
        <f t="shared" si="4"/>
        <v>63000</v>
      </c>
      <c r="V19" s="7">
        <f t="shared" si="5"/>
        <v>245000</v>
      </c>
      <c r="W19" s="7">
        <f t="shared" si="6"/>
        <v>0</v>
      </c>
      <c r="X19" s="7">
        <f t="shared" si="7"/>
        <v>0</v>
      </c>
      <c r="Y19" s="7">
        <f t="shared" si="8"/>
        <v>245000</v>
      </c>
      <c r="Z19" s="7">
        <f t="shared" si="9"/>
        <v>0</v>
      </c>
      <c r="AA19" s="7">
        <f t="shared" si="10"/>
        <v>0</v>
      </c>
      <c r="AB19" s="7">
        <f t="shared" si="11"/>
        <v>0</v>
      </c>
      <c r="AC19" s="7">
        <f t="shared" si="12"/>
        <v>126000</v>
      </c>
      <c r="AD19" s="7">
        <f t="shared" si="14"/>
        <v>2044000</v>
      </c>
    </row>
    <row r="20" spans="2:30" x14ac:dyDescent="0.25">
      <c r="B20" s="47"/>
      <c r="C20" s="6">
        <v>6</v>
      </c>
      <c r="D20" s="5" t="s">
        <v>16</v>
      </c>
      <c r="E20" s="5" t="s">
        <v>26</v>
      </c>
      <c r="F20" s="6">
        <v>11</v>
      </c>
      <c r="G20" s="6"/>
      <c r="H20" s="7">
        <v>180000</v>
      </c>
      <c r="I20" s="7">
        <v>8000</v>
      </c>
      <c r="J20" s="7">
        <v>25000</v>
      </c>
      <c r="K20" s="7">
        <v>0</v>
      </c>
      <c r="L20" s="7">
        <v>0</v>
      </c>
      <c r="M20" s="7">
        <v>30000</v>
      </c>
      <c r="N20" s="7">
        <v>0</v>
      </c>
      <c r="O20" s="7">
        <v>0</v>
      </c>
      <c r="P20" s="7">
        <v>0</v>
      </c>
      <c r="Q20" s="7">
        <v>18000</v>
      </c>
      <c r="R20" s="7">
        <v>261000</v>
      </c>
      <c r="T20" s="7">
        <f t="shared" si="13"/>
        <v>1980000</v>
      </c>
      <c r="U20" s="7">
        <f t="shared" si="4"/>
        <v>88000</v>
      </c>
      <c r="V20" s="7">
        <f t="shared" si="5"/>
        <v>275000</v>
      </c>
      <c r="W20" s="7">
        <f t="shared" si="6"/>
        <v>0</v>
      </c>
      <c r="X20" s="7">
        <f t="shared" si="7"/>
        <v>0</v>
      </c>
      <c r="Y20" s="7">
        <f t="shared" si="8"/>
        <v>330000</v>
      </c>
      <c r="Z20" s="7">
        <f t="shared" si="9"/>
        <v>0</v>
      </c>
      <c r="AA20" s="7">
        <f t="shared" si="10"/>
        <v>0</v>
      </c>
      <c r="AB20" s="7">
        <f t="shared" si="11"/>
        <v>0</v>
      </c>
      <c r="AC20" s="7">
        <f t="shared" si="12"/>
        <v>198000</v>
      </c>
      <c r="AD20" s="7">
        <f t="shared" si="14"/>
        <v>2541000</v>
      </c>
    </row>
    <row r="21" spans="2:30" ht="25.5" x14ac:dyDescent="0.25">
      <c r="B21" s="47"/>
      <c r="C21" s="6">
        <v>7</v>
      </c>
      <c r="D21" s="5" t="s">
        <v>22</v>
      </c>
      <c r="E21" s="5" t="s">
        <v>27</v>
      </c>
      <c r="F21" s="6">
        <v>25</v>
      </c>
      <c r="G21" s="7"/>
      <c r="H21" s="7">
        <v>420000</v>
      </c>
      <c r="I21" s="7">
        <v>8000</v>
      </c>
      <c r="J21" s="7">
        <v>12000</v>
      </c>
      <c r="K21" s="7">
        <v>0</v>
      </c>
      <c r="L21" s="7">
        <v>0</v>
      </c>
      <c r="M21" s="7">
        <v>20000</v>
      </c>
      <c r="N21" s="7">
        <v>0</v>
      </c>
      <c r="O21" s="7">
        <v>0</v>
      </c>
      <c r="P21" s="7">
        <v>0</v>
      </c>
      <c r="Q21" s="7">
        <v>0</v>
      </c>
      <c r="R21" s="7">
        <v>460000</v>
      </c>
      <c r="T21" s="7">
        <f t="shared" si="13"/>
        <v>10500000</v>
      </c>
      <c r="U21" s="7">
        <f t="shared" si="4"/>
        <v>200000</v>
      </c>
      <c r="V21" s="7">
        <f t="shared" si="5"/>
        <v>300000</v>
      </c>
      <c r="W21" s="7">
        <f t="shared" si="6"/>
        <v>0</v>
      </c>
      <c r="X21" s="7">
        <f t="shared" si="7"/>
        <v>0</v>
      </c>
      <c r="Y21" s="7">
        <f t="shared" si="8"/>
        <v>500000</v>
      </c>
      <c r="Z21" s="7">
        <f t="shared" si="9"/>
        <v>0</v>
      </c>
      <c r="AA21" s="7">
        <f t="shared" si="10"/>
        <v>0</v>
      </c>
      <c r="AB21" s="7">
        <f t="shared" si="11"/>
        <v>0</v>
      </c>
      <c r="AC21" s="7">
        <f t="shared" si="12"/>
        <v>0</v>
      </c>
      <c r="AD21" s="7">
        <f t="shared" si="14"/>
        <v>11000000</v>
      </c>
    </row>
    <row r="22" spans="2:30" ht="25.5" x14ac:dyDescent="0.25">
      <c r="B22" s="47"/>
      <c r="C22" s="6">
        <v>8</v>
      </c>
      <c r="D22" s="5" t="s">
        <v>20</v>
      </c>
      <c r="E22" s="5" t="s">
        <v>28</v>
      </c>
      <c r="F22" s="12">
        <v>5</v>
      </c>
      <c r="G22" s="13"/>
      <c r="H22" s="13">
        <v>480000</v>
      </c>
      <c r="I22" s="13">
        <v>18000</v>
      </c>
      <c r="J22" s="13">
        <v>34500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532500</v>
      </c>
      <c r="T22" s="7">
        <f t="shared" si="13"/>
        <v>2400000</v>
      </c>
      <c r="U22" s="7">
        <f t="shared" si="4"/>
        <v>90000</v>
      </c>
      <c r="V22" s="7">
        <f t="shared" si="5"/>
        <v>172500</v>
      </c>
      <c r="W22" s="7">
        <f t="shared" si="6"/>
        <v>0</v>
      </c>
      <c r="X22" s="7">
        <f t="shared" si="7"/>
        <v>0</v>
      </c>
      <c r="Y22" s="7">
        <f t="shared" si="8"/>
        <v>0</v>
      </c>
      <c r="Z22" s="7">
        <f t="shared" si="9"/>
        <v>0</v>
      </c>
      <c r="AA22" s="7">
        <f t="shared" si="10"/>
        <v>0</v>
      </c>
      <c r="AB22" s="7">
        <f t="shared" si="11"/>
        <v>0</v>
      </c>
      <c r="AC22" s="7">
        <f t="shared" si="12"/>
        <v>0</v>
      </c>
      <c r="AD22" s="7">
        <f t="shared" si="14"/>
        <v>2662500</v>
      </c>
    </row>
    <row r="23" spans="2:30" x14ac:dyDescent="0.25">
      <c r="B23" s="47"/>
      <c r="C23" s="6"/>
      <c r="D23" s="48" t="s">
        <v>32</v>
      </c>
      <c r="E23" s="49"/>
      <c r="F23" s="15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7"/>
      <c r="T23" s="11">
        <f>+SUM(T15:T22)</f>
        <v>67120000</v>
      </c>
      <c r="U23" s="11">
        <f t="shared" ref="U23" si="15">+SUM(U15:U22)</f>
        <v>1798500</v>
      </c>
      <c r="V23" s="11">
        <f t="shared" ref="V23" si="16">+SUM(V15:V22)</f>
        <v>3402500</v>
      </c>
      <c r="W23" s="11">
        <f t="shared" ref="W23" si="17">+SUM(W15:W22)</f>
        <v>0</v>
      </c>
      <c r="X23" s="11">
        <f t="shared" ref="X23" si="18">+SUM(X15:X22)</f>
        <v>0</v>
      </c>
      <c r="Y23" s="11">
        <f t="shared" ref="Y23" si="19">+SUM(Y15:Y22)</f>
        <v>5576000</v>
      </c>
      <c r="Z23" s="11">
        <f t="shared" ref="Z23" si="20">+SUM(Z15:Z22)</f>
        <v>0</v>
      </c>
      <c r="AA23" s="11">
        <f t="shared" ref="AA23" si="21">+SUM(AA15:AA22)</f>
        <v>2673000</v>
      </c>
      <c r="AB23" s="11">
        <f t="shared" ref="AB23" si="22">+SUM(AB15:AB22)</f>
        <v>12096000</v>
      </c>
      <c r="AC23" s="11">
        <f t="shared" ref="AC23" si="23">+SUM(AC15:AC22)</f>
        <v>324000</v>
      </c>
      <c r="AD23" s="11">
        <f>+SUM(AD15:AD22)</f>
        <v>87414000</v>
      </c>
    </row>
    <row r="24" spans="2:30" s="40" customFormat="1" x14ac:dyDescent="0.25">
      <c r="B24" s="14"/>
      <c r="C24" s="14"/>
      <c r="D24" s="39"/>
      <c r="E24" s="39"/>
      <c r="F24" s="14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2:30" x14ac:dyDescent="0.25">
      <c r="B25" s="47" t="s">
        <v>36</v>
      </c>
      <c r="C25" s="6">
        <v>1</v>
      </c>
      <c r="D25" s="5" t="s">
        <v>16</v>
      </c>
      <c r="E25" s="5" t="s">
        <v>17</v>
      </c>
      <c r="F25" s="6">
        <v>26</v>
      </c>
      <c r="G25" s="6"/>
      <c r="H25" s="7">
        <v>165000</v>
      </c>
      <c r="I25" s="7">
        <v>5000</v>
      </c>
      <c r="J25" s="7">
        <v>9000</v>
      </c>
      <c r="K25" s="7">
        <v>1000</v>
      </c>
      <c r="L25" s="7">
        <v>0</v>
      </c>
      <c r="M25" s="7">
        <v>18000</v>
      </c>
      <c r="N25" s="7">
        <v>10000</v>
      </c>
      <c r="O25" s="7">
        <v>9000</v>
      </c>
      <c r="P25" s="7">
        <v>15000</v>
      </c>
      <c r="Q25" s="7"/>
      <c r="R25" s="7">
        <v>232000</v>
      </c>
      <c r="T25" s="7">
        <f>+H25*$F25</f>
        <v>4290000</v>
      </c>
      <c r="U25" s="7">
        <f t="shared" ref="U25:U32" si="24">+I25*$F25</f>
        <v>130000</v>
      </c>
      <c r="V25" s="7">
        <f t="shared" ref="V25:V32" si="25">+J25*$F25</f>
        <v>234000</v>
      </c>
      <c r="W25" s="7">
        <f t="shared" ref="W25:W32" si="26">+K25*$F25</f>
        <v>26000</v>
      </c>
      <c r="X25" s="7">
        <f t="shared" ref="X25:X32" si="27">+L25*$F25</f>
        <v>0</v>
      </c>
      <c r="Y25" s="7">
        <f t="shared" ref="Y25:Y32" si="28">+M25*$F25</f>
        <v>468000</v>
      </c>
      <c r="Z25" s="7">
        <f t="shared" ref="Z25:Z32" si="29">+N25*$F25</f>
        <v>260000</v>
      </c>
      <c r="AA25" s="7">
        <f t="shared" ref="AA25:AA32" si="30">+O25*$F25</f>
        <v>234000</v>
      </c>
      <c r="AB25" s="7">
        <f t="shared" ref="AB25:AB32" si="31">+P25*$F25</f>
        <v>390000</v>
      </c>
      <c r="AC25" s="7">
        <f t="shared" ref="AC25:AC32" si="32">+Q25*$F25</f>
        <v>0</v>
      </c>
      <c r="AD25" s="7">
        <f>+SUM(T25:AC25)-Y25</f>
        <v>5564000</v>
      </c>
    </row>
    <row r="26" spans="2:30" ht="25.5" x14ac:dyDescent="0.25">
      <c r="B26" s="47"/>
      <c r="C26" s="6">
        <v>2</v>
      </c>
      <c r="D26" s="5" t="s">
        <v>18</v>
      </c>
      <c r="E26" s="5" t="s">
        <v>19</v>
      </c>
      <c r="F26" s="6">
        <v>2</v>
      </c>
      <c r="G26" s="6"/>
      <c r="H26" s="7">
        <v>510000</v>
      </c>
      <c r="I26" s="7">
        <v>17000</v>
      </c>
      <c r="J26" s="7">
        <v>25000</v>
      </c>
      <c r="K26" s="7">
        <v>0</v>
      </c>
      <c r="L26" s="7">
        <v>0</v>
      </c>
      <c r="M26" s="7">
        <v>45000</v>
      </c>
      <c r="N26" s="7">
        <v>0</v>
      </c>
      <c r="O26" s="7">
        <v>9000</v>
      </c>
      <c r="P26" s="7">
        <v>15000</v>
      </c>
      <c r="Q26" s="7"/>
      <c r="R26" s="7">
        <v>621000</v>
      </c>
      <c r="T26" s="7">
        <f>+H26*$F26</f>
        <v>1020000</v>
      </c>
      <c r="U26" s="7">
        <f t="shared" si="24"/>
        <v>34000</v>
      </c>
      <c r="V26" s="7">
        <f t="shared" si="25"/>
        <v>50000</v>
      </c>
      <c r="W26" s="7">
        <f t="shared" si="26"/>
        <v>0</v>
      </c>
      <c r="X26" s="7">
        <f t="shared" si="27"/>
        <v>0</v>
      </c>
      <c r="Y26" s="7">
        <f t="shared" si="28"/>
        <v>90000</v>
      </c>
      <c r="Z26" s="7">
        <f t="shared" si="29"/>
        <v>0</v>
      </c>
      <c r="AA26" s="7">
        <f t="shared" si="30"/>
        <v>18000</v>
      </c>
      <c r="AB26" s="7">
        <f t="shared" si="31"/>
        <v>30000</v>
      </c>
      <c r="AC26" s="7">
        <f t="shared" si="32"/>
        <v>0</v>
      </c>
      <c r="AD26" s="7">
        <f t="shared" ref="AD26:AD32" si="33">+SUM(T26:AC26)-Y26</f>
        <v>1152000</v>
      </c>
    </row>
    <row r="27" spans="2:30" ht="25.5" x14ac:dyDescent="0.25">
      <c r="B27" s="47"/>
      <c r="C27" s="6">
        <v>3</v>
      </c>
      <c r="D27" s="5" t="s">
        <v>20</v>
      </c>
      <c r="E27" s="5" t="s">
        <v>21</v>
      </c>
      <c r="F27" s="6">
        <v>206</v>
      </c>
      <c r="G27" s="6"/>
      <c r="H27" s="7">
        <v>172000</v>
      </c>
      <c r="I27" s="7">
        <v>5000</v>
      </c>
      <c r="J27" s="7">
        <v>12000</v>
      </c>
      <c r="K27" s="7">
        <v>0</v>
      </c>
      <c r="L27" s="7">
        <v>0</v>
      </c>
      <c r="M27" s="7">
        <v>20000</v>
      </c>
      <c r="N27" s="7">
        <v>0</v>
      </c>
      <c r="O27" s="7">
        <v>9000</v>
      </c>
      <c r="P27" s="7">
        <v>15000</v>
      </c>
      <c r="Q27" s="7"/>
      <c r="R27" s="7">
        <v>233000</v>
      </c>
      <c r="T27" s="7">
        <f t="shared" ref="T27:T32" si="34">+H27*$F27</f>
        <v>35432000</v>
      </c>
      <c r="U27" s="7">
        <f t="shared" si="24"/>
        <v>1030000</v>
      </c>
      <c r="V27" s="7">
        <f t="shared" si="25"/>
        <v>2472000</v>
      </c>
      <c r="W27" s="7">
        <f t="shared" si="26"/>
        <v>0</v>
      </c>
      <c r="X27" s="7">
        <f t="shared" si="27"/>
        <v>0</v>
      </c>
      <c r="Y27" s="7">
        <f t="shared" si="28"/>
        <v>4120000</v>
      </c>
      <c r="Z27" s="7">
        <f t="shared" si="29"/>
        <v>0</v>
      </c>
      <c r="AA27" s="7">
        <f t="shared" si="30"/>
        <v>1854000</v>
      </c>
      <c r="AB27" s="7">
        <f t="shared" si="31"/>
        <v>3090000</v>
      </c>
      <c r="AC27" s="7">
        <f t="shared" si="32"/>
        <v>0</v>
      </c>
      <c r="AD27" s="7">
        <f t="shared" si="33"/>
        <v>43878000</v>
      </c>
    </row>
    <row r="28" spans="2:30" ht="25.5" x14ac:dyDescent="0.25">
      <c r="B28" s="47"/>
      <c r="C28" s="6">
        <v>4</v>
      </c>
      <c r="D28" s="5" t="s">
        <v>22</v>
      </c>
      <c r="E28" s="5" t="s">
        <v>23</v>
      </c>
      <c r="F28" s="6">
        <v>63</v>
      </c>
      <c r="G28" s="6"/>
      <c r="H28" s="7">
        <v>210000</v>
      </c>
      <c r="I28" s="7">
        <v>6500</v>
      </c>
      <c r="J28" s="7">
        <v>12000</v>
      </c>
      <c r="K28" s="7">
        <v>0</v>
      </c>
      <c r="L28" s="7">
        <v>0</v>
      </c>
      <c r="M28" s="7">
        <v>20000</v>
      </c>
      <c r="N28" s="7">
        <v>0</v>
      </c>
      <c r="O28" s="7">
        <v>9000</v>
      </c>
      <c r="P28" s="7">
        <v>15000</v>
      </c>
      <c r="Q28" s="7"/>
      <c r="R28" s="7">
        <v>272500</v>
      </c>
      <c r="T28" s="7">
        <f t="shared" si="34"/>
        <v>13230000</v>
      </c>
      <c r="U28" s="7">
        <f t="shared" si="24"/>
        <v>409500</v>
      </c>
      <c r="V28" s="7">
        <f t="shared" si="25"/>
        <v>756000</v>
      </c>
      <c r="W28" s="7">
        <f t="shared" si="26"/>
        <v>0</v>
      </c>
      <c r="X28" s="7">
        <f t="shared" si="27"/>
        <v>0</v>
      </c>
      <c r="Y28" s="7">
        <f t="shared" si="28"/>
        <v>1260000</v>
      </c>
      <c r="Z28" s="7">
        <f t="shared" si="29"/>
        <v>0</v>
      </c>
      <c r="AA28" s="7">
        <f t="shared" si="30"/>
        <v>567000</v>
      </c>
      <c r="AB28" s="7">
        <f t="shared" si="31"/>
        <v>945000</v>
      </c>
      <c r="AC28" s="7">
        <f t="shared" si="32"/>
        <v>0</v>
      </c>
      <c r="AD28" s="7">
        <f t="shared" si="33"/>
        <v>15907500</v>
      </c>
    </row>
    <row r="29" spans="2:30" x14ac:dyDescent="0.25">
      <c r="B29" s="47"/>
      <c r="C29" s="6">
        <v>5</v>
      </c>
      <c r="D29" s="5" t="s">
        <v>24</v>
      </c>
      <c r="E29" s="5" t="s">
        <v>25</v>
      </c>
      <c r="F29" s="6">
        <v>7</v>
      </c>
      <c r="G29" s="6"/>
      <c r="H29" s="7">
        <v>320000</v>
      </c>
      <c r="I29" s="7">
        <v>10000</v>
      </c>
      <c r="J29" s="7">
        <v>35000</v>
      </c>
      <c r="K29" s="7">
        <v>0</v>
      </c>
      <c r="L29" s="7">
        <v>0</v>
      </c>
      <c r="M29" s="7">
        <v>55000</v>
      </c>
      <c r="N29" s="7">
        <v>0</v>
      </c>
      <c r="O29" s="7">
        <v>0</v>
      </c>
      <c r="P29" s="7">
        <v>0</v>
      </c>
      <c r="Q29" s="7">
        <v>20000</v>
      </c>
      <c r="R29" s="7">
        <v>440000</v>
      </c>
      <c r="T29" s="7">
        <f t="shared" si="34"/>
        <v>2240000</v>
      </c>
      <c r="U29" s="7">
        <f t="shared" si="24"/>
        <v>70000</v>
      </c>
      <c r="V29" s="7">
        <f t="shared" si="25"/>
        <v>245000</v>
      </c>
      <c r="W29" s="7">
        <f t="shared" si="26"/>
        <v>0</v>
      </c>
      <c r="X29" s="7">
        <f t="shared" si="27"/>
        <v>0</v>
      </c>
      <c r="Y29" s="7">
        <f t="shared" si="28"/>
        <v>385000</v>
      </c>
      <c r="Z29" s="7">
        <f t="shared" si="29"/>
        <v>0</v>
      </c>
      <c r="AA29" s="7">
        <f t="shared" si="30"/>
        <v>0</v>
      </c>
      <c r="AB29" s="7">
        <f t="shared" si="31"/>
        <v>0</v>
      </c>
      <c r="AC29" s="7">
        <f t="shared" si="32"/>
        <v>140000</v>
      </c>
      <c r="AD29" s="7">
        <f t="shared" si="33"/>
        <v>2695000</v>
      </c>
    </row>
    <row r="30" spans="2:30" x14ac:dyDescent="0.25">
      <c r="B30" s="47"/>
      <c r="C30" s="6">
        <v>6</v>
      </c>
      <c r="D30" s="5" t="s">
        <v>16</v>
      </c>
      <c r="E30" s="5" t="s">
        <v>26</v>
      </c>
      <c r="F30" s="6">
        <v>11</v>
      </c>
      <c r="G30" s="6"/>
      <c r="H30" s="7">
        <v>210000</v>
      </c>
      <c r="I30" s="7">
        <v>10000</v>
      </c>
      <c r="J30" s="7">
        <v>30000</v>
      </c>
      <c r="K30" s="7">
        <v>0</v>
      </c>
      <c r="L30" s="7">
        <v>0</v>
      </c>
      <c r="M30" s="7">
        <v>40000</v>
      </c>
      <c r="N30" s="7">
        <v>0</v>
      </c>
      <c r="O30" s="7">
        <v>0</v>
      </c>
      <c r="P30" s="7">
        <v>0</v>
      </c>
      <c r="Q30" s="7">
        <v>20000</v>
      </c>
      <c r="R30" s="7">
        <v>310000</v>
      </c>
      <c r="T30" s="7">
        <f t="shared" si="34"/>
        <v>2310000</v>
      </c>
      <c r="U30" s="7">
        <f t="shared" si="24"/>
        <v>110000</v>
      </c>
      <c r="V30" s="7">
        <f t="shared" si="25"/>
        <v>330000</v>
      </c>
      <c r="W30" s="7">
        <f t="shared" si="26"/>
        <v>0</v>
      </c>
      <c r="X30" s="7">
        <f t="shared" si="27"/>
        <v>0</v>
      </c>
      <c r="Y30" s="7">
        <f t="shared" si="28"/>
        <v>440000</v>
      </c>
      <c r="Z30" s="7">
        <f t="shared" si="29"/>
        <v>0</v>
      </c>
      <c r="AA30" s="7">
        <f t="shared" si="30"/>
        <v>0</v>
      </c>
      <c r="AB30" s="7">
        <f t="shared" si="31"/>
        <v>0</v>
      </c>
      <c r="AC30" s="7">
        <f t="shared" si="32"/>
        <v>220000</v>
      </c>
      <c r="AD30" s="7">
        <f t="shared" si="33"/>
        <v>2970000</v>
      </c>
    </row>
    <row r="31" spans="2:30" ht="25.5" x14ac:dyDescent="0.25">
      <c r="B31" s="47"/>
      <c r="C31" s="6">
        <v>7</v>
      </c>
      <c r="D31" s="5" t="s">
        <v>22</v>
      </c>
      <c r="E31" s="5" t="s">
        <v>27</v>
      </c>
      <c r="F31" s="6">
        <v>25</v>
      </c>
      <c r="G31" s="7"/>
      <c r="H31" s="7">
        <v>395000</v>
      </c>
      <c r="I31" s="7">
        <v>10000</v>
      </c>
      <c r="J31" s="7">
        <v>20000</v>
      </c>
      <c r="K31" s="7">
        <v>0</v>
      </c>
      <c r="L31" s="7">
        <v>0</v>
      </c>
      <c r="M31" s="7">
        <v>30000</v>
      </c>
      <c r="N31" s="7">
        <v>0</v>
      </c>
      <c r="O31" s="7">
        <v>0</v>
      </c>
      <c r="P31" s="7">
        <v>0</v>
      </c>
      <c r="Q31" s="7">
        <v>0</v>
      </c>
      <c r="R31" s="7">
        <v>455000</v>
      </c>
      <c r="T31" s="7">
        <f t="shared" si="34"/>
        <v>9875000</v>
      </c>
      <c r="U31" s="7">
        <f t="shared" si="24"/>
        <v>250000</v>
      </c>
      <c r="V31" s="7">
        <f t="shared" si="25"/>
        <v>500000</v>
      </c>
      <c r="W31" s="7">
        <f t="shared" si="26"/>
        <v>0</v>
      </c>
      <c r="X31" s="7">
        <f t="shared" si="27"/>
        <v>0</v>
      </c>
      <c r="Y31" s="7">
        <f t="shared" si="28"/>
        <v>750000</v>
      </c>
      <c r="Z31" s="7">
        <f t="shared" si="29"/>
        <v>0</v>
      </c>
      <c r="AA31" s="7">
        <f t="shared" si="30"/>
        <v>0</v>
      </c>
      <c r="AB31" s="7">
        <f t="shared" si="31"/>
        <v>0</v>
      </c>
      <c r="AC31" s="7">
        <f t="shared" si="32"/>
        <v>0</v>
      </c>
      <c r="AD31" s="7">
        <f t="shared" si="33"/>
        <v>10625000</v>
      </c>
    </row>
    <row r="32" spans="2:30" ht="25.5" x14ac:dyDescent="0.25">
      <c r="B32" s="47"/>
      <c r="C32" s="6">
        <v>8</v>
      </c>
      <c r="D32" s="5" t="s">
        <v>20</v>
      </c>
      <c r="E32" s="5" t="s">
        <v>28</v>
      </c>
      <c r="F32" s="12">
        <v>5</v>
      </c>
      <c r="G32" s="13"/>
      <c r="H32" s="13">
        <v>650000</v>
      </c>
      <c r="I32" s="13">
        <v>200000</v>
      </c>
      <c r="J32" s="13">
        <v>450000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1300000</v>
      </c>
      <c r="T32" s="7">
        <f t="shared" si="34"/>
        <v>3250000</v>
      </c>
      <c r="U32" s="7">
        <f t="shared" si="24"/>
        <v>1000000</v>
      </c>
      <c r="V32" s="7">
        <f t="shared" si="25"/>
        <v>2250000</v>
      </c>
      <c r="W32" s="7">
        <f t="shared" si="26"/>
        <v>0</v>
      </c>
      <c r="X32" s="7">
        <f t="shared" si="27"/>
        <v>0</v>
      </c>
      <c r="Y32" s="7">
        <f t="shared" si="28"/>
        <v>0</v>
      </c>
      <c r="Z32" s="7">
        <f t="shared" si="29"/>
        <v>0</v>
      </c>
      <c r="AA32" s="7">
        <f t="shared" si="30"/>
        <v>0</v>
      </c>
      <c r="AB32" s="7">
        <f t="shared" si="31"/>
        <v>0</v>
      </c>
      <c r="AC32" s="7">
        <f t="shared" si="32"/>
        <v>0</v>
      </c>
      <c r="AD32" s="7">
        <f t="shared" si="33"/>
        <v>6500000</v>
      </c>
    </row>
    <row r="33" spans="2:30" x14ac:dyDescent="0.25">
      <c r="B33" s="47"/>
      <c r="C33" s="6"/>
      <c r="D33" s="48" t="s">
        <v>32</v>
      </c>
      <c r="E33" s="49"/>
      <c r="F33" s="15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7"/>
      <c r="T33" s="11">
        <f>+SUM(T25:T32)</f>
        <v>71647000</v>
      </c>
      <c r="U33" s="11">
        <f t="shared" ref="U33" si="35">+SUM(U25:U32)</f>
        <v>3033500</v>
      </c>
      <c r="V33" s="11">
        <f t="shared" ref="V33" si="36">+SUM(V25:V32)</f>
        <v>6837000</v>
      </c>
      <c r="W33" s="11">
        <f t="shared" ref="W33" si="37">+SUM(W25:W32)</f>
        <v>26000</v>
      </c>
      <c r="X33" s="11">
        <f t="shared" ref="X33" si="38">+SUM(X25:X32)</f>
        <v>0</v>
      </c>
      <c r="Y33" s="11">
        <f t="shared" ref="Y33" si="39">+SUM(Y25:Y32)</f>
        <v>7513000</v>
      </c>
      <c r="Z33" s="11">
        <f t="shared" ref="Z33" si="40">+SUM(Z25:Z32)</f>
        <v>260000</v>
      </c>
      <c r="AA33" s="11">
        <f t="shared" ref="AA33" si="41">+SUM(AA25:AA32)</f>
        <v>2673000</v>
      </c>
      <c r="AB33" s="11">
        <f t="shared" ref="AB33" si="42">+SUM(AB25:AB32)</f>
        <v>4455000</v>
      </c>
      <c r="AC33" s="11">
        <f t="shared" ref="AC33" si="43">+SUM(AC25:AC32)</f>
        <v>360000</v>
      </c>
      <c r="AD33" s="11">
        <f>+SUM(AD25:AD32)</f>
        <v>89291500</v>
      </c>
    </row>
  </sheetData>
  <autoFilter ref="B4:AD33" xr:uid="{EA0185A5-F46C-449F-890F-992B43C6A360}"/>
  <mergeCells count="10">
    <mergeCell ref="B25:B33"/>
    <mergeCell ref="D33:E33"/>
    <mergeCell ref="B2:AD2"/>
    <mergeCell ref="B5:B13"/>
    <mergeCell ref="D13:E13"/>
    <mergeCell ref="B15:B23"/>
    <mergeCell ref="D23:E23"/>
    <mergeCell ref="H3:R3"/>
    <mergeCell ref="T3:AD3"/>
    <mergeCell ref="F13:R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09DCB-2E3A-419E-905A-C7D2C01B610F}">
  <dimension ref="B3:M250"/>
  <sheetViews>
    <sheetView showGridLines="0" topLeftCell="A193" zoomScale="85" zoomScaleNormal="85" workbookViewId="0">
      <selection activeCell="G240" sqref="G240"/>
    </sheetView>
  </sheetViews>
  <sheetFormatPr baseColWidth="10" defaultRowHeight="12.75" x14ac:dyDescent="0.2"/>
  <cols>
    <col min="1" max="1" width="7.28515625" style="19" customWidth="1"/>
    <col min="2" max="2" width="18.5703125" style="19" customWidth="1"/>
    <col min="3" max="13" width="21.7109375" style="19" customWidth="1"/>
    <col min="14" max="16384" width="11.42578125" style="19"/>
  </cols>
  <sheetData>
    <row r="3" spans="2:13" ht="33" customHeight="1" x14ac:dyDescent="0.2">
      <c r="B3" s="46" t="s">
        <v>72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2:13" x14ac:dyDescent="0.2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3" x14ac:dyDescent="0.2">
      <c r="B5" s="45" t="s">
        <v>60</v>
      </c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6" spans="2:13" x14ac:dyDescent="0.2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2:13" ht="51" x14ac:dyDescent="0.2">
      <c r="B7" s="24" t="s">
        <v>29</v>
      </c>
      <c r="C7" s="37" t="s">
        <v>76</v>
      </c>
      <c r="D7" s="37" t="s">
        <v>77</v>
      </c>
      <c r="E7" s="37" t="s">
        <v>78</v>
      </c>
      <c r="F7" s="37" t="s">
        <v>79</v>
      </c>
      <c r="G7" s="37" t="s">
        <v>80</v>
      </c>
      <c r="H7" s="37" t="s">
        <v>81</v>
      </c>
      <c r="I7" s="37" t="s">
        <v>82</v>
      </c>
      <c r="J7" s="37" t="s">
        <v>83</v>
      </c>
      <c r="K7" s="37" t="s">
        <v>84</v>
      </c>
      <c r="L7" s="37" t="s">
        <v>85</v>
      </c>
      <c r="M7" s="38" t="s">
        <v>15</v>
      </c>
    </row>
    <row r="8" spans="2:13" x14ac:dyDescent="0.2">
      <c r="B8" s="6" t="s">
        <v>31</v>
      </c>
      <c r="C8" s="7">
        <v>135200000</v>
      </c>
      <c r="D8" s="7">
        <v>4680000</v>
      </c>
      <c r="E8" s="7">
        <v>9100000</v>
      </c>
      <c r="F8" s="7">
        <v>2080000</v>
      </c>
      <c r="G8" s="7">
        <v>2080000</v>
      </c>
      <c r="H8" s="7">
        <v>0</v>
      </c>
      <c r="I8" s="7">
        <v>0</v>
      </c>
      <c r="J8" s="7">
        <v>0</v>
      </c>
      <c r="K8" s="7">
        <v>46800000</v>
      </c>
      <c r="L8" s="7">
        <v>0</v>
      </c>
      <c r="M8" s="7">
        <v>199940000</v>
      </c>
    </row>
    <row r="9" spans="2:13" x14ac:dyDescent="0.2">
      <c r="B9" s="6" t="s">
        <v>33</v>
      </c>
      <c r="C9" s="7">
        <v>115700000</v>
      </c>
      <c r="D9" s="7">
        <v>2730000</v>
      </c>
      <c r="E9" s="7">
        <v>11700000</v>
      </c>
      <c r="F9" s="7">
        <v>2080000</v>
      </c>
      <c r="G9" s="7">
        <v>2340000</v>
      </c>
      <c r="H9" s="7">
        <v>0</v>
      </c>
      <c r="I9" s="7">
        <v>0</v>
      </c>
      <c r="J9" s="7">
        <v>0</v>
      </c>
      <c r="K9" s="7">
        <v>5070000</v>
      </c>
      <c r="L9" s="7">
        <v>0</v>
      </c>
      <c r="M9" s="7">
        <v>139620000</v>
      </c>
    </row>
    <row r="10" spans="2:13" x14ac:dyDescent="0.2">
      <c r="B10" s="6" t="s">
        <v>36</v>
      </c>
      <c r="C10" s="7">
        <v>128700000</v>
      </c>
      <c r="D10" s="7">
        <v>4680000</v>
      </c>
      <c r="E10" s="7">
        <v>11440000</v>
      </c>
      <c r="F10" s="7">
        <v>2340000</v>
      </c>
      <c r="G10" s="7">
        <v>2340000</v>
      </c>
      <c r="H10" s="7">
        <v>0</v>
      </c>
      <c r="I10" s="7">
        <v>0</v>
      </c>
      <c r="J10" s="7">
        <v>0</v>
      </c>
      <c r="K10" s="7">
        <v>5330000</v>
      </c>
      <c r="L10" s="7">
        <v>0</v>
      </c>
      <c r="M10" s="7">
        <v>154830000</v>
      </c>
    </row>
    <row r="11" spans="2:13" x14ac:dyDescent="0.2">
      <c r="B11" s="14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2:13" x14ac:dyDescent="0.2">
      <c r="B12" s="6" t="s">
        <v>39</v>
      </c>
      <c r="C12" s="7">
        <f>+ROUND(AVERAGE(C8:C10),0)</f>
        <v>126533333</v>
      </c>
      <c r="D12" s="7">
        <f t="shared" ref="D12:M12" si="0">+ROUND(AVERAGE(D8:D10),0)</f>
        <v>4030000</v>
      </c>
      <c r="E12" s="7">
        <f t="shared" si="0"/>
        <v>10746667</v>
      </c>
      <c r="F12" s="7">
        <f t="shared" si="0"/>
        <v>2166667</v>
      </c>
      <c r="G12" s="7">
        <f t="shared" si="0"/>
        <v>2253333</v>
      </c>
      <c r="H12" s="7">
        <f t="shared" si="0"/>
        <v>0</v>
      </c>
      <c r="I12" s="7">
        <f t="shared" si="0"/>
        <v>0</v>
      </c>
      <c r="J12" s="7">
        <f t="shared" si="0"/>
        <v>0</v>
      </c>
      <c r="K12" s="7">
        <f t="shared" si="0"/>
        <v>19066667</v>
      </c>
      <c r="L12" s="7">
        <f t="shared" si="0"/>
        <v>0</v>
      </c>
      <c r="M12" s="7">
        <f t="shared" si="0"/>
        <v>164796667</v>
      </c>
    </row>
    <row r="15" spans="2:13" ht="18.75" customHeight="1" x14ac:dyDescent="0.2">
      <c r="B15" s="43" t="s">
        <v>50</v>
      </c>
      <c r="C15" s="43"/>
      <c r="D15" s="43"/>
      <c r="E15" s="43"/>
      <c r="F15" s="43"/>
    </row>
    <row r="16" spans="2:13" x14ac:dyDescent="0.2">
      <c r="B16" s="19" t="s">
        <v>51</v>
      </c>
      <c r="F16" s="21" t="s">
        <v>45</v>
      </c>
      <c r="G16" s="19">
        <f>90/1000</f>
        <v>0.09</v>
      </c>
    </row>
    <row r="17" spans="2:13" x14ac:dyDescent="0.2">
      <c r="B17" s="19" t="s">
        <v>52</v>
      </c>
      <c r="F17" s="21" t="s">
        <v>45</v>
      </c>
      <c r="G17" s="19">
        <v>8</v>
      </c>
    </row>
    <row r="18" spans="2:13" x14ac:dyDescent="0.2">
      <c r="B18" s="19" t="s">
        <v>53</v>
      </c>
      <c r="F18" s="21" t="s">
        <v>45</v>
      </c>
      <c r="G18" s="19">
        <v>20</v>
      </c>
    </row>
    <row r="19" spans="2:13" x14ac:dyDescent="0.2">
      <c r="B19" s="19" t="s">
        <v>54</v>
      </c>
      <c r="F19" s="21" t="s">
        <v>45</v>
      </c>
      <c r="G19" s="22">
        <v>863.61</v>
      </c>
    </row>
    <row r="20" spans="2:13" x14ac:dyDescent="0.2">
      <c r="B20" s="19" t="s">
        <v>55</v>
      </c>
      <c r="F20" s="21" t="s">
        <v>45</v>
      </c>
      <c r="G20" s="19">
        <v>26</v>
      </c>
    </row>
    <row r="21" spans="2:13" x14ac:dyDescent="0.2">
      <c r="B21" s="26" t="s">
        <v>56</v>
      </c>
      <c r="C21" s="20"/>
      <c r="D21" s="20"/>
      <c r="E21" s="20"/>
      <c r="F21" s="21" t="s">
        <v>45</v>
      </c>
      <c r="G21" s="22">
        <f>ROUND(G16*G17*G18*G19*G20,0)</f>
        <v>323336</v>
      </c>
    </row>
    <row r="22" spans="2:13" x14ac:dyDescent="0.2">
      <c r="B22" s="20" t="s">
        <v>94</v>
      </c>
      <c r="C22" s="20"/>
      <c r="D22" s="20"/>
      <c r="E22" s="20"/>
      <c r="F22" s="21" t="s">
        <v>45</v>
      </c>
      <c r="G22" s="19">
        <v>5</v>
      </c>
    </row>
    <row r="24" spans="2:13" ht="12.75" customHeight="1" x14ac:dyDescent="0.2">
      <c r="B24" s="27" t="s">
        <v>38</v>
      </c>
      <c r="C24" s="27"/>
      <c r="D24" s="27"/>
      <c r="E24" s="27"/>
      <c r="F24" s="27"/>
      <c r="G24" s="27"/>
      <c r="H24" s="27"/>
      <c r="I24" s="27"/>
      <c r="J24" s="27"/>
      <c r="L24" s="27"/>
      <c r="M24" s="27"/>
    </row>
    <row r="25" spans="2:13" ht="27" customHeight="1" x14ac:dyDescent="0.2">
      <c r="B25" s="44" t="e" vm="2">
        <v>#VALUE!</v>
      </c>
      <c r="C25" s="44"/>
      <c r="D25" s="44"/>
      <c r="E25" s="44"/>
      <c r="F25" s="28"/>
      <c r="G25" s="28"/>
      <c r="H25" s="28"/>
      <c r="I25" s="28"/>
      <c r="J25" s="28"/>
      <c r="L25" s="28"/>
      <c r="M25" s="28"/>
    </row>
    <row r="26" spans="2:13" x14ac:dyDescent="0.2">
      <c r="B26" s="19" t="s">
        <v>86</v>
      </c>
      <c r="F26" s="21" t="s">
        <v>45</v>
      </c>
      <c r="G26" s="22">
        <f>+C12+J12+K12</f>
        <v>145600000</v>
      </c>
      <c r="H26" s="19" t="s">
        <v>91</v>
      </c>
    </row>
    <row r="27" spans="2:13" x14ac:dyDescent="0.2">
      <c r="B27" s="19" t="s">
        <v>87</v>
      </c>
      <c r="F27" s="21" t="s">
        <v>45</v>
      </c>
      <c r="G27" s="22">
        <f>+(D12+E12)*G22</f>
        <v>73883335</v>
      </c>
      <c r="H27" s="19" t="s">
        <v>93</v>
      </c>
    </row>
    <row r="28" spans="2:13" x14ac:dyDescent="0.2">
      <c r="B28" s="19" t="s">
        <v>41</v>
      </c>
      <c r="F28" s="21" t="s">
        <v>45</v>
      </c>
      <c r="G28" s="22">
        <f>+G21</f>
        <v>323336</v>
      </c>
    </row>
    <row r="29" spans="2:13" x14ac:dyDescent="0.2">
      <c r="B29" s="19" t="s">
        <v>88</v>
      </c>
      <c r="F29" s="21" t="s">
        <v>45</v>
      </c>
      <c r="G29" s="22">
        <f>+F12*G22</f>
        <v>10833335</v>
      </c>
      <c r="H29" s="19" t="s">
        <v>95</v>
      </c>
    </row>
    <row r="30" spans="2:13" x14ac:dyDescent="0.2">
      <c r="B30" s="19" t="s">
        <v>89</v>
      </c>
      <c r="F30" s="21" t="s">
        <v>45</v>
      </c>
      <c r="G30" s="22">
        <f>+G12</f>
        <v>2253333</v>
      </c>
    </row>
    <row r="31" spans="2:13" x14ac:dyDescent="0.2">
      <c r="B31" s="19" t="s">
        <v>90</v>
      </c>
      <c r="F31" s="21" t="s">
        <v>45</v>
      </c>
      <c r="G31" s="22">
        <v>0</v>
      </c>
    </row>
    <row r="33" spans="2:13" x14ac:dyDescent="0.2">
      <c r="B33" s="29"/>
      <c r="C33" s="29"/>
      <c r="D33" s="29"/>
      <c r="E33" s="30" t="s">
        <v>48</v>
      </c>
      <c r="F33" s="31" t="s">
        <v>45</v>
      </c>
      <c r="G33" s="32">
        <f>+G26+G27+G28+G29+G30-G31</f>
        <v>232893339</v>
      </c>
    </row>
    <row r="34" spans="2:13" s="33" customFormat="1" ht="13.5" thickBot="1" x14ac:dyDescent="0.25"/>
    <row r="35" spans="2:13" ht="13.5" thickTop="1" x14ac:dyDescent="0.2">
      <c r="C35" s="23"/>
    </row>
    <row r="36" spans="2:13" x14ac:dyDescent="0.2">
      <c r="B36" s="45" t="s">
        <v>61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</row>
    <row r="37" spans="2:13" x14ac:dyDescent="0.2"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</row>
    <row r="38" spans="2:13" ht="51" x14ac:dyDescent="0.2">
      <c r="B38" s="24" t="s">
        <v>29</v>
      </c>
      <c r="C38" s="37" t="s">
        <v>76</v>
      </c>
      <c r="D38" s="37" t="s">
        <v>77</v>
      </c>
      <c r="E38" s="37" t="s">
        <v>78</v>
      </c>
      <c r="F38" s="37" t="s">
        <v>79</v>
      </c>
      <c r="G38" s="37" t="s">
        <v>80</v>
      </c>
      <c r="H38" s="37" t="s">
        <v>81</v>
      </c>
      <c r="I38" s="37" t="s">
        <v>82</v>
      </c>
      <c r="J38" s="37" t="s">
        <v>83</v>
      </c>
      <c r="K38" s="37" t="s">
        <v>84</v>
      </c>
      <c r="L38" s="37" t="s">
        <v>85</v>
      </c>
      <c r="M38" s="38" t="s">
        <v>15</v>
      </c>
    </row>
    <row r="39" spans="2:13" x14ac:dyDescent="0.2">
      <c r="B39" s="6" t="s">
        <v>31</v>
      </c>
      <c r="C39" s="7">
        <v>42500000</v>
      </c>
      <c r="D39" s="7">
        <v>440000</v>
      </c>
      <c r="E39" s="7">
        <v>1100000</v>
      </c>
      <c r="F39" s="7">
        <v>180000</v>
      </c>
      <c r="G39" s="7">
        <v>180000</v>
      </c>
      <c r="H39" s="7">
        <v>0</v>
      </c>
      <c r="I39" s="7">
        <v>0</v>
      </c>
      <c r="J39" s="7">
        <v>0</v>
      </c>
      <c r="K39" s="7">
        <v>3600000</v>
      </c>
      <c r="L39" s="7">
        <v>0</v>
      </c>
      <c r="M39" s="7">
        <v>48000000</v>
      </c>
    </row>
    <row r="40" spans="2:13" x14ac:dyDescent="0.2">
      <c r="B40" s="6" t="s">
        <v>33</v>
      </c>
      <c r="C40" s="7">
        <v>31000000</v>
      </c>
      <c r="D40" s="7">
        <v>500000</v>
      </c>
      <c r="E40" s="7">
        <v>900000</v>
      </c>
      <c r="F40" s="7">
        <v>160000</v>
      </c>
      <c r="G40" s="7">
        <v>180000</v>
      </c>
      <c r="H40" s="7">
        <v>0</v>
      </c>
      <c r="I40" s="7">
        <v>0</v>
      </c>
      <c r="J40" s="7">
        <v>0</v>
      </c>
      <c r="K40" s="7">
        <v>390000</v>
      </c>
      <c r="L40" s="7">
        <v>0</v>
      </c>
      <c r="M40" s="7">
        <v>33130000</v>
      </c>
    </row>
    <row r="41" spans="2:13" x14ac:dyDescent="0.2">
      <c r="B41" s="6" t="s">
        <v>36</v>
      </c>
      <c r="C41" s="7">
        <v>39000000</v>
      </c>
      <c r="D41" s="7">
        <v>440000</v>
      </c>
      <c r="E41" s="7">
        <v>1000000</v>
      </c>
      <c r="F41" s="7">
        <v>180000</v>
      </c>
      <c r="G41" s="7">
        <v>180000</v>
      </c>
      <c r="H41" s="7">
        <v>0</v>
      </c>
      <c r="I41" s="7">
        <v>0</v>
      </c>
      <c r="J41" s="7">
        <v>0</v>
      </c>
      <c r="K41" s="7">
        <v>410000</v>
      </c>
      <c r="L41" s="7">
        <v>0</v>
      </c>
      <c r="M41" s="7">
        <v>41210000</v>
      </c>
    </row>
    <row r="42" spans="2:13" x14ac:dyDescent="0.2">
      <c r="B42" s="14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</row>
    <row r="43" spans="2:13" x14ac:dyDescent="0.2">
      <c r="B43" s="6" t="s">
        <v>39</v>
      </c>
      <c r="C43" s="7">
        <f>+AVERAGE(C39:C41)</f>
        <v>37500000</v>
      </c>
      <c r="D43" s="7">
        <f t="shared" ref="D43:M43" si="1">+AVERAGE(D39:D41)</f>
        <v>460000</v>
      </c>
      <c r="E43" s="7">
        <f t="shared" si="1"/>
        <v>1000000</v>
      </c>
      <c r="F43" s="7">
        <f t="shared" si="1"/>
        <v>173333.33333333334</v>
      </c>
      <c r="G43" s="7">
        <f t="shared" si="1"/>
        <v>180000</v>
      </c>
      <c r="H43" s="7">
        <f t="shared" si="1"/>
        <v>0</v>
      </c>
      <c r="I43" s="7">
        <f t="shared" si="1"/>
        <v>0</v>
      </c>
      <c r="J43" s="7">
        <f t="shared" si="1"/>
        <v>0</v>
      </c>
      <c r="K43" s="7">
        <f t="shared" si="1"/>
        <v>1466666.6666666667</v>
      </c>
      <c r="L43" s="7">
        <f t="shared" si="1"/>
        <v>0</v>
      </c>
      <c r="M43" s="7">
        <f t="shared" si="1"/>
        <v>40780000</v>
      </c>
    </row>
    <row r="46" spans="2:13" ht="18.75" customHeight="1" x14ac:dyDescent="0.2">
      <c r="B46" s="43" t="s">
        <v>50</v>
      </c>
      <c r="C46" s="43"/>
      <c r="D46" s="43"/>
      <c r="E46" s="43"/>
      <c r="F46" s="43"/>
    </row>
    <row r="47" spans="2:13" x14ac:dyDescent="0.2">
      <c r="B47" s="19" t="s">
        <v>51</v>
      </c>
      <c r="F47" s="21" t="s">
        <v>45</v>
      </c>
      <c r="G47" s="19">
        <f>90/1000</f>
        <v>0.09</v>
      </c>
    </row>
    <row r="48" spans="2:13" x14ac:dyDescent="0.2">
      <c r="B48" s="19" t="s">
        <v>52</v>
      </c>
      <c r="F48" s="21" t="s">
        <v>45</v>
      </c>
      <c r="G48" s="19">
        <v>8</v>
      </c>
    </row>
    <row r="49" spans="2:13" x14ac:dyDescent="0.2">
      <c r="B49" s="19" t="s">
        <v>53</v>
      </c>
      <c r="F49" s="21" t="s">
        <v>45</v>
      </c>
      <c r="G49" s="19">
        <v>20</v>
      </c>
    </row>
    <row r="50" spans="2:13" x14ac:dyDescent="0.2">
      <c r="B50" s="19" t="s">
        <v>54</v>
      </c>
      <c r="F50" s="21" t="s">
        <v>45</v>
      </c>
      <c r="G50" s="22">
        <v>863.61</v>
      </c>
    </row>
    <row r="51" spans="2:13" x14ac:dyDescent="0.2">
      <c r="B51" s="19" t="s">
        <v>55</v>
      </c>
      <c r="F51" s="21" t="s">
        <v>45</v>
      </c>
      <c r="G51" s="19">
        <v>2</v>
      </c>
    </row>
    <row r="52" spans="2:13" x14ac:dyDescent="0.2">
      <c r="B52" s="26" t="s">
        <v>56</v>
      </c>
      <c r="C52" s="20"/>
      <c r="D52" s="20"/>
      <c r="E52" s="20"/>
      <c r="F52" s="21" t="s">
        <v>45</v>
      </c>
      <c r="G52" s="22">
        <f>ROUND(G47*G48*G49*G50*G51,0)</f>
        <v>24872</v>
      </c>
    </row>
    <row r="53" spans="2:13" x14ac:dyDescent="0.2">
      <c r="B53" s="20" t="s">
        <v>94</v>
      </c>
      <c r="C53" s="20"/>
      <c r="D53" s="20"/>
      <c r="E53" s="20"/>
      <c r="F53" s="21" t="s">
        <v>45</v>
      </c>
      <c r="G53" s="19">
        <v>4</v>
      </c>
    </row>
    <row r="55" spans="2:13" ht="12.75" customHeight="1" x14ac:dyDescent="0.2">
      <c r="B55" s="27" t="s">
        <v>38</v>
      </c>
      <c r="C55" s="27"/>
      <c r="D55" s="27"/>
      <c r="E55" s="27"/>
      <c r="F55" s="27"/>
      <c r="G55" s="27"/>
      <c r="H55" s="27"/>
      <c r="I55" s="27"/>
      <c r="J55" s="27"/>
      <c r="L55" s="27"/>
      <c r="M55" s="27"/>
    </row>
    <row r="56" spans="2:13" ht="27" customHeight="1" x14ac:dyDescent="0.2">
      <c r="B56" s="44" t="e" vm="2">
        <v>#VALUE!</v>
      </c>
      <c r="C56" s="44"/>
      <c r="D56" s="44"/>
      <c r="E56" s="44"/>
      <c r="F56" s="28"/>
      <c r="G56" s="28"/>
      <c r="H56" s="28"/>
      <c r="I56" s="28"/>
      <c r="J56" s="28"/>
      <c r="L56" s="28"/>
      <c r="M56" s="28"/>
    </row>
    <row r="57" spans="2:13" x14ac:dyDescent="0.2">
      <c r="B57" s="19" t="s">
        <v>86</v>
      </c>
      <c r="F57" s="21" t="s">
        <v>45</v>
      </c>
      <c r="G57" s="22">
        <f>+C43+J43+K43</f>
        <v>38966666.666666664</v>
      </c>
      <c r="H57" s="19" t="s">
        <v>91</v>
      </c>
    </row>
    <row r="58" spans="2:13" x14ac:dyDescent="0.2">
      <c r="B58" s="19" t="s">
        <v>87</v>
      </c>
      <c r="F58" s="21" t="s">
        <v>45</v>
      </c>
      <c r="G58" s="22">
        <f>+(D43+E43)*G53</f>
        <v>5840000</v>
      </c>
      <c r="H58" s="19" t="s">
        <v>93</v>
      </c>
    </row>
    <row r="59" spans="2:13" x14ac:dyDescent="0.2">
      <c r="B59" s="19" t="s">
        <v>41</v>
      </c>
      <c r="F59" s="21" t="s">
        <v>45</v>
      </c>
      <c r="G59" s="22">
        <f>+G52</f>
        <v>24872</v>
      </c>
    </row>
    <row r="60" spans="2:13" x14ac:dyDescent="0.2">
      <c r="B60" s="19" t="s">
        <v>88</v>
      </c>
      <c r="F60" s="21" t="s">
        <v>45</v>
      </c>
      <c r="G60" s="22">
        <f>+F43*G53</f>
        <v>693333.33333333337</v>
      </c>
      <c r="H60" s="19" t="s">
        <v>95</v>
      </c>
    </row>
    <row r="61" spans="2:13" x14ac:dyDescent="0.2">
      <c r="B61" s="19" t="s">
        <v>89</v>
      </c>
      <c r="F61" s="21" t="s">
        <v>45</v>
      </c>
      <c r="G61" s="22">
        <f>+G43</f>
        <v>180000</v>
      </c>
    </row>
    <row r="62" spans="2:13" x14ac:dyDescent="0.2">
      <c r="B62" s="19" t="s">
        <v>90</v>
      </c>
      <c r="F62" s="21" t="s">
        <v>45</v>
      </c>
      <c r="G62" s="22">
        <v>0</v>
      </c>
    </row>
    <row r="64" spans="2:13" x14ac:dyDescent="0.2">
      <c r="B64" s="29"/>
      <c r="C64" s="29"/>
      <c r="D64" s="29"/>
      <c r="E64" s="30" t="s">
        <v>48</v>
      </c>
      <c r="F64" s="31" t="s">
        <v>45</v>
      </c>
      <c r="G64" s="32">
        <f>+G57+G58+G59+G60+G61-G62</f>
        <v>45704872</v>
      </c>
    </row>
    <row r="65" spans="2:13" s="33" customFormat="1" ht="13.5" thickBot="1" x14ac:dyDescent="0.25"/>
    <row r="66" spans="2:13" ht="13.5" thickTop="1" x14ac:dyDescent="0.2">
      <c r="C66" s="23"/>
    </row>
    <row r="67" spans="2:13" x14ac:dyDescent="0.2">
      <c r="B67" s="45" t="s">
        <v>62</v>
      </c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</row>
    <row r="68" spans="2:13" x14ac:dyDescent="0.2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</row>
    <row r="69" spans="2:13" ht="51" x14ac:dyDescent="0.2">
      <c r="B69" s="24" t="s">
        <v>29</v>
      </c>
      <c r="C69" s="37" t="s">
        <v>76</v>
      </c>
      <c r="D69" s="37" t="s">
        <v>77</v>
      </c>
      <c r="E69" s="37" t="s">
        <v>78</v>
      </c>
      <c r="F69" s="37" t="s">
        <v>79</v>
      </c>
      <c r="G69" s="37" t="s">
        <v>80</v>
      </c>
      <c r="H69" s="37" t="s">
        <v>81</v>
      </c>
      <c r="I69" s="37" t="s">
        <v>82</v>
      </c>
      <c r="J69" s="37" t="s">
        <v>83</v>
      </c>
      <c r="K69" s="37" t="s">
        <v>84</v>
      </c>
      <c r="L69" s="37" t="s">
        <v>85</v>
      </c>
      <c r="M69" s="38" t="s">
        <v>15</v>
      </c>
    </row>
    <row r="70" spans="2:13" x14ac:dyDescent="0.2">
      <c r="B70" s="6" t="s">
        <v>31</v>
      </c>
      <c r="C70" s="7">
        <v>1027940000</v>
      </c>
      <c r="D70" s="7">
        <v>37080000</v>
      </c>
      <c r="E70" s="7">
        <v>82400000</v>
      </c>
      <c r="F70" s="7">
        <v>16480000</v>
      </c>
      <c r="G70" s="7">
        <v>16480000</v>
      </c>
      <c r="H70" s="7">
        <v>0</v>
      </c>
      <c r="I70" s="7">
        <v>0</v>
      </c>
      <c r="J70" s="7">
        <v>0</v>
      </c>
      <c r="K70" s="7">
        <v>370800000</v>
      </c>
      <c r="L70" s="7">
        <v>0</v>
      </c>
      <c r="M70" s="7">
        <v>1551180000</v>
      </c>
    </row>
    <row r="71" spans="2:13" x14ac:dyDescent="0.2">
      <c r="B71" s="6" t="s">
        <v>33</v>
      </c>
      <c r="C71" s="7">
        <v>978500000</v>
      </c>
      <c r="D71" s="7">
        <v>21630000</v>
      </c>
      <c r="E71" s="7">
        <v>72100000</v>
      </c>
      <c r="F71" s="7">
        <v>16480000</v>
      </c>
      <c r="G71" s="7">
        <v>18540000</v>
      </c>
      <c r="H71" s="7">
        <v>0</v>
      </c>
      <c r="I71" s="7">
        <v>0</v>
      </c>
      <c r="J71" s="7">
        <v>0</v>
      </c>
      <c r="K71" s="7">
        <v>40170000</v>
      </c>
      <c r="L71" s="7">
        <v>0</v>
      </c>
      <c r="M71" s="7">
        <v>1147420000</v>
      </c>
    </row>
    <row r="72" spans="2:13" x14ac:dyDescent="0.2">
      <c r="B72" s="6" t="s">
        <v>36</v>
      </c>
      <c r="C72" s="7">
        <v>978500000</v>
      </c>
      <c r="D72" s="7">
        <v>21630000</v>
      </c>
      <c r="E72" s="7">
        <v>82400000</v>
      </c>
      <c r="F72" s="7">
        <v>18540000</v>
      </c>
      <c r="G72" s="7">
        <v>18540000</v>
      </c>
      <c r="H72" s="7">
        <v>0</v>
      </c>
      <c r="I72" s="7">
        <v>0</v>
      </c>
      <c r="J72" s="7">
        <v>0</v>
      </c>
      <c r="K72" s="7">
        <v>42230000</v>
      </c>
      <c r="L72" s="7">
        <v>0</v>
      </c>
      <c r="M72" s="7">
        <v>1161840000</v>
      </c>
    </row>
    <row r="73" spans="2:13" x14ac:dyDescent="0.2">
      <c r="B73" s="14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</row>
    <row r="74" spans="2:13" x14ac:dyDescent="0.2">
      <c r="B74" s="6" t="s">
        <v>39</v>
      </c>
      <c r="C74" s="7">
        <f>+AVERAGE(C70:C72)</f>
        <v>994980000</v>
      </c>
      <c r="D74" s="7">
        <f t="shared" ref="D74:M74" si="2">+AVERAGE(D70:D72)</f>
        <v>26780000</v>
      </c>
      <c r="E74" s="7">
        <f t="shared" si="2"/>
        <v>78966666.666666672</v>
      </c>
      <c r="F74" s="7">
        <f t="shared" si="2"/>
        <v>17166666.666666668</v>
      </c>
      <c r="G74" s="7">
        <f t="shared" si="2"/>
        <v>17853333.333333332</v>
      </c>
      <c r="H74" s="7">
        <f t="shared" si="2"/>
        <v>0</v>
      </c>
      <c r="I74" s="7">
        <f t="shared" si="2"/>
        <v>0</v>
      </c>
      <c r="J74" s="7">
        <f t="shared" si="2"/>
        <v>0</v>
      </c>
      <c r="K74" s="7">
        <f t="shared" si="2"/>
        <v>151066666.66666666</v>
      </c>
      <c r="L74" s="7">
        <f t="shared" si="2"/>
        <v>0</v>
      </c>
      <c r="M74" s="7">
        <f t="shared" si="2"/>
        <v>1286813333.3333333</v>
      </c>
    </row>
    <row r="77" spans="2:13" ht="18.75" customHeight="1" x14ac:dyDescent="0.2">
      <c r="B77" s="43" t="s">
        <v>50</v>
      </c>
      <c r="C77" s="43"/>
      <c r="D77" s="43"/>
      <c r="E77" s="43"/>
      <c r="F77" s="43"/>
    </row>
    <row r="78" spans="2:13" x14ac:dyDescent="0.2">
      <c r="B78" s="19" t="s">
        <v>51</v>
      </c>
      <c r="F78" s="21" t="s">
        <v>45</v>
      </c>
      <c r="G78" s="19">
        <f>90/1000</f>
        <v>0.09</v>
      </c>
    </row>
    <row r="79" spans="2:13" x14ac:dyDescent="0.2">
      <c r="B79" s="19" t="s">
        <v>52</v>
      </c>
      <c r="F79" s="21" t="s">
        <v>45</v>
      </c>
      <c r="G79" s="19">
        <v>8</v>
      </c>
    </row>
    <row r="80" spans="2:13" x14ac:dyDescent="0.2">
      <c r="B80" s="19" t="s">
        <v>53</v>
      </c>
      <c r="F80" s="21" t="s">
        <v>45</v>
      </c>
      <c r="G80" s="19">
        <v>20</v>
      </c>
    </row>
    <row r="81" spans="2:13" x14ac:dyDescent="0.2">
      <c r="B81" s="19" t="s">
        <v>54</v>
      </c>
      <c r="F81" s="21" t="s">
        <v>45</v>
      </c>
      <c r="G81" s="22">
        <v>863.61</v>
      </c>
    </row>
    <row r="82" spans="2:13" x14ac:dyDescent="0.2">
      <c r="B82" s="19" t="s">
        <v>55</v>
      </c>
      <c r="F82" s="21" t="s">
        <v>45</v>
      </c>
      <c r="G82" s="19">
        <v>206</v>
      </c>
    </row>
    <row r="83" spans="2:13" x14ac:dyDescent="0.2">
      <c r="B83" s="26" t="s">
        <v>56</v>
      </c>
      <c r="C83" s="20"/>
      <c r="D83" s="20"/>
      <c r="E83" s="20"/>
      <c r="F83" s="21" t="s">
        <v>45</v>
      </c>
      <c r="G83" s="22">
        <f>ROUND(G78*G79*G80*G81*G82,0)</f>
        <v>2561813</v>
      </c>
    </row>
    <row r="84" spans="2:13" x14ac:dyDescent="0.2">
      <c r="B84" s="20" t="s">
        <v>94</v>
      </c>
      <c r="C84" s="20"/>
      <c r="D84" s="20"/>
      <c r="E84" s="20"/>
      <c r="F84" s="21" t="s">
        <v>45</v>
      </c>
      <c r="G84" s="19">
        <v>5</v>
      </c>
    </row>
    <row r="86" spans="2:13" ht="12.75" customHeight="1" x14ac:dyDescent="0.2">
      <c r="B86" s="27" t="s">
        <v>38</v>
      </c>
      <c r="C86" s="27"/>
      <c r="D86" s="27"/>
      <c r="E86" s="27"/>
      <c r="F86" s="27"/>
      <c r="G86" s="27"/>
      <c r="H86" s="27"/>
      <c r="I86" s="27"/>
      <c r="J86" s="27"/>
      <c r="L86" s="27"/>
      <c r="M86" s="27"/>
    </row>
    <row r="87" spans="2:13" ht="27" customHeight="1" x14ac:dyDescent="0.2">
      <c r="B87" s="44" t="e" vm="2">
        <v>#VALUE!</v>
      </c>
      <c r="C87" s="44"/>
      <c r="D87" s="44"/>
      <c r="E87" s="44"/>
      <c r="F87" s="28"/>
      <c r="G87" s="28"/>
      <c r="H87" s="28"/>
      <c r="I87" s="28"/>
      <c r="J87" s="28"/>
      <c r="L87" s="28"/>
      <c r="M87" s="28"/>
    </row>
    <row r="88" spans="2:13" x14ac:dyDescent="0.2">
      <c r="B88" s="19" t="s">
        <v>86</v>
      </c>
      <c r="F88" s="21" t="s">
        <v>45</v>
      </c>
      <c r="G88" s="22">
        <f>+C74+J74+K74</f>
        <v>1146046666.6666667</v>
      </c>
      <c r="H88" s="19" t="s">
        <v>91</v>
      </c>
    </row>
    <row r="89" spans="2:13" x14ac:dyDescent="0.2">
      <c r="B89" s="19" t="s">
        <v>87</v>
      </c>
      <c r="F89" s="21" t="s">
        <v>45</v>
      </c>
      <c r="G89" s="22">
        <f>+(D74+E74)*G84</f>
        <v>528733333.33333337</v>
      </c>
      <c r="H89" s="19" t="s">
        <v>93</v>
      </c>
    </row>
    <row r="90" spans="2:13" x14ac:dyDescent="0.2">
      <c r="B90" s="19" t="s">
        <v>41</v>
      </c>
      <c r="F90" s="21" t="s">
        <v>45</v>
      </c>
      <c r="G90" s="22">
        <f>+G83</f>
        <v>2561813</v>
      </c>
    </row>
    <row r="91" spans="2:13" x14ac:dyDescent="0.2">
      <c r="B91" s="19" t="s">
        <v>88</v>
      </c>
      <c r="F91" s="21" t="s">
        <v>45</v>
      </c>
      <c r="G91" s="22">
        <f>+F74*G84</f>
        <v>85833333.333333343</v>
      </c>
      <c r="H91" s="19" t="s">
        <v>95</v>
      </c>
    </row>
    <row r="92" spans="2:13" x14ac:dyDescent="0.2">
      <c r="B92" s="19" t="s">
        <v>89</v>
      </c>
      <c r="F92" s="21" t="s">
        <v>45</v>
      </c>
      <c r="G92" s="22">
        <f>+G74</f>
        <v>17853333.333333332</v>
      </c>
    </row>
    <row r="93" spans="2:13" x14ac:dyDescent="0.2">
      <c r="B93" s="19" t="s">
        <v>90</v>
      </c>
      <c r="F93" s="21" t="s">
        <v>45</v>
      </c>
      <c r="G93" s="22">
        <v>0</v>
      </c>
    </row>
    <row r="95" spans="2:13" x14ac:dyDescent="0.2">
      <c r="B95" s="29"/>
      <c r="C95" s="29"/>
      <c r="D95" s="29"/>
      <c r="E95" s="30" t="s">
        <v>48</v>
      </c>
      <c r="F95" s="31" t="s">
        <v>45</v>
      </c>
      <c r="G95" s="32">
        <f>+G88+G89+G90+G91+G92-G93</f>
        <v>1781028479.6666665</v>
      </c>
    </row>
    <row r="96" spans="2:13" s="33" customFormat="1" ht="13.5" thickBot="1" x14ac:dyDescent="0.25"/>
    <row r="97" spans="2:13" ht="13.5" thickTop="1" x14ac:dyDescent="0.2">
      <c r="C97" s="23"/>
    </row>
    <row r="98" spans="2:13" x14ac:dyDescent="0.2">
      <c r="B98" s="45" t="s">
        <v>63</v>
      </c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</row>
    <row r="99" spans="2:13" x14ac:dyDescent="0.2"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</row>
    <row r="100" spans="2:13" ht="51" x14ac:dyDescent="0.2">
      <c r="B100" s="24" t="s">
        <v>29</v>
      </c>
      <c r="C100" s="37" t="s">
        <v>76</v>
      </c>
      <c r="D100" s="37" t="s">
        <v>77</v>
      </c>
      <c r="E100" s="37" t="s">
        <v>78</v>
      </c>
      <c r="F100" s="37" t="s">
        <v>79</v>
      </c>
      <c r="G100" s="37" t="s">
        <v>80</v>
      </c>
      <c r="H100" s="37" t="s">
        <v>81</v>
      </c>
      <c r="I100" s="37" t="s">
        <v>82</v>
      </c>
      <c r="J100" s="37" t="s">
        <v>83</v>
      </c>
      <c r="K100" s="37" t="s">
        <v>84</v>
      </c>
      <c r="L100" s="37" t="s">
        <v>85</v>
      </c>
      <c r="M100" s="38" t="s">
        <v>15</v>
      </c>
    </row>
    <row r="101" spans="2:13" x14ac:dyDescent="0.2">
      <c r="B101" s="6" t="s">
        <v>31</v>
      </c>
      <c r="C101" s="7">
        <v>376110000</v>
      </c>
      <c r="D101" s="7">
        <v>11340000</v>
      </c>
      <c r="E101" s="7">
        <v>28350000</v>
      </c>
      <c r="F101" s="7">
        <v>5670000</v>
      </c>
      <c r="G101" s="7">
        <v>5670000</v>
      </c>
      <c r="H101" s="7">
        <v>0</v>
      </c>
      <c r="I101" s="7">
        <v>0</v>
      </c>
      <c r="J101" s="7">
        <v>0</v>
      </c>
      <c r="K101" s="7">
        <v>113400000</v>
      </c>
      <c r="L101" s="7">
        <v>0</v>
      </c>
      <c r="M101" s="7">
        <v>540540000</v>
      </c>
    </row>
    <row r="102" spans="2:13" x14ac:dyDescent="0.2">
      <c r="B102" s="6" t="s">
        <v>33</v>
      </c>
      <c r="C102" s="7">
        <v>324450000</v>
      </c>
      <c r="D102" s="7">
        <v>6615000</v>
      </c>
      <c r="E102" s="7">
        <v>22050000</v>
      </c>
      <c r="F102" s="7">
        <v>5040000</v>
      </c>
      <c r="G102" s="7">
        <v>5670000</v>
      </c>
      <c r="H102" s="7">
        <v>0</v>
      </c>
      <c r="I102" s="7">
        <v>0</v>
      </c>
      <c r="J102" s="7">
        <v>0</v>
      </c>
      <c r="K102" s="7">
        <v>12285000</v>
      </c>
      <c r="L102" s="7">
        <v>0</v>
      </c>
      <c r="M102" s="7">
        <v>376110000</v>
      </c>
    </row>
    <row r="103" spans="2:13" x14ac:dyDescent="0.2">
      <c r="B103" s="6" t="s">
        <v>36</v>
      </c>
      <c r="C103" s="7">
        <v>376425000</v>
      </c>
      <c r="D103" s="7">
        <v>6615000</v>
      </c>
      <c r="E103" s="7">
        <v>25200000</v>
      </c>
      <c r="F103" s="7">
        <v>5670000</v>
      </c>
      <c r="G103" s="7">
        <v>5670000</v>
      </c>
      <c r="H103" s="7">
        <v>0</v>
      </c>
      <c r="I103" s="7">
        <v>0</v>
      </c>
      <c r="J103" s="7">
        <v>0</v>
      </c>
      <c r="K103" s="7">
        <v>12915000</v>
      </c>
      <c r="L103" s="7">
        <v>0</v>
      </c>
      <c r="M103" s="7">
        <v>432495000</v>
      </c>
    </row>
    <row r="104" spans="2:13" x14ac:dyDescent="0.2">
      <c r="B104" s="14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</row>
    <row r="105" spans="2:13" x14ac:dyDescent="0.2">
      <c r="B105" s="6" t="s">
        <v>39</v>
      </c>
      <c r="C105" s="7">
        <f>+AVERAGE(C101:C103)</f>
        <v>358995000</v>
      </c>
      <c r="D105" s="7">
        <f t="shared" ref="D105:M105" si="3">+AVERAGE(D101:D103)</f>
        <v>8190000</v>
      </c>
      <c r="E105" s="7">
        <f t="shared" si="3"/>
        <v>25200000</v>
      </c>
      <c r="F105" s="7">
        <f t="shared" si="3"/>
        <v>5460000</v>
      </c>
      <c r="G105" s="7">
        <f t="shared" si="3"/>
        <v>5670000</v>
      </c>
      <c r="H105" s="7">
        <f t="shared" si="3"/>
        <v>0</v>
      </c>
      <c r="I105" s="7">
        <f t="shared" si="3"/>
        <v>0</v>
      </c>
      <c r="J105" s="7">
        <f t="shared" si="3"/>
        <v>0</v>
      </c>
      <c r="K105" s="7">
        <f t="shared" si="3"/>
        <v>46200000</v>
      </c>
      <c r="L105" s="7">
        <f t="shared" si="3"/>
        <v>0</v>
      </c>
      <c r="M105" s="7">
        <f t="shared" si="3"/>
        <v>449715000</v>
      </c>
    </row>
    <row r="108" spans="2:13" ht="18.75" customHeight="1" x14ac:dyDescent="0.2">
      <c r="B108" s="43" t="s">
        <v>50</v>
      </c>
      <c r="C108" s="43"/>
      <c r="D108" s="43"/>
      <c r="E108" s="43"/>
      <c r="F108" s="43"/>
    </row>
    <row r="109" spans="2:13" x14ac:dyDescent="0.2">
      <c r="B109" s="19" t="s">
        <v>51</v>
      </c>
      <c r="F109" s="21" t="s">
        <v>45</v>
      </c>
      <c r="G109" s="19">
        <f>90/1000</f>
        <v>0.09</v>
      </c>
    </row>
    <row r="110" spans="2:13" x14ac:dyDescent="0.2">
      <c r="B110" s="19" t="s">
        <v>52</v>
      </c>
      <c r="F110" s="21" t="s">
        <v>45</v>
      </c>
      <c r="G110" s="19">
        <v>8</v>
      </c>
    </row>
    <row r="111" spans="2:13" x14ac:dyDescent="0.2">
      <c r="B111" s="19" t="s">
        <v>53</v>
      </c>
      <c r="F111" s="21" t="s">
        <v>45</v>
      </c>
      <c r="G111" s="19">
        <v>20</v>
      </c>
    </row>
    <row r="112" spans="2:13" x14ac:dyDescent="0.2">
      <c r="B112" s="19" t="s">
        <v>54</v>
      </c>
      <c r="F112" s="21" t="s">
        <v>45</v>
      </c>
      <c r="G112" s="22">
        <v>863.61</v>
      </c>
    </row>
    <row r="113" spans="2:13" x14ac:dyDescent="0.2">
      <c r="B113" s="19" t="s">
        <v>55</v>
      </c>
      <c r="F113" s="21" t="s">
        <v>45</v>
      </c>
      <c r="G113" s="19">
        <v>63</v>
      </c>
    </row>
    <row r="114" spans="2:13" x14ac:dyDescent="0.2">
      <c r="B114" s="26" t="s">
        <v>56</v>
      </c>
      <c r="C114" s="20"/>
      <c r="D114" s="20"/>
      <c r="E114" s="20"/>
      <c r="F114" s="21" t="s">
        <v>45</v>
      </c>
      <c r="G114" s="22">
        <f>ROUND(G109*G110*G111*G112*G113,0)</f>
        <v>783467</v>
      </c>
    </row>
    <row r="115" spans="2:13" x14ac:dyDescent="0.2">
      <c r="B115" s="20" t="s">
        <v>94</v>
      </c>
      <c r="C115" s="20"/>
      <c r="D115" s="20"/>
      <c r="E115" s="20"/>
      <c r="F115" s="21" t="s">
        <v>45</v>
      </c>
      <c r="G115" s="19">
        <v>4</v>
      </c>
    </row>
    <row r="116" spans="2:13" x14ac:dyDescent="0.2">
      <c r="B116" s="20"/>
      <c r="C116" s="20"/>
      <c r="D116" s="20"/>
      <c r="E116" s="20"/>
      <c r="F116" s="21"/>
    </row>
    <row r="117" spans="2:13" ht="12.75" customHeight="1" x14ac:dyDescent="0.2">
      <c r="B117" s="27" t="s">
        <v>38</v>
      </c>
      <c r="C117" s="27"/>
      <c r="D117" s="27"/>
      <c r="E117" s="27"/>
      <c r="F117" s="27"/>
      <c r="G117" s="27"/>
      <c r="H117" s="27"/>
      <c r="I117" s="27"/>
      <c r="J117" s="27"/>
      <c r="L117" s="27"/>
      <c r="M117" s="27"/>
    </row>
    <row r="118" spans="2:13" ht="27" customHeight="1" x14ac:dyDescent="0.2">
      <c r="B118" s="44" t="e" vm="2">
        <v>#VALUE!</v>
      </c>
      <c r="C118" s="44"/>
      <c r="D118" s="44"/>
      <c r="E118" s="44"/>
      <c r="F118" s="28"/>
      <c r="G118" s="28"/>
      <c r="H118" s="28"/>
      <c r="I118" s="28"/>
      <c r="J118" s="28"/>
      <c r="L118" s="28"/>
      <c r="M118" s="28"/>
    </row>
    <row r="119" spans="2:13" x14ac:dyDescent="0.2">
      <c r="B119" s="19" t="s">
        <v>86</v>
      </c>
      <c r="F119" s="21" t="s">
        <v>45</v>
      </c>
      <c r="G119" s="22">
        <f>+C105+J105+K105</f>
        <v>405195000</v>
      </c>
      <c r="H119" s="19" t="s">
        <v>91</v>
      </c>
    </row>
    <row r="120" spans="2:13" x14ac:dyDescent="0.2">
      <c r="B120" s="19" t="s">
        <v>87</v>
      </c>
      <c r="F120" s="21" t="s">
        <v>45</v>
      </c>
      <c r="G120" s="22">
        <f>+(D105+E105)*G115</f>
        <v>133560000</v>
      </c>
      <c r="H120" s="19" t="s">
        <v>93</v>
      </c>
    </row>
    <row r="121" spans="2:13" x14ac:dyDescent="0.2">
      <c r="B121" s="19" t="s">
        <v>41</v>
      </c>
      <c r="F121" s="21" t="s">
        <v>45</v>
      </c>
      <c r="G121" s="22">
        <f>+G114</f>
        <v>783467</v>
      </c>
    </row>
    <row r="122" spans="2:13" x14ac:dyDescent="0.2">
      <c r="B122" s="19" t="s">
        <v>88</v>
      </c>
      <c r="F122" s="21" t="s">
        <v>45</v>
      </c>
      <c r="G122" s="22">
        <f>+F105*G115</f>
        <v>21840000</v>
      </c>
      <c r="H122" s="19" t="s">
        <v>95</v>
      </c>
    </row>
    <row r="123" spans="2:13" x14ac:dyDescent="0.2">
      <c r="B123" s="19" t="s">
        <v>89</v>
      </c>
      <c r="F123" s="21" t="s">
        <v>45</v>
      </c>
      <c r="G123" s="22">
        <f>+G105</f>
        <v>5670000</v>
      </c>
    </row>
    <row r="124" spans="2:13" x14ac:dyDescent="0.2">
      <c r="B124" s="19" t="s">
        <v>90</v>
      </c>
      <c r="F124" s="21" t="s">
        <v>45</v>
      </c>
      <c r="G124" s="22">
        <v>0</v>
      </c>
    </row>
    <row r="126" spans="2:13" x14ac:dyDescent="0.2">
      <c r="B126" s="29"/>
      <c r="C126" s="29"/>
      <c r="D126" s="29"/>
      <c r="E126" s="30" t="s">
        <v>48</v>
      </c>
      <c r="F126" s="31" t="s">
        <v>45</v>
      </c>
      <c r="G126" s="32">
        <f>+G119+G120+G121+G122+G123-G124</f>
        <v>567048467</v>
      </c>
    </row>
    <row r="127" spans="2:13" s="33" customFormat="1" ht="13.5" thickBot="1" x14ac:dyDescent="0.25"/>
    <row r="128" spans="2:13" ht="13.5" thickTop="1" x14ac:dyDescent="0.2">
      <c r="C128" s="23"/>
    </row>
    <row r="129" spans="2:13" x14ac:dyDescent="0.2">
      <c r="B129" s="45" t="s">
        <v>64</v>
      </c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</row>
    <row r="130" spans="2:13" x14ac:dyDescent="0.2"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</row>
    <row r="131" spans="2:13" ht="51" x14ac:dyDescent="0.2">
      <c r="B131" s="24" t="s">
        <v>29</v>
      </c>
      <c r="C131" s="37" t="s">
        <v>76</v>
      </c>
      <c r="D131" s="37" t="s">
        <v>77</v>
      </c>
      <c r="E131" s="37" t="s">
        <v>78</v>
      </c>
      <c r="F131" s="37" t="s">
        <v>79</v>
      </c>
      <c r="G131" s="37" t="s">
        <v>80</v>
      </c>
      <c r="H131" s="37" t="s">
        <v>81</v>
      </c>
      <c r="I131" s="37" t="s">
        <v>82</v>
      </c>
      <c r="J131" s="37" t="s">
        <v>83</v>
      </c>
      <c r="K131" s="37" t="s">
        <v>84</v>
      </c>
      <c r="L131" s="37" t="s">
        <v>85</v>
      </c>
      <c r="M131" s="38" t="s">
        <v>15</v>
      </c>
    </row>
    <row r="132" spans="2:13" x14ac:dyDescent="0.2">
      <c r="B132" s="6" t="s">
        <v>31</v>
      </c>
      <c r="C132" s="7">
        <v>20650000</v>
      </c>
      <c r="D132" s="7">
        <v>1155000</v>
      </c>
      <c r="E132" s="7">
        <v>2240000</v>
      </c>
      <c r="F132" s="7">
        <v>630000</v>
      </c>
      <c r="G132" s="7">
        <v>630000</v>
      </c>
      <c r="H132" s="7">
        <v>0</v>
      </c>
      <c r="I132" s="7">
        <v>0</v>
      </c>
      <c r="J132" s="7">
        <v>0</v>
      </c>
      <c r="K132" s="7">
        <v>0</v>
      </c>
      <c r="L132" s="7">
        <v>13300000</v>
      </c>
      <c r="M132" s="7">
        <v>38605000</v>
      </c>
    </row>
    <row r="133" spans="2:13" x14ac:dyDescent="0.2">
      <c r="B133" s="6" t="s">
        <v>33</v>
      </c>
      <c r="C133" s="7">
        <v>15050000</v>
      </c>
      <c r="D133" s="7">
        <v>1050000</v>
      </c>
      <c r="E133" s="7">
        <v>2450000</v>
      </c>
      <c r="F133" s="7">
        <v>560000</v>
      </c>
      <c r="G133" s="7">
        <v>630000</v>
      </c>
      <c r="H133" s="7">
        <v>0</v>
      </c>
      <c r="I133" s="7">
        <v>0</v>
      </c>
      <c r="J133" s="7">
        <v>0</v>
      </c>
      <c r="K133" s="7">
        <v>0</v>
      </c>
      <c r="L133" s="7">
        <v>1260000</v>
      </c>
      <c r="M133" s="7">
        <v>21000000</v>
      </c>
    </row>
    <row r="134" spans="2:13" x14ac:dyDescent="0.2">
      <c r="B134" s="6" t="s">
        <v>36</v>
      </c>
      <c r="C134" s="7">
        <v>18550000</v>
      </c>
      <c r="D134" s="7">
        <v>1190000</v>
      </c>
      <c r="E134" s="7">
        <v>2450000</v>
      </c>
      <c r="F134" s="7">
        <v>630000</v>
      </c>
      <c r="G134" s="7">
        <v>630000</v>
      </c>
      <c r="H134" s="7">
        <v>0</v>
      </c>
      <c r="I134" s="7">
        <v>0</v>
      </c>
      <c r="J134" s="7">
        <v>0</v>
      </c>
      <c r="K134" s="7">
        <v>0</v>
      </c>
      <c r="L134" s="7">
        <v>1470000</v>
      </c>
      <c r="M134" s="7">
        <v>24920000</v>
      </c>
    </row>
    <row r="135" spans="2:13" x14ac:dyDescent="0.2">
      <c r="B135" s="14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</row>
    <row r="136" spans="2:13" x14ac:dyDescent="0.2">
      <c r="B136" s="6" t="s">
        <v>39</v>
      </c>
      <c r="C136" s="7">
        <f>+AVERAGE(C132:C134)</f>
        <v>18083333.333333332</v>
      </c>
      <c r="D136" s="7">
        <f t="shared" ref="D136:L136" si="4">+AVERAGE(D132:D134)</f>
        <v>1131666.6666666667</v>
      </c>
      <c r="E136" s="7">
        <f t="shared" si="4"/>
        <v>2380000</v>
      </c>
      <c r="F136" s="7">
        <f t="shared" si="4"/>
        <v>606666.66666666663</v>
      </c>
      <c r="G136" s="7">
        <f t="shared" si="4"/>
        <v>630000</v>
      </c>
      <c r="H136" s="7">
        <f t="shared" si="4"/>
        <v>0</v>
      </c>
      <c r="I136" s="7">
        <f t="shared" si="4"/>
        <v>0</v>
      </c>
      <c r="J136" s="7">
        <f t="shared" si="4"/>
        <v>0</v>
      </c>
      <c r="K136" s="7">
        <f t="shared" si="4"/>
        <v>0</v>
      </c>
      <c r="L136" s="7">
        <f t="shared" si="4"/>
        <v>5343333.333333333</v>
      </c>
      <c r="M136" s="7">
        <f>+AVERAGE(M132:M134)</f>
        <v>28175000</v>
      </c>
    </row>
    <row r="139" spans="2:13" ht="18.75" customHeight="1" x14ac:dyDescent="0.2">
      <c r="B139" s="43" t="s">
        <v>50</v>
      </c>
      <c r="C139" s="43"/>
      <c r="D139" s="43"/>
      <c r="E139" s="43"/>
      <c r="F139" s="43"/>
    </row>
    <row r="140" spans="2:13" x14ac:dyDescent="0.2">
      <c r="B140" s="19" t="s">
        <v>51</v>
      </c>
      <c r="F140" s="21" t="s">
        <v>45</v>
      </c>
      <c r="G140" s="19">
        <f>90/1000</f>
        <v>0.09</v>
      </c>
    </row>
    <row r="141" spans="2:13" x14ac:dyDescent="0.2">
      <c r="B141" s="19" t="s">
        <v>52</v>
      </c>
      <c r="F141" s="21" t="s">
        <v>45</v>
      </c>
      <c r="G141" s="19">
        <v>8</v>
      </c>
    </row>
    <row r="142" spans="2:13" x14ac:dyDescent="0.2">
      <c r="B142" s="19" t="s">
        <v>53</v>
      </c>
      <c r="F142" s="21" t="s">
        <v>45</v>
      </c>
      <c r="G142" s="19">
        <v>20</v>
      </c>
    </row>
    <row r="143" spans="2:13" x14ac:dyDescent="0.2">
      <c r="B143" s="19" t="s">
        <v>54</v>
      </c>
      <c r="F143" s="21" t="s">
        <v>45</v>
      </c>
      <c r="G143" s="22">
        <v>863.61</v>
      </c>
    </row>
    <row r="144" spans="2:13" x14ac:dyDescent="0.2">
      <c r="B144" s="19" t="s">
        <v>55</v>
      </c>
      <c r="F144" s="21" t="s">
        <v>45</v>
      </c>
      <c r="G144" s="19">
        <v>7</v>
      </c>
    </row>
    <row r="145" spans="2:13" x14ac:dyDescent="0.2">
      <c r="B145" s="26" t="s">
        <v>56</v>
      </c>
      <c r="C145" s="20"/>
      <c r="D145" s="20"/>
      <c r="E145" s="20"/>
      <c r="F145" s="21" t="s">
        <v>45</v>
      </c>
      <c r="G145" s="22">
        <f>ROUND(G140*G141*G142*G143*G144,0)</f>
        <v>87052</v>
      </c>
    </row>
    <row r="146" spans="2:13" x14ac:dyDescent="0.2">
      <c r="B146" s="20" t="s">
        <v>94</v>
      </c>
      <c r="C146" s="20"/>
      <c r="D146" s="20"/>
      <c r="E146" s="20"/>
      <c r="F146" s="21" t="s">
        <v>45</v>
      </c>
      <c r="G146" s="19">
        <v>6</v>
      </c>
    </row>
    <row r="148" spans="2:13" ht="12.75" customHeight="1" x14ac:dyDescent="0.2">
      <c r="B148" s="27" t="s">
        <v>38</v>
      </c>
      <c r="C148" s="27"/>
      <c r="D148" s="27"/>
      <c r="E148" s="27"/>
      <c r="F148" s="27"/>
      <c r="G148" s="27"/>
      <c r="H148" s="27"/>
      <c r="I148" s="27"/>
      <c r="J148" s="27"/>
      <c r="L148" s="27"/>
      <c r="M148" s="27"/>
    </row>
    <row r="149" spans="2:13" ht="27" customHeight="1" x14ac:dyDescent="0.2">
      <c r="B149" s="44" t="e" vm="2">
        <v>#VALUE!</v>
      </c>
      <c r="C149" s="44"/>
      <c r="D149" s="44"/>
      <c r="E149" s="44"/>
      <c r="F149" s="28"/>
      <c r="G149" s="28"/>
      <c r="H149" s="28"/>
      <c r="I149" s="28"/>
      <c r="J149" s="28"/>
      <c r="L149" s="28"/>
      <c r="M149" s="28"/>
    </row>
    <row r="150" spans="2:13" x14ac:dyDescent="0.2">
      <c r="B150" s="19" t="s">
        <v>86</v>
      </c>
      <c r="F150" s="21" t="s">
        <v>45</v>
      </c>
      <c r="G150" s="22">
        <f>+C136+J136+K136</f>
        <v>18083333.333333332</v>
      </c>
      <c r="H150" s="19" t="s">
        <v>91</v>
      </c>
    </row>
    <row r="151" spans="2:13" x14ac:dyDescent="0.2">
      <c r="B151" s="19" t="s">
        <v>87</v>
      </c>
      <c r="F151" s="21" t="s">
        <v>45</v>
      </c>
      <c r="G151" s="22">
        <f>+(D136+E136)*G146</f>
        <v>21070000</v>
      </c>
      <c r="H151" s="19" t="s">
        <v>93</v>
      </c>
    </row>
    <row r="152" spans="2:13" x14ac:dyDescent="0.2">
      <c r="B152" s="19" t="s">
        <v>41</v>
      </c>
      <c r="F152" s="21" t="s">
        <v>45</v>
      </c>
      <c r="G152" s="22">
        <f>+G145</f>
        <v>87052</v>
      </c>
    </row>
    <row r="153" spans="2:13" x14ac:dyDescent="0.2">
      <c r="B153" s="19" t="s">
        <v>88</v>
      </c>
      <c r="F153" s="21" t="s">
        <v>45</v>
      </c>
      <c r="G153" s="22">
        <f>+F136*G146</f>
        <v>3640000</v>
      </c>
      <c r="H153" s="19" t="s">
        <v>95</v>
      </c>
    </row>
    <row r="154" spans="2:13" x14ac:dyDescent="0.2">
      <c r="B154" s="19" t="s">
        <v>89</v>
      </c>
      <c r="F154" s="21" t="s">
        <v>45</v>
      </c>
      <c r="G154" s="22">
        <f>+G136</f>
        <v>630000</v>
      </c>
    </row>
    <row r="155" spans="2:13" x14ac:dyDescent="0.2">
      <c r="B155" s="19" t="s">
        <v>90</v>
      </c>
      <c r="F155" s="21" t="s">
        <v>45</v>
      </c>
      <c r="G155" s="22">
        <v>0</v>
      </c>
    </row>
    <row r="157" spans="2:13" x14ac:dyDescent="0.2">
      <c r="B157" s="29"/>
      <c r="C157" s="29"/>
      <c r="D157" s="29"/>
      <c r="E157" s="30" t="s">
        <v>48</v>
      </c>
      <c r="F157" s="31" t="s">
        <v>45</v>
      </c>
      <c r="G157" s="32">
        <f>+G150+G151+G152+G153+G154-G155</f>
        <v>43510385.333333328</v>
      </c>
    </row>
    <row r="158" spans="2:13" s="33" customFormat="1" ht="13.5" thickBot="1" x14ac:dyDescent="0.25"/>
    <row r="159" spans="2:13" ht="13.5" thickTop="1" x14ac:dyDescent="0.2">
      <c r="C159" s="23"/>
    </row>
    <row r="160" spans="2:13" x14ac:dyDescent="0.2">
      <c r="B160" s="45" t="s">
        <v>65</v>
      </c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</row>
    <row r="161" spans="2:13" x14ac:dyDescent="0.2"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</row>
    <row r="162" spans="2:13" ht="51" x14ac:dyDescent="0.2">
      <c r="B162" s="24" t="s">
        <v>29</v>
      </c>
      <c r="C162" s="37" t="s">
        <v>76</v>
      </c>
      <c r="D162" s="37" t="s">
        <v>77</v>
      </c>
      <c r="E162" s="37" t="s">
        <v>78</v>
      </c>
      <c r="F162" s="37" t="s">
        <v>79</v>
      </c>
      <c r="G162" s="37" t="s">
        <v>80</v>
      </c>
      <c r="H162" s="37" t="s">
        <v>81</v>
      </c>
      <c r="I162" s="37" t="s">
        <v>82</v>
      </c>
      <c r="J162" s="37" t="s">
        <v>83</v>
      </c>
      <c r="K162" s="37" t="s">
        <v>84</v>
      </c>
      <c r="L162" s="37" t="s">
        <v>85</v>
      </c>
      <c r="M162" s="38" t="s">
        <v>15</v>
      </c>
    </row>
    <row r="163" spans="2:13" x14ac:dyDescent="0.2">
      <c r="B163" s="6" t="s">
        <v>31</v>
      </c>
      <c r="C163" s="7">
        <v>40150000</v>
      </c>
      <c r="D163" s="7">
        <v>1870000</v>
      </c>
      <c r="E163" s="7">
        <v>3520000</v>
      </c>
      <c r="F163" s="7">
        <v>990000</v>
      </c>
      <c r="G163" s="7">
        <v>990000</v>
      </c>
      <c r="H163" s="7">
        <v>0</v>
      </c>
      <c r="I163" s="7">
        <v>0</v>
      </c>
      <c r="J163" s="7">
        <v>0</v>
      </c>
      <c r="K163" s="7">
        <v>0</v>
      </c>
      <c r="L163" s="7">
        <v>20900000</v>
      </c>
      <c r="M163" s="7">
        <v>68420000</v>
      </c>
    </row>
    <row r="164" spans="2:13" x14ac:dyDescent="0.2">
      <c r="B164" s="6" t="s">
        <v>33</v>
      </c>
      <c r="C164" s="7">
        <v>40150000</v>
      </c>
      <c r="D164" s="7">
        <v>1650000</v>
      </c>
      <c r="E164" s="7">
        <v>3300000</v>
      </c>
      <c r="F164" s="7">
        <v>880000</v>
      </c>
      <c r="G164" s="7">
        <v>990000</v>
      </c>
      <c r="H164" s="7">
        <v>0</v>
      </c>
      <c r="I164" s="7">
        <v>0</v>
      </c>
      <c r="J164" s="7">
        <v>0</v>
      </c>
      <c r="K164" s="7">
        <v>0</v>
      </c>
      <c r="L164" s="7">
        <v>1980000</v>
      </c>
      <c r="M164" s="7">
        <v>48950000</v>
      </c>
    </row>
    <row r="165" spans="2:13" x14ac:dyDescent="0.2">
      <c r="B165" s="6" t="s">
        <v>36</v>
      </c>
      <c r="C165" s="7">
        <v>41800000</v>
      </c>
      <c r="D165" s="7">
        <v>1870000</v>
      </c>
      <c r="E165" s="7">
        <v>3300000</v>
      </c>
      <c r="F165" s="7">
        <v>990000</v>
      </c>
      <c r="G165" s="7">
        <v>990000</v>
      </c>
      <c r="H165" s="7">
        <v>0</v>
      </c>
      <c r="I165" s="7">
        <v>0</v>
      </c>
      <c r="J165" s="7">
        <v>0</v>
      </c>
      <c r="K165" s="7">
        <v>0</v>
      </c>
      <c r="L165" s="7">
        <v>2310000</v>
      </c>
      <c r="M165" s="7">
        <v>51260000</v>
      </c>
    </row>
    <row r="166" spans="2:13" x14ac:dyDescent="0.2">
      <c r="B166" s="14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</row>
    <row r="167" spans="2:13" x14ac:dyDescent="0.2">
      <c r="B167" s="6" t="s">
        <v>39</v>
      </c>
      <c r="C167" s="7">
        <f>+AVERAGE(C163:C165)</f>
        <v>40700000</v>
      </c>
      <c r="D167" s="7">
        <f t="shared" ref="D167:L167" si="5">+AVERAGE(D163:D165)</f>
        <v>1796666.6666666667</v>
      </c>
      <c r="E167" s="7">
        <f t="shared" si="5"/>
        <v>3373333.3333333335</v>
      </c>
      <c r="F167" s="7">
        <f t="shared" si="5"/>
        <v>953333.33333333337</v>
      </c>
      <c r="G167" s="7">
        <f t="shared" si="5"/>
        <v>990000</v>
      </c>
      <c r="H167" s="7">
        <f t="shared" si="5"/>
        <v>0</v>
      </c>
      <c r="I167" s="7">
        <f t="shared" si="5"/>
        <v>0</v>
      </c>
      <c r="J167" s="7">
        <f t="shared" si="5"/>
        <v>0</v>
      </c>
      <c r="K167" s="7">
        <f t="shared" si="5"/>
        <v>0</v>
      </c>
      <c r="L167" s="7">
        <f t="shared" si="5"/>
        <v>8396666.666666666</v>
      </c>
      <c r="M167" s="7">
        <f>+AVERAGE(M163:M165)</f>
        <v>56210000</v>
      </c>
    </row>
    <row r="170" spans="2:13" ht="18.75" customHeight="1" x14ac:dyDescent="0.2">
      <c r="B170" s="43" t="s">
        <v>50</v>
      </c>
      <c r="C170" s="43"/>
      <c r="D170" s="43"/>
      <c r="E170" s="43"/>
      <c r="F170" s="43"/>
    </row>
    <row r="171" spans="2:13" x14ac:dyDescent="0.2">
      <c r="B171" s="19" t="s">
        <v>51</v>
      </c>
      <c r="F171" s="21" t="s">
        <v>45</v>
      </c>
      <c r="G171" s="19">
        <f>90/1000</f>
        <v>0.09</v>
      </c>
    </row>
    <row r="172" spans="2:13" x14ac:dyDescent="0.2">
      <c r="B172" s="19" t="s">
        <v>52</v>
      </c>
      <c r="F172" s="21" t="s">
        <v>45</v>
      </c>
      <c r="G172" s="19">
        <v>8</v>
      </c>
    </row>
    <row r="173" spans="2:13" x14ac:dyDescent="0.2">
      <c r="B173" s="19" t="s">
        <v>53</v>
      </c>
      <c r="F173" s="21" t="s">
        <v>45</v>
      </c>
      <c r="G173" s="19">
        <v>20</v>
      </c>
    </row>
    <row r="174" spans="2:13" x14ac:dyDescent="0.2">
      <c r="B174" s="19" t="s">
        <v>54</v>
      </c>
      <c r="F174" s="21" t="s">
        <v>45</v>
      </c>
      <c r="G174" s="22">
        <v>863.61</v>
      </c>
    </row>
    <row r="175" spans="2:13" x14ac:dyDescent="0.2">
      <c r="B175" s="19" t="s">
        <v>55</v>
      </c>
      <c r="F175" s="21" t="s">
        <v>45</v>
      </c>
      <c r="G175" s="19">
        <v>11</v>
      </c>
    </row>
    <row r="176" spans="2:13" x14ac:dyDescent="0.2">
      <c r="B176" s="26" t="s">
        <v>56</v>
      </c>
      <c r="C176" s="20"/>
      <c r="D176" s="20"/>
      <c r="E176" s="20"/>
      <c r="F176" s="21" t="s">
        <v>45</v>
      </c>
      <c r="G176" s="22">
        <f>ROUND(G171*G172*G173*G174*G175,0)</f>
        <v>136796</v>
      </c>
    </row>
    <row r="177" spans="2:13" x14ac:dyDescent="0.2">
      <c r="B177" s="20" t="s">
        <v>94</v>
      </c>
      <c r="C177" s="20"/>
      <c r="D177" s="20"/>
      <c r="E177" s="20"/>
      <c r="F177" s="21" t="s">
        <v>45</v>
      </c>
      <c r="G177" s="19">
        <v>6</v>
      </c>
    </row>
    <row r="179" spans="2:13" ht="12.75" customHeight="1" x14ac:dyDescent="0.2">
      <c r="B179" s="27" t="s">
        <v>38</v>
      </c>
      <c r="C179" s="27"/>
      <c r="D179" s="27"/>
      <c r="E179" s="27"/>
      <c r="F179" s="27"/>
      <c r="G179" s="27"/>
      <c r="H179" s="27"/>
      <c r="I179" s="27"/>
      <c r="J179" s="27"/>
      <c r="L179" s="27"/>
      <c r="M179" s="27"/>
    </row>
    <row r="180" spans="2:13" ht="27" customHeight="1" x14ac:dyDescent="0.2">
      <c r="B180" s="44" t="e" vm="2">
        <v>#VALUE!</v>
      </c>
      <c r="C180" s="44"/>
      <c r="D180" s="44"/>
      <c r="E180" s="44"/>
      <c r="F180" s="28"/>
      <c r="G180" s="28"/>
      <c r="H180" s="28"/>
      <c r="I180" s="28"/>
      <c r="J180" s="28"/>
      <c r="L180" s="28"/>
      <c r="M180" s="28"/>
    </row>
    <row r="181" spans="2:13" x14ac:dyDescent="0.2">
      <c r="B181" s="19" t="s">
        <v>86</v>
      </c>
      <c r="F181" s="21" t="s">
        <v>45</v>
      </c>
      <c r="G181" s="22">
        <f>+C167+J167+K167</f>
        <v>40700000</v>
      </c>
      <c r="H181" s="19" t="s">
        <v>91</v>
      </c>
    </row>
    <row r="182" spans="2:13" x14ac:dyDescent="0.2">
      <c r="B182" s="19" t="s">
        <v>87</v>
      </c>
      <c r="F182" s="21" t="s">
        <v>45</v>
      </c>
      <c r="G182" s="22">
        <f>+(D167+E167)*G177</f>
        <v>31020000</v>
      </c>
      <c r="H182" s="19" t="s">
        <v>93</v>
      </c>
    </row>
    <row r="183" spans="2:13" x14ac:dyDescent="0.2">
      <c r="B183" s="19" t="s">
        <v>41</v>
      </c>
      <c r="F183" s="21" t="s">
        <v>45</v>
      </c>
      <c r="G183" s="22">
        <f>+G176</f>
        <v>136796</v>
      </c>
    </row>
    <row r="184" spans="2:13" x14ac:dyDescent="0.2">
      <c r="B184" s="19" t="s">
        <v>88</v>
      </c>
      <c r="F184" s="21" t="s">
        <v>45</v>
      </c>
      <c r="G184" s="22">
        <f>+F167*G177</f>
        <v>5720000</v>
      </c>
      <c r="H184" s="19" t="s">
        <v>95</v>
      </c>
    </row>
    <row r="185" spans="2:13" x14ac:dyDescent="0.2">
      <c r="B185" s="19" t="s">
        <v>89</v>
      </c>
      <c r="F185" s="21" t="s">
        <v>45</v>
      </c>
      <c r="G185" s="22">
        <f>+G167</f>
        <v>990000</v>
      </c>
    </row>
    <row r="186" spans="2:13" x14ac:dyDescent="0.2">
      <c r="B186" s="19" t="s">
        <v>90</v>
      </c>
      <c r="F186" s="21" t="s">
        <v>45</v>
      </c>
      <c r="G186" s="22">
        <v>0</v>
      </c>
    </row>
    <row r="188" spans="2:13" x14ac:dyDescent="0.2">
      <c r="B188" s="29"/>
      <c r="C188" s="29"/>
      <c r="D188" s="29"/>
      <c r="E188" s="30" t="s">
        <v>48</v>
      </c>
      <c r="F188" s="31" t="s">
        <v>45</v>
      </c>
      <c r="G188" s="32">
        <f>+G181+G182+G183+G184+G185-G186</f>
        <v>78566796</v>
      </c>
    </row>
    <row r="189" spans="2:13" s="33" customFormat="1" ht="13.5" thickBot="1" x14ac:dyDescent="0.25"/>
    <row r="190" spans="2:13" ht="13.5" thickTop="1" x14ac:dyDescent="0.2">
      <c r="C190" s="23"/>
    </row>
    <row r="191" spans="2:13" x14ac:dyDescent="0.2">
      <c r="B191" s="45" t="s">
        <v>66</v>
      </c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</row>
    <row r="192" spans="2:13" x14ac:dyDescent="0.2"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</row>
    <row r="193" spans="2:13" ht="51" x14ac:dyDescent="0.2">
      <c r="B193" s="24" t="s">
        <v>29</v>
      </c>
      <c r="C193" s="37" t="s">
        <v>76</v>
      </c>
      <c r="D193" s="37" t="s">
        <v>77</v>
      </c>
      <c r="E193" s="37" t="s">
        <v>78</v>
      </c>
      <c r="F193" s="37" t="s">
        <v>79</v>
      </c>
      <c r="G193" s="37" t="s">
        <v>80</v>
      </c>
      <c r="H193" s="37" t="s">
        <v>81</v>
      </c>
      <c r="I193" s="37" t="s">
        <v>82</v>
      </c>
      <c r="J193" s="37" t="s">
        <v>83</v>
      </c>
      <c r="K193" s="37" t="s">
        <v>84</v>
      </c>
      <c r="L193" s="37" t="s">
        <v>85</v>
      </c>
      <c r="M193" s="38" t="s">
        <v>15</v>
      </c>
    </row>
    <row r="194" spans="2:13" x14ac:dyDescent="0.2">
      <c r="B194" s="6" t="s">
        <v>31</v>
      </c>
      <c r="C194" s="7">
        <v>73750000</v>
      </c>
      <c r="D194" s="7">
        <v>2500000</v>
      </c>
      <c r="E194" s="7">
        <v>4250000</v>
      </c>
      <c r="F194" s="7">
        <v>2250000</v>
      </c>
      <c r="G194" s="7">
        <v>2250000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85000000</v>
      </c>
    </row>
    <row r="195" spans="2:13" x14ac:dyDescent="0.2">
      <c r="B195" s="6" t="s">
        <v>33</v>
      </c>
      <c r="C195" s="7">
        <v>106250000</v>
      </c>
      <c r="D195" s="7">
        <v>2500000</v>
      </c>
      <c r="E195" s="7">
        <v>6250000</v>
      </c>
      <c r="F195" s="7">
        <v>1750000</v>
      </c>
      <c r="G195" s="7">
        <v>1750000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118500000</v>
      </c>
    </row>
    <row r="196" spans="2:13" x14ac:dyDescent="0.2">
      <c r="B196" s="6" t="s">
        <v>36</v>
      </c>
      <c r="C196" s="7">
        <v>108750000</v>
      </c>
      <c r="D196" s="7">
        <v>2500000</v>
      </c>
      <c r="E196" s="7">
        <v>6250000</v>
      </c>
      <c r="F196" s="7">
        <v>2000000</v>
      </c>
      <c r="G196" s="7">
        <v>2000000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121500000</v>
      </c>
    </row>
    <row r="197" spans="2:13" x14ac:dyDescent="0.2">
      <c r="B197" s="14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</row>
    <row r="198" spans="2:13" x14ac:dyDescent="0.2">
      <c r="B198" s="6" t="s">
        <v>39</v>
      </c>
      <c r="C198" s="7">
        <f>+AVERAGE(C194:C196)</f>
        <v>96250000</v>
      </c>
      <c r="D198" s="7">
        <f t="shared" ref="D198:L198" si="6">+AVERAGE(D194:D196)</f>
        <v>2500000</v>
      </c>
      <c r="E198" s="7">
        <f t="shared" si="6"/>
        <v>5583333.333333333</v>
      </c>
      <c r="F198" s="7">
        <f t="shared" si="6"/>
        <v>2000000</v>
      </c>
      <c r="G198" s="7">
        <f t="shared" si="6"/>
        <v>2000000</v>
      </c>
      <c r="H198" s="7">
        <f t="shared" si="6"/>
        <v>0</v>
      </c>
      <c r="I198" s="7">
        <f t="shared" si="6"/>
        <v>0</v>
      </c>
      <c r="J198" s="7">
        <f t="shared" si="6"/>
        <v>0</v>
      </c>
      <c r="K198" s="7">
        <f t="shared" si="6"/>
        <v>0</v>
      </c>
      <c r="L198" s="7">
        <f t="shared" si="6"/>
        <v>0</v>
      </c>
      <c r="M198" s="7">
        <f>+AVERAGE(M194:M196)</f>
        <v>108333333.33333333</v>
      </c>
    </row>
    <row r="201" spans="2:13" ht="18.75" customHeight="1" x14ac:dyDescent="0.2">
      <c r="B201" s="43" t="s">
        <v>50</v>
      </c>
      <c r="C201" s="43"/>
      <c r="D201" s="43"/>
      <c r="E201" s="43"/>
      <c r="F201" s="43"/>
    </row>
    <row r="202" spans="2:13" x14ac:dyDescent="0.2">
      <c r="B202" s="19" t="s">
        <v>51</v>
      </c>
      <c r="F202" s="21" t="s">
        <v>45</v>
      </c>
      <c r="G202" s="19">
        <f>90/1000</f>
        <v>0.09</v>
      </c>
    </row>
    <row r="203" spans="2:13" x14ac:dyDescent="0.2">
      <c r="B203" s="19" t="s">
        <v>52</v>
      </c>
      <c r="F203" s="21" t="s">
        <v>45</v>
      </c>
      <c r="G203" s="19">
        <v>8</v>
      </c>
    </row>
    <row r="204" spans="2:13" x14ac:dyDescent="0.2">
      <c r="B204" s="19" t="s">
        <v>53</v>
      </c>
      <c r="F204" s="21" t="s">
        <v>45</v>
      </c>
      <c r="G204" s="19">
        <v>20</v>
      </c>
    </row>
    <row r="205" spans="2:13" x14ac:dyDescent="0.2">
      <c r="B205" s="19" t="s">
        <v>54</v>
      </c>
      <c r="F205" s="21" t="s">
        <v>45</v>
      </c>
      <c r="G205" s="22">
        <v>863.61</v>
      </c>
    </row>
    <row r="206" spans="2:13" x14ac:dyDescent="0.2">
      <c r="B206" s="19" t="s">
        <v>55</v>
      </c>
      <c r="F206" s="21" t="s">
        <v>45</v>
      </c>
      <c r="G206" s="19">
        <v>20</v>
      </c>
    </row>
    <row r="207" spans="2:13" x14ac:dyDescent="0.2">
      <c r="B207" s="26" t="s">
        <v>56</v>
      </c>
      <c r="C207" s="20"/>
      <c r="D207" s="20"/>
      <c r="E207" s="20"/>
      <c r="F207" s="21" t="s">
        <v>45</v>
      </c>
      <c r="G207" s="22">
        <f>ROUND(G202*G203*G204*G205*G206,0)</f>
        <v>248720</v>
      </c>
    </row>
    <row r="208" spans="2:13" x14ac:dyDescent="0.2">
      <c r="B208" s="20" t="s">
        <v>94</v>
      </c>
      <c r="C208" s="20"/>
      <c r="D208" s="20"/>
      <c r="E208" s="20"/>
      <c r="F208" s="21" t="s">
        <v>45</v>
      </c>
      <c r="G208" s="19">
        <v>3</v>
      </c>
    </row>
    <row r="210" spans="2:13" ht="12.75" customHeight="1" x14ac:dyDescent="0.2">
      <c r="B210" s="27" t="s">
        <v>38</v>
      </c>
      <c r="C210" s="27"/>
      <c r="D210" s="27"/>
      <c r="E210" s="27"/>
      <c r="F210" s="27"/>
      <c r="G210" s="27"/>
      <c r="H210" s="27"/>
      <c r="I210" s="27"/>
      <c r="J210" s="27"/>
      <c r="L210" s="27"/>
      <c r="M210" s="27"/>
    </row>
    <row r="211" spans="2:13" ht="27" customHeight="1" x14ac:dyDescent="0.2">
      <c r="B211" s="44" t="e" vm="2">
        <v>#VALUE!</v>
      </c>
      <c r="C211" s="44"/>
      <c r="D211" s="44"/>
      <c r="E211" s="44"/>
      <c r="F211" s="28"/>
      <c r="G211" s="28"/>
      <c r="H211" s="28"/>
      <c r="I211" s="28"/>
      <c r="J211" s="28"/>
      <c r="L211" s="28"/>
      <c r="M211" s="28"/>
    </row>
    <row r="212" spans="2:13" x14ac:dyDescent="0.2">
      <c r="B212" s="19" t="s">
        <v>86</v>
      </c>
      <c r="F212" s="21" t="s">
        <v>45</v>
      </c>
      <c r="G212" s="22">
        <f>+C198+J198+K198</f>
        <v>96250000</v>
      </c>
      <c r="H212" s="19" t="s">
        <v>91</v>
      </c>
    </row>
    <row r="213" spans="2:13" x14ac:dyDescent="0.2">
      <c r="B213" s="19" t="s">
        <v>87</v>
      </c>
      <c r="F213" s="21" t="s">
        <v>45</v>
      </c>
      <c r="G213" s="22">
        <f>+(D198+E198)*G208</f>
        <v>24250000</v>
      </c>
      <c r="H213" s="19" t="s">
        <v>93</v>
      </c>
    </row>
    <row r="214" spans="2:13" x14ac:dyDescent="0.2">
      <c r="B214" s="19" t="s">
        <v>41</v>
      </c>
      <c r="F214" s="21" t="s">
        <v>45</v>
      </c>
      <c r="G214" s="22">
        <f>+G207</f>
        <v>248720</v>
      </c>
    </row>
    <row r="215" spans="2:13" x14ac:dyDescent="0.2">
      <c r="B215" s="19" t="s">
        <v>88</v>
      </c>
      <c r="F215" s="21" t="s">
        <v>45</v>
      </c>
      <c r="G215" s="22">
        <f>+F198*G208</f>
        <v>6000000</v>
      </c>
      <c r="H215" s="19" t="s">
        <v>95</v>
      </c>
    </row>
    <row r="216" spans="2:13" x14ac:dyDescent="0.2">
      <c r="B216" s="19" t="s">
        <v>89</v>
      </c>
      <c r="F216" s="21" t="s">
        <v>45</v>
      </c>
      <c r="G216" s="22">
        <f>+G198</f>
        <v>2000000</v>
      </c>
    </row>
    <row r="217" spans="2:13" x14ac:dyDescent="0.2">
      <c r="B217" s="19" t="s">
        <v>90</v>
      </c>
      <c r="F217" s="21" t="s">
        <v>45</v>
      </c>
      <c r="G217" s="22">
        <v>0</v>
      </c>
    </row>
    <row r="219" spans="2:13" x14ac:dyDescent="0.2">
      <c r="B219" s="29"/>
      <c r="C219" s="29"/>
      <c r="D219" s="29"/>
      <c r="E219" s="30" t="s">
        <v>48</v>
      </c>
      <c r="F219" s="31" t="s">
        <v>45</v>
      </c>
      <c r="G219" s="32">
        <f>+G212+G213+G214+G215+G216-G217</f>
        <v>128748720</v>
      </c>
    </row>
    <row r="220" spans="2:13" s="33" customFormat="1" ht="13.5" thickBot="1" x14ac:dyDescent="0.25"/>
    <row r="221" spans="2:13" ht="13.5" thickTop="1" x14ac:dyDescent="0.2">
      <c r="C221" s="23"/>
    </row>
    <row r="222" spans="2:13" x14ac:dyDescent="0.2">
      <c r="B222" s="45" t="s">
        <v>67</v>
      </c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</row>
    <row r="223" spans="2:13" x14ac:dyDescent="0.2"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</row>
    <row r="224" spans="2:13" ht="51" x14ac:dyDescent="0.2">
      <c r="B224" s="24" t="s">
        <v>29</v>
      </c>
      <c r="C224" s="37" t="s">
        <v>76</v>
      </c>
      <c r="D224" s="37" t="s">
        <v>77</v>
      </c>
      <c r="E224" s="37" t="s">
        <v>78</v>
      </c>
      <c r="F224" s="37" t="s">
        <v>79</v>
      </c>
      <c r="G224" s="37" t="s">
        <v>80</v>
      </c>
      <c r="H224" s="37" t="s">
        <v>81</v>
      </c>
      <c r="I224" s="37" t="s">
        <v>82</v>
      </c>
      <c r="J224" s="37" t="s">
        <v>83</v>
      </c>
      <c r="K224" s="37" t="s">
        <v>84</v>
      </c>
      <c r="L224" s="37" t="s">
        <v>85</v>
      </c>
      <c r="M224" s="38" t="s">
        <v>15</v>
      </c>
    </row>
    <row r="225" spans="2:13" x14ac:dyDescent="0.2">
      <c r="B225" s="6" t="s">
        <v>31</v>
      </c>
      <c r="C225" s="7">
        <v>49950000</v>
      </c>
      <c r="D225" s="7">
        <v>1500000</v>
      </c>
      <c r="E225" s="7">
        <v>2750000</v>
      </c>
      <c r="F225" s="7">
        <v>750000</v>
      </c>
      <c r="G225" s="7">
        <v>750000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  <c r="M225" s="7">
        <v>55700000</v>
      </c>
    </row>
    <row r="226" spans="2:13" x14ac:dyDescent="0.2">
      <c r="B226" s="6" t="s">
        <v>33</v>
      </c>
      <c r="C226" s="7">
        <v>47500000</v>
      </c>
      <c r="D226" s="7">
        <v>1250000</v>
      </c>
      <c r="E226" s="7">
        <v>3000000</v>
      </c>
      <c r="F226" s="7">
        <v>400000</v>
      </c>
      <c r="G226" s="7">
        <v>450000</v>
      </c>
      <c r="H226" s="7">
        <v>0</v>
      </c>
      <c r="I226" s="7">
        <v>0</v>
      </c>
      <c r="J226" s="7">
        <v>0</v>
      </c>
      <c r="K226" s="7">
        <v>0</v>
      </c>
      <c r="L226" s="7">
        <v>0</v>
      </c>
      <c r="M226" s="7">
        <v>52600000</v>
      </c>
    </row>
    <row r="227" spans="2:13" x14ac:dyDescent="0.2">
      <c r="B227" s="6" t="s">
        <v>36</v>
      </c>
      <c r="C227" s="7">
        <v>55000000</v>
      </c>
      <c r="D227" s="7">
        <v>1750000</v>
      </c>
      <c r="E227" s="7">
        <v>3000000</v>
      </c>
      <c r="F227" s="7">
        <v>750000</v>
      </c>
      <c r="G227" s="7">
        <v>750000</v>
      </c>
      <c r="H227" s="7">
        <v>0</v>
      </c>
      <c r="I227" s="7">
        <v>0</v>
      </c>
      <c r="J227" s="7">
        <v>0</v>
      </c>
      <c r="K227" s="7">
        <v>0</v>
      </c>
      <c r="L227" s="7">
        <v>0</v>
      </c>
      <c r="M227" s="7">
        <v>61250000</v>
      </c>
    </row>
    <row r="228" spans="2:13" x14ac:dyDescent="0.2">
      <c r="B228" s="14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</row>
    <row r="229" spans="2:13" x14ac:dyDescent="0.2">
      <c r="B229" s="6" t="s">
        <v>39</v>
      </c>
      <c r="C229" s="7">
        <f>+AVERAGE(C225:C227)</f>
        <v>50816666.666666664</v>
      </c>
      <c r="D229" s="7">
        <f t="shared" ref="D229:L229" si="7">+AVERAGE(D225:D227)</f>
        <v>1500000</v>
      </c>
      <c r="E229" s="7">
        <f t="shared" si="7"/>
        <v>2916666.6666666665</v>
      </c>
      <c r="F229" s="7">
        <f t="shared" si="7"/>
        <v>633333.33333333337</v>
      </c>
      <c r="G229" s="7">
        <f t="shared" si="7"/>
        <v>650000</v>
      </c>
      <c r="H229" s="7">
        <f t="shared" si="7"/>
        <v>0</v>
      </c>
      <c r="I229" s="7">
        <f t="shared" si="7"/>
        <v>0</v>
      </c>
      <c r="J229" s="7">
        <f t="shared" si="7"/>
        <v>0</v>
      </c>
      <c r="K229" s="7">
        <f t="shared" si="7"/>
        <v>0</v>
      </c>
      <c r="L229" s="7">
        <f t="shared" si="7"/>
        <v>0</v>
      </c>
      <c r="M229" s="7">
        <f>+AVERAGE(M225:M227)</f>
        <v>56516666.666666664</v>
      </c>
    </row>
    <row r="232" spans="2:13" ht="18.75" customHeight="1" x14ac:dyDescent="0.2">
      <c r="B232" s="43" t="s">
        <v>50</v>
      </c>
      <c r="C232" s="43"/>
      <c r="D232" s="43"/>
      <c r="E232" s="43"/>
      <c r="F232" s="43"/>
    </row>
    <row r="233" spans="2:13" x14ac:dyDescent="0.2">
      <c r="B233" s="19" t="s">
        <v>51</v>
      </c>
      <c r="F233" s="21" t="s">
        <v>45</v>
      </c>
      <c r="G233" s="19">
        <f>90/1000</f>
        <v>0.09</v>
      </c>
    </row>
    <row r="234" spans="2:13" x14ac:dyDescent="0.2">
      <c r="B234" s="19" t="s">
        <v>52</v>
      </c>
      <c r="F234" s="21" t="s">
        <v>45</v>
      </c>
      <c r="G234" s="19">
        <v>8</v>
      </c>
    </row>
    <row r="235" spans="2:13" x14ac:dyDescent="0.2">
      <c r="B235" s="19" t="s">
        <v>53</v>
      </c>
      <c r="F235" s="21" t="s">
        <v>45</v>
      </c>
      <c r="G235" s="19">
        <v>20</v>
      </c>
    </row>
    <row r="236" spans="2:13" x14ac:dyDescent="0.2">
      <c r="B236" s="19" t="s">
        <v>54</v>
      </c>
      <c r="F236" s="21" t="s">
        <v>45</v>
      </c>
      <c r="G236" s="22">
        <v>863.61</v>
      </c>
    </row>
    <row r="237" spans="2:13" x14ac:dyDescent="0.2">
      <c r="B237" s="19" t="s">
        <v>55</v>
      </c>
      <c r="F237" s="21" t="s">
        <v>45</v>
      </c>
      <c r="G237" s="19">
        <v>5</v>
      </c>
    </row>
    <row r="238" spans="2:13" x14ac:dyDescent="0.2">
      <c r="B238" s="26" t="s">
        <v>56</v>
      </c>
      <c r="C238" s="20"/>
      <c r="D238" s="20"/>
      <c r="E238" s="20"/>
      <c r="F238" s="21" t="s">
        <v>45</v>
      </c>
      <c r="G238" s="22">
        <f>ROUND(G233*G234*G235*G236*G237,0)</f>
        <v>62180</v>
      </c>
    </row>
    <row r="239" spans="2:13" x14ac:dyDescent="0.2">
      <c r="B239" s="20" t="s">
        <v>94</v>
      </c>
      <c r="C239" s="20"/>
      <c r="D239" s="20"/>
      <c r="E239" s="20"/>
      <c r="F239" s="21" t="s">
        <v>45</v>
      </c>
      <c r="G239" s="19">
        <v>5</v>
      </c>
    </row>
    <row r="241" spans="2:13" ht="12.75" customHeight="1" x14ac:dyDescent="0.2">
      <c r="B241" s="27" t="s">
        <v>38</v>
      </c>
      <c r="C241" s="27"/>
      <c r="D241" s="27"/>
      <c r="E241" s="27"/>
      <c r="F241" s="27"/>
      <c r="G241" s="27"/>
      <c r="H241" s="27"/>
      <c r="I241" s="27"/>
      <c r="J241" s="27"/>
      <c r="L241" s="27"/>
      <c r="M241" s="27"/>
    </row>
    <row r="242" spans="2:13" ht="27" customHeight="1" x14ac:dyDescent="0.2">
      <c r="B242" s="44" t="e" vm="2">
        <v>#VALUE!</v>
      </c>
      <c r="C242" s="44"/>
      <c r="D242" s="44"/>
      <c r="E242" s="44"/>
      <c r="F242" s="28"/>
      <c r="G242" s="28"/>
      <c r="H242" s="28"/>
      <c r="I242" s="28"/>
      <c r="J242" s="28"/>
      <c r="L242" s="28"/>
      <c r="M242" s="28"/>
    </row>
    <row r="243" spans="2:13" x14ac:dyDescent="0.2">
      <c r="B243" s="19" t="s">
        <v>86</v>
      </c>
      <c r="F243" s="21" t="s">
        <v>45</v>
      </c>
      <c r="G243" s="22">
        <f>+C229+J229+K229</f>
        <v>50816666.666666664</v>
      </c>
      <c r="H243" s="19" t="s">
        <v>91</v>
      </c>
    </row>
    <row r="244" spans="2:13" x14ac:dyDescent="0.2">
      <c r="B244" s="19" t="s">
        <v>87</v>
      </c>
      <c r="F244" s="21" t="s">
        <v>45</v>
      </c>
      <c r="G244" s="22">
        <f>+D229+E229</f>
        <v>4416666.666666666</v>
      </c>
    </row>
    <row r="245" spans="2:13" x14ac:dyDescent="0.2">
      <c r="B245" s="19" t="s">
        <v>41</v>
      </c>
      <c r="F245" s="21" t="s">
        <v>45</v>
      </c>
      <c r="G245" s="22">
        <f>+G238</f>
        <v>62180</v>
      </c>
    </row>
    <row r="246" spans="2:13" x14ac:dyDescent="0.2">
      <c r="B246" s="19" t="s">
        <v>88</v>
      </c>
      <c r="F246" s="21" t="s">
        <v>45</v>
      </c>
      <c r="G246" s="22">
        <f>+F229</f>
        <v>633333.33333333337</v>
      </c>
      <c r="H246" s="19" t="s">
        <v>47</v>
      </c>
    </row>
    <row r="247" spans="2:13" x14ac:dyDescent="0.2">
      <c r="B247" s="19" t="s">
        <v>89</v>
      </c>
      <c r="F247" s="21" t="s">
        <v>45</v>
      </c>
      <c r="G247" s="22">
        <f>+G229</f>
        <v>650000</v>
      </c>
    </row>
    <row r="248" spans="2:13" x14ac:dyDescent="0.2">
      <c r="B248" s="19" t="s">
        <v>90</v>
      </c>
      <c r="F248" s="21" t="s">
        <v>45</v>
      </c>
      <c r="G248" s="22">
        <v>0</v>
      </c>
    </row>
    <row r="250" spans="2:13" x14ac:dyDescent="0.2">
      <c r="B250" s="29"/>
      <c r="C250" s="29"/>
      <c r="D250" s="29"/>
      <c r="E250" s="30" t="s">
        <v>48</v>
      </c>
      <c r="F250" s="31" t="s">
        <v>45</v>
      </c>
      <c r="G250" s="32">
        <f>+G243+G244+G245+G246+G247-G248</f>
        <v>56578846.666666664</v>
      </c>
    </row>
  </sheetData>
  <mergeCells count="25">
    <mergeCell ref="B46:F46"/>
    <mergeCell ref="B3:M3"/>
    <mergeCell ref="B5:M5"/>
    <mergeCell ref="B15:F15"/>
    <mergeCell ref="B25:E25"/>
    <mergeCell ref="B36:M36"/>
    <mergeCell ref="B170:F170"/>
    <mergeCell ref="B56:E56"/>
    <mergeCell ref="B67:M67"/>
    <mergeCell ref="B77:F77"/>
    <mergeCell ref="B87:E87"/>
    <mergeCell ref="B98:M98"/>
    <mergeCell ref="B108:F108"/>
    <mergeCell ref="B118:E118"/>
    <mergeCell ref="B129:M129"/>
    <mergeCell ref="B139:F139"/>
    <mergeCell ref="B149:E149"/>
    <mergeCell ref="B160:M160"/>
    <mergeCell ref="B242:E242"/>
    <mergeCell ref="B180:E180"/>
    <mergeCell ref="B191:M191"/>
    <mergeCell ref="B201:F201"/>
    <mergeCell ref="B211:E211"/>
    <mergeCell ref="B222:M222"/>
    <mergeCell ref="B232:F2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68D1F-2D3D-4D84-B719-0323DCE2F8C1}">
  <dimension ref="B2:AD33"/>
  <sheetViews>
    <sheetView showGridLines="0" workbookViewId="0">
      <pane xSplit="3" ySplit="4" topLeftCell="O5" activePane="bottomRight" state="frozen"/>
      <selection pane="topRight" activeCell="D1" sqref="D1"/>
      <selection pane="bottomLeft" activeCell="A5" sqref="A5"/>
      <selection pane="bottomRight" activeCell="U4" sqref="U4"/>
    </sheetView>
  </sheetViews>
  <sheetFormatPr baseColWidth="10" defaultRowHeight="15" x14ac:dyDescent="0.25"/>
  <cols>
    <col min="1" max="1" width="3.7109375" customWidth="1"/>
    <col min="2" max="2" width="11.42578125" style="8"/>
    <col min="3" max="3" width="4.28515625" style="8" bestFit="1" customWidth="1"/>
    <col min="4" max="4" width="17.42578125" customWidth="1"/>
    <col min="5" max="5" width="31.140625" customWidth="1"/>
    <col min="6" max="6" width="11.42578125" style="8"/>
    <col min="8" max="8" width="17.140625" bestFit="1" customWidth="1"/>
    <col min="13" max="13" width="12.7109375" bestFit="1" customWidth="1"/>
    <col min="14" max="14" width="10.7109375" bestFit="1" customWidth="1"/>
    <col min="16" max="17" width="15.85546875" bestFit="1" customWidth="1"/>
    <col min="18" max="18" width="14.42578125" bestFit="1" customWidth="1"/>
    <col min="19" max="19" width="3.42578125" customWidth="1"/>
    <col min="20" max="20" width="20" bestFit="1" customWidth="1"/>
    <col min="21" max="22" width="16.42578125" bestFit="1" customWidth="1"/>
    <col min="23" max="23" width="15.28515625" bestFit="1" customWidth="1"/>
    <col min="24" max="24" width="15.85546875" bestFit="1" customWidth="1"/>
    <col min="25" max="25" width="16.7109375" bestFit="1" customWidth="1"/>
    <col min="26" max="26" width="14.85546875" bestFit="1" customWidth="1"/>
    <col min="27" max="27" width="15.7109375" bestFit="1" customWidth="1"/>
    <col min="28" max="29" width="15.85546875" bestFit="1" customWidth="1"/>
    <col min="30" max="30" width="16.28515625" bestFit="1" customWidth="1"/>
  </cols>
  <sheetData>
    <row r="2" spans="2:30" x14ac:dyDescent="0.25">
      <c r="B2" s="50" t="s">
        <v>37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</row>
    <row r="3" spans="2:30" s="10" customFormat="1" x14ac:dyDescent="0.25">
      <c r="B3" s="9"/>
      <c r="C3" s="9"/>
      <c r="F3" s="9"/>
      <c r="H3" s="52" t="s">
        <v>73</v>
      </c>
      <c r="I3" s="52"/>
      <c r="J3" s="52"/>
      <c r="K3" s="52"/>
      <c r="L3" s="52"/>
      <c r="M3" s="52"/>
      <c r="N3" s="52"/>
      <c r="O3" s="52"/>
      <c r="P3" s="52"/>
      <c r="Q3" s="52"/>
      <c r="R3" s="52"/>
      <c r="T3" s="52" t="s">
        <v>74</v>
      </c>
      <c r="U3" s="52"/>
      <c r="V3" s="52"/>
      <c r="W3" s="52"/>
      <c r="X3" s="52"/>
      <c r="Y3" s="52"/>
      <c r="Z3" s="52"/>
      <c r="AA3" s="52"/>
      <c r="AB3" s="52"/>
      <c r="AC3" s="52"/>
      <c r="AD3" s="52"/>
    </row>
    <row r="4" spans="2:30" ht="89.25" x14ac:dyDescent="0.25">
      <c r="B4" s="1" t="s">
        <v>29</v>
      </c>
      <c r="C4" s="1" t="s">
        <v>0</v>
      </c>
      <c r="D4" s="1" t="s">
        <v>1</v>
      </c>
      <c r="E4" s="1" t="s">
        <v>2</v>
      </c>
      <c r="F4" s="1" t="s">
        <v>3</v>
      </c>
      <c r="G4" s="2" t="s">
        <v>4</v>
      </c>
      <c r="H4" s="37" t="s">
        <v>76</v>
      </c>
      <c r="I4" s="37" t="s">
        <v>77</v>
      </c>
      <c r="J4" s="37" t="s">
        <v>78</v>
      </c>
      <c r="K4" s="37" t="s">
        <v>79</v>
      </c>
      <c r="L4" s="37" t="s">
        <v>80</v>
      </c>
      <c r="M4" s="37" t="s">
        <v>81</v>
      </c>
      <c r="N4" s="37" t="s">
        <v>82</v>
      </c>
      <c r="O4" s="37" t="s">
        <v>83</v>
      </c>
      <c r="P4" s="37" t="s">
        <v>84</v>
      </c>
      <c r="Q4" s="37" t="s">
        <v>85</v>
      </c>
      <c r="R4" s="38" t="s">
        <v>15</v>
      </c>
      <c r="T4" s="37" t="s">
        <v>76</v>
      </c>
      <c r="U4" s="37" t="s">
        <v>77</v>
      </c>
      <c r="V4" s="37" t="s">
        <v>78</v>
      </c>
      <c r="W4" s="37" t="s">
        <v>79</v>
      </c>
      <c r="X4" s="37" t="s">
        <v>80</v>
      </c>
      <c r="Y4" s="37" t="s">
        <v>81</v>
      </c>
      <c r="Z4" s="37" t="s">
        <v>82</v>
      </c>
      <c r="AA4" s="37" t="s">
        <v>83</v>
      </c>
      <c r="AB4" s="37" t="s">
        <v>84</v>
      </c>
      <c r="AC4" s="37" t="s">
        <v>85</v>
      </c>
      <c r="AD4" s="38" t="s">
        <v>15</v>
      </c>
    </row>
    <row r="5" spans="2:30" x14ac:dyDescent="0.25">
      <c r="B5" s="47" t="s">
        <v>31</v>
      </c>
      <c r="C5" s="6">
        <v>1</v>
      </c>
      <c r="D5" s="5" t="s">
        <v>16</v>
      </c>
      <c r="E5" s="5" t="s">
        <v>17</v>
      </c>
      <c r="F5" s="6">
        <v>26</v>
      </c>
      <c r="G5" s="6"/>
      <c r="H5" s="7">
        <v>5200000</v>
      </c>
      <c r="I5" s="7">
        <v>180000</v>
      </c>
      <c r="J5" s="7">
        <v>350000</v>
      </c>
      <c r="K5" s="7">
        <v>80000</v>
      </c>
      <c r="L5" s="7">
        <v>80000</v>
      </c>
      <c r="M5" s="7">
        <v>0</v>
      </c>
      <c r="N5" s="7">
        <v>0</v>
      </c>
      <c r="O5" s="7">
        <v>0</v>
      </c>
      <c r="P5" s="7">
        <v>1800000</v>
      </c>
      <c r="Q5" s="7">
        <v>0</v>
      </c>
      <c r="R5" s="7">
        <f t="shared" ref="R5:R12" si="0">+SUM(H5:Q5)</f>
        <v>7690000</v>
      </c>
      <c r="T5" s="7">
        <f>+H5*$F5</f>
        <v>135200000</v>
      </c>
      <c r="U5" s="7">
        <f t="shared" ref="U5:AC12" si="1">+I5*$F5</f>
        <v>4680000</v>
      </c>
      <c r="V5" s="7">
        <f t="shared" si="1"/>
        <v>9100000</v>
      </c>
      <c r="W5" s="7">
        <f t="shared" si="1"/>
        <v>2080000</v>
      </c>
      <c r="X5" s="7">
        <f t="shared" si="1"/>
        <v>2080000</v>
      </c>
      <c r="Y5" s="7">
        <f t="shared" si="1"/>
        <v>0</v>
      </c>
      <c r="Z5" s="7">
        <f t="shared" si="1"/>
        <v>0</v>
      </c>
      <c r="AA5" s="7">
        <f t="shared" si="1"/>
        <v>0</v>
      </c>
      <c r="AB5" s="7">
        <f t="shared" si="1"/>
        <v>46800000</v>
      </c>
      <c r="AC5" s="7">
        <f t="shared" si="1"/>
        <v>0</v>
      </c>
      <c r="AD5" s="7">
        <f>+SUM(T5:AC5)-Y5</f>
        <v>199940000</v>
      </c>
    </row>
    <row r="6" spans="2:30" ht="25.5" x14ac:dyDescent="0.25">
      <c r="B6" s="47"/>
      <c r="C6" s="6">
        <v>2</v>
      </c>
      <c r="D6" s="5" t="s">
        <v>18</v>
      </c>
      <c r="E6" s="5" t="s">
        <v>19</v>
      </c>
      <c r="F6" s="6">
        <v>2</v>
      </c>
      <c r="G6" s="6"/>
      <c r="H6" s="7">
        <v>21250000</v>
      </c>
      <c r="I6" s="7">
        <v>220000</v>
      </c>
      <c r="J6" s="7">
        <v>550000</v>
      </c>
      <c r="K6" s="7">
        <v>90000</v>
      </c>
      <c r="L6" s="7">
        <v>90000</v>
      </c>
      <c r="M6" s="7">
        <v>0</v>
      </c>
      <c r="N6" s="7">
        <v>0</v>
      </c>
      <c r="O6" s="7">
        <v>0</v>
      </c>
      <c r="P6" s="7">
        <v>1800000</v>
      </c>
      <c r="Q6" s="7">
        <v>0</v>
      </c>
      <c r="R6" s="7">
        <f t="shared" si="0"/>
        <v>24000000</v>
      </c>
      <c r="T6" s="7">
        <f t="shared" ref="T6:T12" si="2">+H6*$F6</f>
        <v>42500000</v>
      </c>
      <c r="U6" s="7">
        <f t="shared" si="1"/>
        <v>440000</v>
      </c>
      <c r="V6" s="7">
        <f t="shared" si="1"/>
        <v>1100000</v>
      </c>
      <c r="W6" s="7">
        <f t="shared" si="1"/>
        <v>180000</v>
      </c>
      <c r="X6" s="7">
        <f t="shared" si="1"/>
        <v>180000</v>
      </c>
      <c r="Y6" s="7">
        <f t="shared" si="1"/>
        <v>0</v>
      </c>
      <c r="Z6" s="7">
        <f t="shared" si="1"/>
        <v>0</v>
      </c>
      <c r="AA6" s="7">
        <f t="shared" si="1"/>
        <v>0</v>
      </c>
      <c r="AB6" s="7">
        <f t="shared" si="1"/>
        <v>3600000</v>
      </c>
      <c r="AC6" s="7">
        <f t="shared" si="1"/>
        <v>0</v>
      </c>
      <c r="AD6" s="7">
        <f t="shared" ref="AD6:AD12" si="3">+SUM(T6:AC6)-Y6</f>
        <v>48000000</v>
      </c>
    </row>
    <row r="7" spans="2:30" ht="25.5" x14ac:dyDescent="0.25">
      <c r="B7" s="47"/>
      <c r="C7" s="6">
        <v>3</v>
      </c>
      <c r="D7" s="5" t="s">
        <v>20</v>
      </c>
      <c r="E7" s="5" t="s">
        <v>21</v>
      </c>
      <c r="F7" s="6">
        <v>206</v>
      </c>
      <c r="G7" s="6"/>
      <c r="H7" s="7">
        <v>4990000</v>
      </c>
      <c r="I7" s="7">
        <v>180000</v>
      </c>
      <c r="J7" s="7">
        <v>400000</v>
      </c>
      <c r="K7" s="7">
        <v>80000</v>
      </c>
      <c r="L7" s="7">
        <v>80000</v>
      </c>
      <c r="M7" s="7">
        <v>0</v>
      </c>
      <c r="N7" s="7">
        <v>0</v>
      </c>
      <c r="O7" s="7">
        <v>0</v>
      </c>
      <c r="P7" s="7">
        <v>1800000</v>
      </c>
      <c r="Q7" s="7">
        <v>0</v>
      </c>
      <c r="R7" s="7">
        <f t="shared" si="0"/>
        <v>7530000</v>
      </c>
      <c r="T7" s="7">
        <f t="shared" si="2"/>
        <v>1027940000</v>
      </c>
      <c r="U7" s="7">
        <f t="shared" si="1"/>
        <v>37080000</v>
      </c>
      <c r="V7" s="7">
        <f t="shared" si="1"/>
        <v>82400000</v>
      </c>
      <c r="W7" s="7">
        <f t="shared" si="1"/>
        <v>16480000</v>
      </c>
      <c r="X7" s="7">
        <f t="shared" si="1"/>
        <v>16480000</v>
      </c>
      <c r="Y7" s="7">
        <f t="shared" si="1"/>
        <v>0</v>
      </c>
      <c r="Z7" s="7">
        <f t="shared" si="1"/>
        <v>0</v>
      </c>
      <c r="AA7" s="7">
        <f t="shared" si="1"/>
        <v>0</v>
      </c>
      <c r="AB7" s="7">
        <f t="shared" si="1"/>
        <v>370800000</v>
      </c>
      <c r="AC7" s="7">
        <f t="shared" si="1"/>
        <v>0</v>
      </c>
      <c r="AD7" s="7">
        <f t="shared" si="3"/>
        <v>1551180000</v>
      </c>
    </row>
    <row r="8" spans="2:30" ht="25.5" x14ac:dyDescent="0.25">
      <c r="B8" s="47"/>
      <c r="C8" s="6">
        <v>4</v>
      </c>
      <c r="D8" s="5" t="s">
        <v>22</v>
      </c>
      <c r="E8" s="5" t="s">
        <v>23</v>
      </c>
      <c r="F8" s="6">
        <v>63</v>
      </c>
      <c r="G8" s="6"/>
      <c r="H8" s="7">
        <v>5970000</v>
      </c>
      <c r="I8" s="7">
        <v>180000</v>
      </c>
      <c r="J8" s="7">
        <v>450000</v>
      </c>
      <c r="K8" s="7">
        <v>90000</v>
      </c>
      <c r="L8" s="7">
        <v>90000</v>
      </c>
      <c r="M8" s="7">
        <v>0</v>
      </c>
      <c r="N8" s="7">
        <v>0</v>
      </c>
      <c r="O8" s="7">
        <v>0</v>
      </c>
      <c r="P8" s="7">
        <v>1800000</v>
      </c>
      <c r="Q8" s="7">
        <v>0</v>
      </c>
      <c r="R8" s="7">
        <f t="shared" si="0"/>
        <v>8580000</v>
      </c>
      <c r="T8" s="7">
        <f t="shared" si="2"/>
        <v>376110000</v>
      </c>
      <c r="U8" s="7">
        <f t="shared" si="1"/>
        <v>11340000</v>
      </c>
      <c r="V8" s="7">
        <f t="shared" si="1"/>
        <v>28350000</v>
      </c>
      <c r="W8" s="7">
        <f t="shared" si="1"/>
        <v>5670000</v>
      </c>
      <c r="X8" s="7">
        <f t="shared" si="1"/>
        <v>5670000</v>
      </c>
      <c r="Y8" s="7">
        <f t="shared" si="1"/>
        <v>0</v>
      </c>
      <c r="Z8" s="7">
        <f t="shared" si="1"/>
        <v>0</v>
      </c>
      <c r="AA8" s="7">
        <f t="shared" si="1"/>
        <v>0</v>
      </c>
      <c r="AB8" s="7">
        <f t="shared" si="1"/>
        <v>113400000</v>
      </c>
      <c r="AC8" s="7">
        <f t="shared" si="1"/>
        <v>0</v>
      </c>
      <c r="AD8" s="7">
        <f t="shared" si="3"/>
        <v>540540000</v>
      </c>
    </row>
    <row r="9" spans="2:30" x14ac:dyDescent="0.25">
      <c r="B9" s="47"/>
      <c r="C9" s="6">
        <v>5</v>
      </c>
      <c r="D9" s="5" t="s">
        <v>24</v>
      </c>
      <c r="E9" s="5" t="s">
        <v>25</v>
      </c>
      <c r="F9" s="6">
        <v>7</v>
      </c>
      <c r="G9" s="6"/>
      <c r="H9" s="7">
        <v>2950000</v>
      </c>
      <c r="I9" s="7">
        <v>165000</v>
      </c>
      <c r="J9" s="7">
        <v>320000</v>
      </c>
      <c r="K9" s="7">
        <v>90000</v>
      </c>
      <c r="L9" s="7">
        <v>90000</v>
      </c>
      <c r="M9" s="7">
        <v>0</v>
      </c>
      <c r="N9" s="7">
        <v>0</v>
      </c>
      <c r="O9" s="7">
        <v>0</v>
      </c>
      <c r="P9" s="7">
        <v>0</v>
      </c>
      <c r="Q9" s="7">
        <v>1900000</v>
      </c>
      <c r="R9" s="7">
        <f t="shared" si="0"/>
        <v>5515000</v>
      </c>
      <c r="T9" s="7">
        <f t="shared" si="2"/>
        <v>20650000</v>
      </c>
      <c r="U9" s="7">
        <f t="shared" si="1"/>
        <v>1155000</v>
      </c>
      <c r="V9" s="7">
        <f t="shared" si="1"/>
        <v>2240000</v>
      </c>
      <c r="W9" s="7">
        <f t="shared" si="1"/>
        <v>630000</v>
      </c>
      <c r="X9" s="7">
        <f t="shared" si="1"/>
        <v>630000</v>
      </c>
      <c r="Y9" s="7">
        <f t="shared" si="1"/>
        <v>0</v>
      </c>
      <c r="Z9" s="7">
        <f t="shared" si="1"/>
        <v>0</v>
      </c>
      <c r="AA9" s="7">
        <f t="shared" si="1"/>
        <v>0</v>
      </c>
      <c r="AB9" s="7">
        <f t="shared" si="1"/>
        <v>0</v>
      </c>
      <c r="AC9" s="7">
        <f t="shared" si="1"/>
        <v>13300000</v>
      </c>
      <c r="AD9" s="7">
        <f t="shared" si="3"/>
        <v>38605000</v>
      </c>
    </row>
    <row r="10" spans="2:30" x14ac:dyDescent="0.25">
      <c r="B10" s="47"/>
      <c r="C10" s="6">
        <v>6</v>
      </c>
      <c r="D10" s="5" t="s">
        <v>16</v>
      </c>
      <c r="E10" s="5" t="s">
        <v>26</v>
      </c>
      <c r="F10" s="6">
        <v>11</v>
      </c>
      <c r="G10" s="6"/>
      <c r="H10" s="7">
        <v>3650000</v>
      </c>
      <c r="I10" s="7">
        <v>170000</v>
      </c>
      <c r="J10" s="7">
        <v>320000</v>
      </c>
      <c r="K10" s="7">
        <v>90000</v>
      </c>
      <c r="L10" s="7">
        <v>90000</v>
      </c>
      <c r="M10" s="7">
        <v>0</v>
      </c>
      <c r="N10" s="7">
        <v>0</v>
      </c>
      <c r="O10" s="7">
        <v>0</v>
      </c>
      <c r="P10" s="7">
        <v>0</v>
      </c>
      <c r="Q10" s="7">
        <v>1900000</v>
      </c>
      <c r="R10" s="7">
        <f t="shared" si="0"/>
        <v>6220000</v>
      </c>
      <c r="T10" s="7">
        <f t="shared" si="2"/>
        <v>40150000</v>
      </c>
      <c r="U10" s="7">
        <f t="shared" si="1"/>
        <v>1870000</v>
      </c>
      <c r="V10" s="7">
        <f t="shared" si="1"/>
        <v>3520000</v>
      </c>
      <c r="W10" s="7">
        <f t="shared" si="1"/>
        <v>990000</v>
      </c>
      <c r="X10" s="7">
        <f t="shared" si="1"/>
        <v>990000</v>
      </c>
      <c r="Y10" s="7">
        <f t="shared" si="1"/>
        <v>0</v>
      </c>
      <c r="Z10" s="7">
        <f t="shared" si="1"/>
        <v>0</v>
      </c>
      <c r="AA10" s="7">
        <f t="shared" si="1"/>
        <v>0</v>
      </c>
      <c r="AB10" s="7">
        <f t="shared" si="1"/>
        <v>0</v>
      </c>
      <c r="AC10" s="7">
        <f t="shared" si="1"/>
        <v>20900000</v>
      </c>
      <c r="AD10" s="7">
        <f t="shared" si="3"/>
        <v>68420000</v>
      </c>
    </row>
    <row r="11" spans="2:30" ht="25.5" x14ac:dyDescent="0.25">
      <c r="B11" s="47"/>
      <c r="C11" s="6">
        <v>7</v>
      </c>
      <c r="D11" s="5" t="s">
        <v>22</v>
      </c>
      <c r="E11" s="5" t="s">
        <v>27</v>
      </c>
      <c r="F11" s="6">
        <v>25</v>
      </c>
      <c r="G11" s="7"/>
      <c r="H11" s="7">
        <v>2950000</v>
      </c>
      <c r="I11" s="7">
        <v>100000</v>
      </c>
      <c r="J11" s="7">
        <v>170000</v>
      </c>
      <c r="K11" s="7">
        <v>90000</v>
      </c>
      <c r="L11" s="7">
        <v>90000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f t="shared" si="0"/>
        <v>3400000</v>
      </c>
      <c r="T11" s="7">
        <f t="shared" si="2"/>
        <v>73750000</v>
      </c>
      <c r="U11" s="7">
        <f t="shared" si="1"/>
        <v>2500000</v>
      </c>
      <c r="V11" s="7">
        <f t="shared" si="1"/>
        <v>4250000</v>
      </c>
      <c r="W11" s="7">
        <f t="shared" si="1"/>
        <v>2250000</v>
      </c>
      <c r="X11" s="7">
        <f t="shared" si="1"/>
        <v>2250000</v>
      </c>
      <c r="Y11" s="7">
        <f t="shared" si="1"/>
        <v>0</v>
      </c>
      <c r="Z11" s="7">
        <f t="shared" si="1"/>
        <v>0</v>
      </c>
      <c r="AA11" s="7">
        <f t="shared" si="1"/>
        <v>0</v>
      </c>
      <c r="AB11" s="7">
        <f t="shared" si="1"/>
        <v>0</v>
      </c>
      <c r="AC11" s="7">
        <f t="shared" si="1"/>
        <v>0</v>
      </c>
      <c r="AD11" s="7">
        <f t="shared" si="3"/>
        <v>85000000</v>
      </c>
    </row>
    <row r="12" spans="2:30" ht="25.5" x14ac:dyDescent="0.25">
      <c r="B12" s="47"/>
      <c r="C12" s="6">
        <v>8</v>
      </c>
      <c r="D12" s="5" t="s">
        <v>20</v>
      </c>
      <c r="E12" s="5" t="s">
        <v>28</v>
      </c>
      <c r="F12" s="12">
        <v>5</v>
      </c>
      <c r="G12" s="13"/>
      <c r="H12" s="7">
        <v>9990000</v>
      </c>
      <c r="I12" s="7">
        <v>300000</v>
      </c>
      <c r="J12" s="7">
        <v>550000</v>
      </c>
      <c r="K12" s="7">
        <v>150000</v>
      </c>
      <c r="L12" s="7">
        <v>150000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f t="shared" si="0"/>
        <v>11140000</v>
      </c>
      <c r="T12" s="7">
        <f t="shared" si="2"/>
        <v>49950000</v>
      </c>
      <c r="U12" s="7">
        <f t="shared" si="1"/>
        <v>1500000</v>
      </c>
      <c r="V12" s="7">
        <f t="shared" si="1"/>
        <v>2750000</v>
      </c>
      <c r="W12" s="7">
        <f t="shared" si="1"/>
        <v>750000</v>
      </c>
      <c r="X12" s="7">
        <f t="shared" si="1"/>
        <v>750000</v>
      </c>
      <c r="Y12" s="7">
        <f t="shared" si="1"/>
        <v>0</v>
      </c>
      <c r="Z12" s="7">
        <f t="shared" si="1"/>
        <v>0</v>
      </c>
      <c r="AA12" s="7">
        <f t="shared" si="1"/>
        <v>0</v>
      </c>
      <c r="AB12" s="7">
        <f t="shared" si="1"/>
        <v>0</v>
      </c>
      <c r="AC12" s="7">
        <f t="shared" si="1"/>
        <v>0</v>
      </c>
      <c r="AD12" s="7">
        <f t="shared" si="3"/>
        <v>55700000</v>
      </c>
    </row>
    <row r="13" spans="2:30" x14ac:dyDescent="0.25">
      <c r="B13" s="47"/>
      <c r="C13" s="6"/>
      <c r="D13" s="48" t="s">
        <v>32</v>
      </c>
      <c r="E13" s="49"/>
      <c r="F13" s="15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7"/>
      <c r="T13" s="11">
        <f>+SUM(T5:T12)</f>
        <v>1766250000</v>
      </c>
      <c r="U13" s="11">
        <f t="shared" ref="U13:AC13" si="4">+SUM(U5:U12)</f>
        <v>60565000</v>
      </c>
      <c r="V13" s="11">
        <f t="shared" si="4"/>
        <v>133710000</v>
      </c>
      <c r="W13" s="11">
        <f t="shared" si="4"/>
        <v>29030000</v>
      </c>
      <c r="X13" s="11">
        <f t="shared" si="4"/>
        <v>29030000</v>
      </c>
      <c r="Y13" s="11">
        <f t="shared" si="4"/>
        <v>0</v>
      </c>
      <c r="Z13" s="11">
        <f t="shared" si="4"/>
        <v>0</v>
      </c>
      <c r="AA13" s="11">
        <f t="shared" si="4"/>
        <v>0</v>
      </c>
      <c r="AB13" s="11">
        <f t="shared" si="4"/>
        <v>534600000</v>
      </c>
      <c r="AC13" s="11">
        <f t="shared" si="4"/>
        <v>34200000</v>
      </c>
      <c r="AD13" s="11">
        <f>+SUM(AD5:AD12)</f>
        <v>2587385000</v>
      </c>
    </row>
    <row r="14" spans="2:30" s="40" customFormat="1" x14ac:dyDescent="0.25">
      <c r="B14" s="14"/>
      <c r="C14" s="14"/>
      <c r="D14" s="39"/>
      <c r="E14" s="39"/>
      <c r="F14" s="14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</row>
    <row r="15" spans="2:30" x14ac:dyDescent="0.25">
      <c r="B15" s="47" t="s">
        <v>33</v>
      </c>
      <c r="C15" s="6">
        <v>1</v>
      </c>
      <c r="D15" s="5" t="s">
        <v>16</v>
      </c>
      <c r="E15" s="5" t="s">
        <v>17</v>
      </c>
      <c r="F15" s="6">
        <v>26</v>
      </c>
      <c r="G15" s="6"/>
      <c r="H15" s="7">
        <v>4450000</v>
      </c>
      <c r="I15" s="7">
        <v>105000</v>
      </c>
      <c r="J15" s="7">
        <v>450000</v>
      </c>
      <c r="K15" s="7">
        <v>80000</v>
      </c>
      <c r="L15" s="7">
        <v>90000</v>
      </c>
      <c r="M15" s="7">
        <v>0</v>
      </c>
      <c r="N15" s="7">
        <v>0</v>
      </c>
      <c r="O15" s="7">
        <v>0</v>
      </c>
      <c r="P15" s="7">
        <v>195000</v>
      </c>
      <c r="Q15" s="7">
        <v>0</v>
      </c>
      <c r="R15" s="7">
        <v>5370000</v>
      </c>
      <c r="T15" s="7">
        <f>+H15*$F15</f>
        <v>115700000</v>
      </c>
      <c r="U15" s="7">
        <f t="shared" ref="U15:U22" si="5">+I15*$F15</f>
        <v>2730000</v>
      </c>
      <c r="V15" s="7">
        <f t="shared" ref="V15:V22" si="6">+J15*$F15</f>
        <v>11700000</v>
      </c>
      <c r="W15" s="7">
        <f t="shared" ref="W15:W22" si="7">+K15*$F15</f>
        <v>2080000</v>
      </c>
      <c r="X15" s="7">
        <f t="shared" ref="X15:X22" si="8">+L15*$F15</f>
        <v>2340000</v>
      </c>
      <c r="Y15" s="7">
        <f t="shared" ref="Y15:Y22" si="9">+M15*$F15</f>
        <v>0</v>
      </c>
      <c r="Z15" s="7">
        <f t="shared" ref="Z15:Z22" si="10">+N15*$F15</f>
        <v>0</v>
      </c>
      <c r="AA15" s="7">
        <f t="shared" ref="AA15:AA22" si="11">+O15*$F15</f>
        <v>0</v>
      </c>
      <c r="AB15" s="7">
        <f t="shared" ref="AB15:AB22" si="12">+P15*$F15</f>
        <v>5070000</v>
      </c>
      <c r="AC15" s="7">
        <f t="shared" ref="AC15:AC22" si="13">+Q15*$F15</f>
        <v>0</v>
      </c>
      <c r="AD15" s="7">
        <f>+SUM(T15:AC15)-Y15</f>
        <v>139620000</v>
      </c>
    </row>
    <row r="16" spans="2:30" ht="25.5" x14ac:dyDescent="0.25">
      <c r="B16" s="47"/>
      <c r="C16" s="6">
        <v>2</v>
      </c>
      <c r="D16" s="5" t="s">
        <v>18</v>
      </c>
      <c r="E16" s="5" t="s">
        <v>19</v>
      </c>
      <c r="F16" s="6">
        <v>2</v>
      </c>
      <c r="G16" s="6"/>
      <c r="H16" s="7">
        <v>15500000</v>
      </c>
      <c r="I16" s="7">
        <v>250000</v>
      </c>
      <c r="J16" s="7">
        <v>450000</v>
      </c>
      <c r="K16" s="7">
        <v>80000</v>
      </c>
      <c r="L16" s="7">
        <v>90000</v>
      </c>
      <c r="M16" s="7">
        <v>0</v>
      </c>
      <c r="N16" s="7">
        <v>0</v>
      </c>
      <c r="O16" s="7">
        <v>0</v>
      </c>
      <c r="P16" s="7">
        <v>195000</v>
      </c>
      <c r="Q16" s="7">
        <v>0</v>
      </c>
      <c r="R16" s="7">
        <v>16565000</v>
      </c>
      <c r="T16" s="7">
        <f t="shared" ref="T16:T22" si="14">+H16*$F16</f>
        <v>31000000</v>
      </c>
      <c r="U16" s="7">
        <f t="shared" si="5"/>
        <v>500000</v>
      </c>
      <c r="V16" s="7">
        <f t="shared" si="6"/>
        <v>900000</v>
      </c>
      <c r="W16" s="7">
        <f t="shared" si="7"/>
        <v>160000</v>
      </c>
      <c r="X16" s="7">
        <f t="shared" si="8"/>
        <v>180000</v>
      </c>
      <c r="Y16" s="7">
        <f t="shared" si="9"/>
        <v>0</v>
      </c>
      <c r="Z16" s="7">
        <f t="shared" si="10"/>
        <v>0</v>
      </c>
      <c r="AA16" s="7">
        <f t="shared" si="11"/>
        <v>0</v>
      </c>
      <c r="AB16" s="7">
        <f t="shared" si="12"/>
        <v>390000</v>
      </c>
      <c r="AC16" s="7">
        <f t="shared" si="13"/>
        <v>0</v>
      </c>
      <c r="AD16" s="7">
        <f t="shared" ref="AD16:AD22" si="15">+SUM(T16:AC16)-Y16</f>
        <v>33130000</v>
      </c>
    </row>
    <row r="17" spans="2:30" ht="25.5" x14ac:dyDescent="0.25">
      <c r="B17" s="47"/>
      <c r="C17" s="6">
        <v>3</v>
      </c>
      <c r="D17" s="5" t="s">
        <v>20</v>
      </c>
      <c r="E17" s="5" t="s">
        <v>21</v>
      </c>
      <c r="F17" s="6">
        <v>206</v>
      </c>
      <c r="G17" s="6"/>
      <c r="H17" s="7">
        <v>4750000</v>
      </c>
      <c r="I17" s="7">
        <v>105000</v>
      </c>
      <c r="J17" s="7">
        <v>350000</v>
      </c>
      <c r="K17" s="7">
        <v>80000</v>
      </c>
      <c r="L17" s="7">
        <v>90000</v>
      </c>
      <c r="M17" s="7">
        <v>0</v>
      </c>
      <c r="N17" s="7">
        <v>0</v>
      </c>
      <c r="O17" s="7"/>
      <c r="P17" s="7">
        <v>195000</v>
      </c>
      <c r="Q17" s="7">
        <v>0</v>
      </c>
      <c r="R17" s="7">
        <v>5570000</v>
      </c>
      <c r="T17" s="7">
        <f t="shared" si="14"/>
        <v>978500000</v>
      </c>
      <c r="U17" s="7">
        <f t="shared" si="5"/>
        <v>21630000</v>
      </c>
      <c r="V17" s="7">
        <f t="shared" si="6"/>
        <v>72100000</v>
      </c>
      <c r="W17" s="7">
        <f t="shared" si="7"/>
        <v>16480000</v>
      </c>
      <c r="X17" s="7">
        <f t="shared" si="8"/>
        <v>18540000</v>
      </c>
      <c r="Y17" s="7">
        <f t="shared" si="9"/>
        <v>0</v>
      </c>
      <c r="Z17" s="7">
        <f t="shared" si="10"/>
        <v>0</v>
      </c>
      <c r="AA17" s="7">
        <f t="shared" si="11"/>
        <v>0</v>
      </c>
      <c r="AB17" s="7">
        <f t="shared" si="12"/>
        <v>40170000</v>
      </c>
      <c r="AC17" s="7">
        <f t="shared" si="13"/>
        <v>0</v>
      </c>
      <c r="AD17" s="7">
        <f t="shared" si="15"/>
        <v>1147420000</v>
      </c>
    </row>
    <row r="18" spans="2:30" ht="25.5" x14ac:dyDescent="0.25">
      <c r="B18" s="47"/>
      <c r="C18" s="6">
        <v>4</v>
      </c>
      <c r="D18" s="5" t="s">
        <v>22</v>
      </c>
      <c r="E18" s="5" t="s">
        <v>23</v>
      </c>
      <c r="F18" s="6">
        <v>63</v>
      </c>
      <c r="G18" s="6"/>
      <c r="H18" s="7">
        <v>5150000</v>
      </c>
      <c r="I18" s="7">
        <v>105000</v>
      </c>
      <c r="J18" s="7">
        <v>350000</v>
      </c>
      <c r="K18" s="7">
        <v>80000</v>
      </c>
      <c r="L18" s="7">
        <v>90000</v>
      </c>
      <c r="M18" s="7">
        <v>0</v>
      </c>
      <c r="N18" s="7">
        <v>0</v>
      </c>
      <c r="O18" s="7">
        <v>0</v>
      </c>
      <c r="P18" s="7">
        <v>195000</v>
      </c>
      <c r="Q18" s="7">
        <v>0</v>
      </c>
      <c r="R18" s="7">
        <v>5970000</v>
      </c>
      <c r="T18" s="7">
        <f t="shared" si="14"/>
        <v>324450000</v>
      </c>
      <c r="U18" s="7">
        <f t="shared" si="5"/>
        <v>6615000</v>
      </c>
      <c r="V18" s="7">
        <f t="shared" si="6"/>
        <v>22050000</v>
      </c>
      <c r="W18" s="7">
        <f t="shared" si="7"/>
        <v>5040000</v>
      </c>
      <c r="X18" s="7">
        <f t="shared" si="8"/>
        <v>5670000</v>
      </c>
      <c r="Y18" s="7">
        <f t="shared" si="9"/>
        <v>0</v>
      </c>
      <c r="Z18" s="7">
        <f t="shared" si="10"/>
        <v>0</v>
      </c>
      <c r="AA18" s="7">
        <f t="shared" si="11"/>
        <v>0</v>
      </c>
      <c r="AB18" s="7">
        <f t="shared" si="12"/>
        <v>12285000</v>
      </c>
      <c r="AC18" s="7">
        <f t="shared" si="13"/>
        <v>0</v>
      </c>
      <c r="AD18" s="7">
        <f t="shared" si="15"/>
        <v>376110000</v>
      </c>
    </row>
    <row r="19" spans="2:30" x14ac:dyDescent="0.25">
      <c r="B19" s="47"/>
      <c r="C19" s="6">
        <v>5</v>
      </c>
      <c r="D19" s="5" t="s">
        <v>24</v>
      </c>
      <c r="E19" s="5" t="s">
        <v>25</v>
      </c>
      <c r="F19" s="6">
        <v>7</v>
      </c>
      <c r="G19" s="6"/>
      <c r="H19" s="7">
        <v>2150000</v>
      </c>
      <c r="I19" s="7">
        <v>150000</v>
      </c>
      <c r="J19" s="7">
        <v>350000</v>
      </c>
      <c r="K19" s="7">
        <v>80000</v>
      </c>
      <c r="L19" s="7">
        <v>90000</v>
      </c>
      <c r="M19" s="7">
        <v>0</v>
      </c>
      <c r="N19" s="7">
        <v>0</v>
      </c>
      <c r="O19" s="7">
        <v>0</v>
      </c>
      <c r="P19" s="7"/>
      <c r="Q19" s="7">
        <v>180000</v>
      </c>
      <c r="R19" s="7">
        <v>3000000</v>
      </c>
      <c r="T19" s="7">
        <f t="shared" si="14"/>
        <v>15050000</v>
      </c>
      <c r="U19" s="7">
        <f t="shared" si="5"/>
        <v>1050000</v>
      </c>
      <c r="V19" s="7">
        <f t="shared" si="6"/>
        <v>2450000</v>
      </c>
      <c r="W19" s="7">
        <f t="shared" si="7"/>
        <v>560000</v>
      </c>
      <c r="X19" s="7">
        <f t="shared" si="8"/>
        <v>630000</v>
      </c>
      <c r="Y19" s="7">
        <f t="shared" si="9"/>
        <v>0</v>
      </c>
      <c r="Z19" s="7">
        <f t="shared" si="10"/>
        <v>0</v>
      </c>
      <c r="AA19" s="7">
        <f t="shared" si="11"/>
        <v>0</v>
      </c>
      <c r="AB19" s="7">
        <f t="shared" si="12"/>
        <v>0</v>
      </c>
      <c r="AC19" s="7">
        <f t="shared" si="13"/>
        <v>1260000</v>
      </c>
      <c r="AD19" s="7">
        <f t="shared" si="15"/>
        <v>21000000</v>
      </c>
    </row>
    <row r="20" spans="2:30" x14ac:dyDescent="0.25">
      <c r="B20" s="47"/>
      <c r="C20" s="6">
        <v>6</v>
      </c>
      <c r="D20" s="5" t="s">
        <v>16</v>
      </c>
      <c r="E20" s="5" t="s">
        <v>26</v>
      </c>
      <c r="F20" s="6">
        <v>11</v>
      </c>
      <c r="G20" s="6"/>
      <c r="H20" s="7">
        <v>3650000</v>
      </c>
      <c r="I20" s="7">
        <v>150000</v>
      </c>
      <c r="J20" s="7">
        <v>300000</v>
      </c>
      <c r="K20" s="7">
        <v>80000</v>
      </c>
      <c r="L20" s="7">
        <v>90000</v>
      </c>
      <c r="M20" s="7">
        <v>0</v>
      </c>
      <c r="N20" s="7">
        <v>0</v>
      </c>
      <c r="O20" s="7">
        <v>0</v>
      </c>
      <c r="P20" s="7">
        <v>0</v>
      </c>
      <c r="Q20" s="7">
        <v>180000</v>
      </c>
      <c r="R20" s="7">
        <v>4450000</v>
      </c>
      <c r="T20" s="7">
        <f t="shared" si="14"/>
        <v>40150000</v>
      </c>
      <c r="U20" s="7">
        <f t="shared" si="5"/>
        <v>1650000</v>
      </c>
      <c r="V20" s="7">
        <f t="shared" si="6"/>
        <v>3300000</v>
      </c>
      <c r="W20" s="7">
        <f t="shared" si="7"/>
        <v>880000</v>
      </c>
      <c r="X20" s="7">
        <f t="shared" si="8"/>
        <v>990000</v>
      </c>
      <c r="Y20" s="7">
        <f t="shared" si="9"/>
        <v>0</v>
      </c>
      <c r="Z20" s="7">
        <f t="shared" si="10"/>
        <v>0</v>
      </c>
      <c r="AA20" s="7">
        <f t="shared" si="11"/>
        <v>0</v>
      </c>
      <c r="AB20" s="7">
        <f t="shared" si="12"/>
        <v>0</v>
      </c>
      <c r="AC20" s="7">
        <f t="shared" si="13"/>
        <v>1980000</v>
      </c>
      <c r="AD20" s="7">
        <f t="shared" si="15"/>
        <v>48950000</v>
      </c>
    </row>
    <row r="21" spans="2:30" ht="25.5" x14ac:dyDescent="0.25">
      <c r="B21" s="47"/>
      <c r="C21" s="6">
        <v>7</v>
      </c>
      <c r="D21" s="5" t="s">
        <v>22</v>
      </c>
      <c r="E21" s="5" t="s">
        <v>27</v>
      </c>
      <c r="F21" s="6">
        <v>25</v>
      </c>
      <c r="G21" s="7"/>
      <c r="H21" s="7">
        <v>4250000</v>
      </c>
      <c r="I21" s="7">
        <v>100000</v>
      </c>
      <c r="J21" s="7">
        <v>250000</v>
      </c>
      <c r="K21" s="7">
        <v>70000</v>
      </c>
      <c r="L21" s="7">
        <v>70000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4740000</v>
      </c>
      <c r="T21" s="7">
        <f t="shared" si="14"/>
        <v>106250000</v>
      </c>
      <c r="U21" s="7">
        <f t="shared" si="5"/>
        <v>2500000</v>
      </c>
      <c r="V21" s="7">
        <f t="shared" si="6"/>
        <v>6250000</v>
      </c>
      <c r="W21" s="7">
        <f t="shared" si="7"/>
        <v>1750000</v>
      </c>
      <c r="X21" s="7">
        <f t="shared" si="8"/>
        <v>1750000</v>
      </c>
      <c r="Y21" s="7">
        <f t="shared" si="9"/>
        <v>0</v>
      </c>
      <c r="Z21" s="7">
        <f t="shared" si="10"/>
        <v>0</v>
      </c>
      <c r="AA21" s="7">
        <f t="shared" si="11"/>
        <v>0</v>
      </c>
      <c r="AB21" s="7">
        <f t="shared" si="12"/>
        <v>0</v>
      </c>
      <c r="AC21" s="7">
        <f t="shared" si="13"/>
        <v>0</v>
      </c>
      <c r="AD21" s="7">
        <f t="shared" si="15"/>
        <v>118500000</v>
      </c>
    </row>
    <row r="22" spans="2:30" ht="25.5" x14ac:dyDescent="0.25">
      <c r="B22" s="47"/>
      <c r="C22" s="6">
        <v>8</v>
      </c>
      <c r="D22" s="5" t="s">
        <v>20</v>
      </c>
      <c r="E22" s="5" t="s">
        <v>28</v>
      </c>
      <c r="F22" s="12">
        <v>5</v>
      </c>
      <c r="G22" s="13"/>
      <c r="H22" s="13">
        <v>9500000</v>
      </c>
      <c r="I22" s="13">
        <v>250000</v>
      </c>
      <c r="J22" s="13">
        <v>600000</v>
      </c>
      <c r="K22" s="13">
        <v>80000</v>
      </c>
      <c r="L22" s="13">
        <v>90000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10520000</v>
      </c>
      <c r="T22" s="7">
        <f t="shared" si="14"/>
        <v>47500000</v>
      </c>
      <c r="U22" s="7">
        <f t="shared" si="5"/>
        <v>1250000</v>
      </c>
      <c r="V22" s="7">
        <f t="shared" si="6"/>
        <v>3000000</v>
      </c>
      <c r="W22" s="7">
        <f t="shared" si="7"/>
        <v>400000</v>
      </c>
      <c r="X22" s="7">
        <f t="shared" si="8"/>
        <v>450000</v>
      </c>
      <c r="Y22" s="7">
        <f t="shared" si="9"/>
        <v>0</v>
      </c>
      <c r="Z22" s="7">
        <f t="shared" si="10"/>
        <v>0</v>
      </c>
      <c r="AA22" s="7">
        <f t="shared" si="11"/>
        <v>0</v>
      </c>
      <c r="AB22" s="7">
        <f t="shared" si="12"/>
        <v>0</v>
      </c>
      <c r="AC22" s="7">
        <f t="shared" si="13"/>
        <v>0</v>
      </c>
      <c r="AD22" s="7">
        <f t="shared" si="15"/>
        <v>52600000</v>
      </c>
    </row>
    <row r="23" spans="2:30" x14ac:dyDescent="0.25">
      <c r="B23" s="47"/>
      <c r="C23" s="6"/>
      <c r="D23" s="48" t="s">
        <v>32</v>
      </c>
      <c r="E23" s="49"/>
      <c r="F23" s="15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7"/>
      <c r="T23" s="11">
        <f>+SUM(T15:T22)</f>
        <v>1658600000</v>
      </c>
      <c r="U23" s="11">
        <f t="shared" ref="U23:AC23" si="16">+SUM(U15:U22)</f>
        <v>37925000</v>
      </c>
      <c r="V23" s="11">
        <f t="shared" si="16"/>
        <v>121750000</v>
      </c>
      <c r="W23" s="11">
        <f t="shared" si="16"/>
        <v>27350000</v>
      </c>
      <c r="X23" s="11">
        <f t="shared" si="16"/>
        <v>30550000</v>
      </c>
      <c r="Y23" s="11">
        <f t="shared" si="16"/>
        <v>0</v>
      </c>
      <c r="Z23" s="11">
        <f t="shared" si="16"/>
        <v>0</v>
      </c>
      <c r="AA23" s="11">
        <f t="shared" si="16"/>
        <v>0</v>
      </c>
      <c r="AB23" s="11">
        <f t="shared" si="16"/>
        <v>57915000</v>
      </c>
      <c r="AC23" s="11">
        <f t="shared" si="16"/>
        <v>3240000</v>
      </c>
      <c r="AD23" s="11">
        <f>+SUM(AD15:AD22)</f>
        <v>1937330000</v>
      </c>
    </row>
    <row r="24" spans="2:30" s="40" customFormat="1" x14ac:dyDescent="0.25">
      <c r="B24" s="14"/>
      <c r="C24" s="14"/>
      <c r="D24" s="39"/>
      <c r="E24" s="39"/>
      <c r="F24" s="14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2:30" x14ac:dyDescent="0.25">
      <c r="B25" s="47" t="s">
        <v>36</v>
      </c>
      <c r="C25" s="6">
        <v>1</v>
      </c>
      <c r="D25" s="5" t="s">
        <v>16</v>
      </c>
      <c r="E25" s="5" t="s">
        <v>17</v>
      </c>
      <c r="F25" s="6">
        <v>26</v>
      </c>
      <c r="G25" s="6"/>
      <c r="H25" s="7">
        <v>4950000</v>
      </c>
      <c r="I25" s="7">
        <v>180000</v>
      </c>
      <c r="J25" s="7">
        <v>440000</v>
      </c>
      <c r="K25" s="7">
        <v>90000</v>
      </c>
      <c r="L25" s="7">
        <v>90000</v>
      </c>
      <c r="M25" s="7">
        <v>0</v>
      </c>
      <c r="N25" s="7">
        <v>0</v>
      </c>
      <c r="O25" s="7">
        <v>0</v>
      </c>
      <c r="P25" s="7">
        <v>205000</v>
      </c>
      <c r="Q25" s="7">
        <v>0</v>
      </c>
      <c r="R25" s="7">
        <v>5955000</v>
      </c>
      <c r="T25" s="7">
        <f>+H25*$F25</f>
        <v>128700000</v>
      </c>
      <c r="U25" s="7">
        <f t="shared" ref="U25:U32" si="17">+I25*$F25</f>
        <v>4680000</v>
      </c>
      <c r="V25" s="7">
        <f t="shared" ref="V25:V32" si="18">+J25*$F25</f>
        <v>11440000</v>
      </c>
      <c r="W25" s="7">
        <f t="shared" ref="W25:W32" si="19">+K25*$F25</f>
        <v>2340000</v>
      </c>
      <c r="X25" s="7">
        <f t="shared" ref="X25:X32" si="20">+L25*$F25</f>
        <v>2340000</v>
      </c>
      <c r="Y25" s="7">
        <f t="shared" ref="Y25:Y32" si="21">+M25*$F25</f>
        <v>0</v>
      </c>
      <c r="Z25" s="7">
        <f t="shared" ref="Z25:Z32" si="22">+N25*$F25</f>
        <v>0</v>
      </c>
      <c r="AA25" s="7">
        <f t="shared" ref="AA25:AA32" si="23">+O25*$F25</f>
        <v>0</v>
      </c>
      <c r="AB25" s="7">
        <f t="shared" ref="AB25:AB32" si="24">+P25*$F25</f>
        <v>5330000</v>
      </c>
      <c r="AC25" s="7">
        <f t="shared" ref="AC25:AC32" si="25">+Q25*$F25</f>
        <v>0</v>
      </c>
      <c r="AD25" s="7">
        <f>+SUM(T25:AC25)-Y25</f>
        <v>154830000</v>
      </c>
    </row>
    <row r="26" spans="2:30" ht="25.5" x14ac:dyDescent="0.25">
      <c r="B26" s="47"/>
      <c r="C26" s="6">
        <v>2</v>
      </c>
      <c r="D26" s="5" t="s">
        <v>18</v>
      </c>
      <c r="E26" s="5" t="s">
        <v>19</v>
      </c>
      <c r="F26" s="6">
        <v>2</v>
      </c>
      <c r="G26" s="6"/>
      <c r="H26" s="7">
        <v>19500000</v>
      </c>
      <c r="I26" s="7">
        <v>220000</v>
      </c>
      <c r="J26" s="7">
        <v>500000</v>
      </c>
      <c r="K26" s="7">
        <v>90000</v>
      </c>
      <c r="L26" s="7">
        <v>90000</v>
      </c>
      <c r="M26" s="7">
        <v>0</v>
      </c>
      <c r="N26" s="7">
        <v>0</v>
      </c>
      <c r="O26" s="7">
        <v>0</v>
      </c>
      <c r="P26" s="7">
        <v>205000</v>
      </c>
      <c r="Q26" s="7">
        <v>0</v>
      </c>
      <c r="R26" s="7">
        <v>20605000</v>
      </c>
      <c r="T26" s="7">
        <f t="shared" ref="T26:T32" si="26">+H26*$F26</f>
        <v>39000000</v>
      </c>
      <c r="U26" s="7">
        <f t="shared" si="17"/>
        <v>440000</v>
      </c>
      <c r="V26" s="7">
        <f t="shared" si="18"/>
        <v>1000000</v>
      </c>
      <c r="W26" s="7">
        <f t="shared" si="19"/>
        <v>180000</v>
      </c>
      <c r="X26" s="7">
        <f t="shared" si="20"/>
        <v>180000</v>
      </c>
      <c r="Y26" s="7">
        <f t="shared" si="21"/>
        <v>0</v>
      </c>
      <c r="Z26" s="7">
        <f t="shared" si="22"/>
        <v>0</v>
      </c>
      <c r="AA26" s="7">
        <f t="shared" si="23"/>
        <v>0</v>
      </c>
      <c r="AB26" s="7">
        <f t="shared" si="24"/>
        <v>410000</v>
      </c>
      <c r="AC26" s="7">
        <f t="shared" si="25"/>
        <v>0</v>
      </c>
      <c r="AD26" s="7">
        <f t="shared" ref="AD26:AD32" si="27">+SUM(T26:AC26)-Y26</f>
        <v>41210000</v>
      </c>
    </row>
    <row r="27" spans="2:30" ht="25.5" x14ac:dyDescent="0.25">
      <c r="B27" s="47"/>
      <c r="C27" s="6">
        <v>3</v>
      </c>
      <c r="D27" s="5" t="s">
        <v>20</v>
      </c>
      <c r="E27" s="5" t="s">
        <v>21</v>
      </c>
      <c r="F27" s="6">
        <v>206</v>
      </c>
      <c r="G27" s="6"/>
      <c r="H27" s="7">
        <v>4750000</v>
      </c>
      <c r="I27" s="7">
        <v>105000</v>
      </c>
      <c r="J27" s="7">
        <v>400000</v>
      </c>
      <c r="K27" s="7">
        <v>90000</v>
      </c>
      <c r="L27" s="7">
        <v>90000</v>
      </c>
      <c r="M27" s="7">
        <v>0</v>
      </c>
      <c r="N27" s="7">
        <v>0</v>
      </c>
      <c r="O27" s="7">
        <v>0</v>
      </c>
      <c r="P27" s="7">
        <v>205000</v>
      </c>
      <c r="Q27" s="7">
        <v>0</v>
      </c>
      <c r="R27" s="7">
        <v>6865000</v>
      </c>
      <c r="T27" s="7">
        <f t="shared" si="26"/>
        <v>978500000</v>
      </c>
      <c r="U27" s="7">
        <f t="shared" si="17"/>
        <v>21630000</v>
      </c>
      <c r="V27" s="7">
        <f t="shared" si="18"/>
        <v>82400000</v>
      </c>
      <c r="W27" s="7">
        <f t="shared" si="19"/>
        <v>18540000</v>
      </c>
      <c r="X27" s="7">
        <f t="shared" si="20"/>
        <v>18540000</v>
      </c>
      <c r="Y27" s="7">
        <f t="shared" si="21"/>
        <v>0</v>
      </c>
      <c r="Z27" s="7">
        <f t="shared" si="22"/>
        <v>0</v>
      </c>
      <c r="AA27" s="7">
        <f t="shared" si="23"/>
        <v>0</v>
      </c>
      <c r="AB27" s="7">
        <f t="shared" si="24"/>
        <v>42230000</v>
      </c>
      <c r="AC27" s="7">
        <f t="shared" si="25"/>
        <v>0</v>
      </c>
      <c r="AD27" s="7">
        <f t="shared" si="27"/>
        <v>1161840000</v>
      </c>
    </row>
    <row r="28" spans="2:30" ht="25.5" x14ac:dyDescent="0.25">
      <c r="B28" s="47"/>
      <c r="C28" s="6">
        <v>4</v>
      </c>
      <c r="D28" s="5" t="s">
        <v>22</v>
      </c>
      <c r="E28" s="5" t="s">
        <v>23</v>
      </c>
      <c r="F28" s="6">
        <v>63</v>
      </c>
      <c r="G28" s="6"/>
      <c r="H28" s="7">
        <v>5975000</v>
      </c>
      <c r="I28" s="7">
        <v>105000</v>
      </c>
      <c r="J28" s="7">
        <v>400000</v>
      </c>
      <c r="K28" s="7">
        <v>90000</v>
      </c>
      <c r="L28" s="7">
        <v>90000</v>
      </c>
      <c r="M28" s="7">
        <v>0</v>
      </c>
      <c r="N28" s="7">
        <v>0</v>
      </c>
      <c r="O28" s="7">
        <v>0</v>
      </c>
      <c r="P28" s="7">
        <v>205000</v>
      </c>
      <c r="Q28" s="7">
        <v>0</v>
      </c>
      <c r="R28" s="7">
        <v>6865000</v>
      </c>
      <c r="T28" s="7">
        <f t="shared" si="26"/>
        <v>376425000</v>
      </c>
      <c r="U28" s="7">
        <f t="shared" si="17"/>
        <v>6615000</v>
      </c>
      <c r="V28" s="7">
        <f t="shared" si="18"/>
        <v>25200000</v>
      </c>
      <c r="W28" s="7">
        <f t="shared" si="19"/>
        <v>5670000</v>
      </c>
      <c r="X28" s="7">
        <f t="shared" si="20"/>
        <v>5670000</v>
      </c>
      <c r="Y28" s="7">
        <f t="shared" si="21"/>
        <v>0</v>
      </c>
      <c r="Z28" s="7">
        <f t="shared" si="22"/>
        <v>0</v>
      </c>
      <c r="AA28" s="7">
        <f t="shared" si="23"/>
        <v>0</v>
      </c>
      <c r="AB28" s="7">
        <f t="shared" si="24"/>
        <v>12915000</v>
      </c>
      <c r="AC28" s="7">
        <f t="shared" si="25"/>
        <v>0</v>
      </c>
      <c r="AD28" s="7">
        <f t="shared" si="27"/>
        <v>432495000</v>
      </c>
    </row>
    <row r="29" spans="2:30" x14ac:dyDescent="0.25">
      <c r="B29" s="47"/>
      <c r="C29" s="6">
        <v>5</v>
      </c>
      <c r="D29" s="5" t="s">
        <v>24</v>
      </c>
      <c r="E29" s="5" t="s">
        <v>25</v>
      </c>
      <c r="F29" s="6">
        <v>7</v>
      </c>
      <c r="G29" s="6"/>
      <c r="H29" s="7">
        <v>2650000</v>
      </c>
      <c r="I29" s="7">
        <v>170000</v>
      </c>
      <c r="J29" s="7">
        <v>350000</v>
      </c>
      <c r="K29" s="7">
        <v>90000</v>
      </c>
      <c r="L29" s="7">
        <v>90000</v>
      </c>
      <c r="M29" s="7">
        <v>0</v>
      </c>
      <c r="N29" s="7">
        <v>0</v>
      </c>
      <c r="O29" s="7">
        <v>0</v>
      </c>
      <c r="P29" s="7">
        <v>0</v>
      </c>
      <c r="Q29" s="7">
        <v>210000</v>
      </c>
      <c r="R29" s="7">
        <v>3560000</v>
      </c>
      <c r="T29" s="7">
        <f t="shared" si="26"/>
        <v>18550000</v>
      </c>
      <c r="U29" s="7">
        <f t="shared" si="17"/>
        <v>1190000</v>
      </c>
      <c r="V29" s="7">
        <f t="shared" si="18"/>
        <v>2450000</v>
      </c>
      <c r="W29" s="7">
        <f t="shared" si="19"/>
        <v>630000</v>
      </c>
      <c r="X29" s="7">
        <f t="shared" si="20"/>
        <v>630000</v>
      </c>
      <c r="Y29" s="7">
        <f t="shared" si="21"/>
        <v>0</v>
      </c>
      <c r="Z29" s="7">
        <f t="shared" si="22"/>
        <v>0</v>
      </c>
      <c r="AA29" s="7">
        <f t="shared" si="23"/>
        <v>0</v>
      </c>
      <c r="AB29" s="7">
        <f t="shared" si="24"/>
        <v>0</v>
      </c>
      <c r="AC29" s="7">
        <f t="shared" si="25"/>
        <v>1470000</v>
      </c>
      <c r="AD29" s="7">
        <f t="shared" si="27"/>
        <v>24920000</v>
      </c>
    </row>
    <row r="30" spans="2:30" x14ac:dyDescent="0.25">
      <c r="B30" s="47"/>
      <c r="C30" s="6">
        <v>6</v>
      </c>
      <c r="D30" s="5" t="s">
        <v>16</v>
      </c>
      <c r="E30" s="5" t="s">
        <v>26</v>
      </c>
      <c r="F30" s="6">
        <v>11</v>
      </c>
      <c r="G30" s="6"/>
      <c r="H30" s="7">
        <v>3800000</v>
      </c>
      <c r="I30" s="7">
        <v>170000</v>
      </c>
      <c r="J30" s="7">
        <v>300000</v>
      </c>
      <c r="K30" s="7">
        <v>90000</v>
      </c>
      <c r="L30" s="7">
        <v>90000</v>
      </c>
      <c r="M30" s="7">
        <v>0</v>
      </c>
      <c r="N30" s="7">
        <v>0</v>
      </c>
      <c r="O30" s="7">
        <v>0</v>
      </c>
      <c r="P30" s="7">
        <v>0</v>
      </c>
      <c r="Q30" s="7">
        <v>210000</v>
      </c>
      <c r="R30" s="7">
        <v>4660000</v>
      </c>
      <c r="T30" s="7">
        <f t="shared" si="26"/>
        <v>41800000</v>
      </c>
      <c r="U30" s="7">
        <f t="shared" si="17"/>
        <v>1870000</v>
      </c>
      <c r="V30" s="7">
        <f t="shared" si="18"/>
        <v>3300000</v>
      </c>
      <c r="W30" s="7">
        <f t="shared" si="19"/>
        <v>990000</v>
      </c>
      <c r="X30" s="7">
        <f t="shared" si="20"/>
        <v>990000</v>
      </c>
      <c r="Y30" s="7">
        <f t="shared" si="21"/>
        <v>0</v>
      </c>
      <c r="Z30" s="7">
        <f t="shared" si="22"/>
        <v>0</v>
      </c>
      <c r="AA30" s="7">
        <f t="shared" si="23"/>
        <v>0</v>
      </c>
      <c r="AB30" s="7">
        <f t="shared" si="24"/>
        <v>0</v>
      </c>
      <c r="AC30" s="7">
        <f t="shared" si="25"/>
        <v>2310000</v>
      </c>
      <c r="AD30" s="7">
        <f t="shared" si="27"/>
        <v>51260000</v>
      </c>
    </row>
    <row r="31" spans="2:30" ht="25.5" x14ac:dyDescent="0.25">
      <c r="B31" s="47"/>
      <c r="C31" s="6">
        <v>7</v>
      </c>
      <c r="D31" s="5" t="s">
        <v>22</v>
      </c>
      <c r="E31" s="5" t="s">
        <v>27</v>
      </c>
      <c r="F31" s="6">
        <v>25</v>
      </c>
      <c r="G31" s="7"/>
      <c r="H31" s="7">
        <v>4350000</v>
      </c>
      <c r="I31" s="7">
        <v>100000</v>
      </c>
      <c r="J31" s="7">
        <v>250000</v>
      </c>
      <c r="K31" s="7">
        <v>80000</v>
      </c>
      <c r="L31" s="7">
        <v>80000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4860000</v>
      </c>
      <c r="T31" s="7">
        <f t="shared" si="26"/>
        <v>108750000</v>
      </c>
      <c r="U31" s="7">
        <f t="shared" si="17"/>
        <v>2500000</v>
      </c>
      <c r="V31" s="7">
        <f t="shared" si="18"/>
        <v>6250000</v>
      </c>
      <c r="W31" s="7">
        <f t="shared" si="19"/>
        <v>2000000</v>
      </c>
      <c r="X31" s="7">
        <f t="shared" si="20"/>
        <v>2000000</v>
      </c>
      <c r="Y31" s="7">
        <f t="shared" si="21"/>
        <v>0</v>
      </c>
      <c r="Z31" s="7">
        <f t="shared" si="22"/>
        <v>0</v>
      </c>
      <c r="AA31" s="7">
        <f t="shared" si="23"/>
        <v>0</v>
      </c>
      <c r="AB31" s="7">
        <f t="shared" si="24"/>
        <v>0</v>
      </c>
      <c r="AC31" s="7">
        <f t="shared" si="25"/>
        <v>0</v>
      </c>
      <c r="AD31" s="7">
        <f t="shared" si="27"/>
        <v>121500000</v>
      </c>
    </row>
    <row r="32" spans="2:30" ht="25.5" x14ac:dyDescent="0.25">
      <c r="B32" s="47"/>
      <c r="C32" s="6">
        <v>8</v>
      </c>
      <c r="D32" s="5" t="s">
        <v>20</v>
      </c>
      <c r="E32" s="5" t="s">
        <v>28</v>
      </c>
      <c r="F32" s="12">
        <v>5</v>
      </c>
      <c r="G32" s="13"/>
      <c r="H32" s="13">
        <v>11000000</v>
      </c>
      <c r="I32" s="13">
        <v>350000</v>
      </c>
      <c r="J32" s="13">
        <v>600000</v>
      </c>
      <c r="K32" s="13">
        <v>150000</v>
      </c>
      <c r="L32" s="13">
        <v>150000</v>
      </c>
      <c r="M32" s="13">
        <v>0</v>
      </c>
      <c r="N32" s="13">
        <v>0</v>
      </c>
      <c r="O32" s="7">
        <v>0</v>
      </c>
      <c r="P32" s="7">
        <v>0</v>
      </c>
      <c r="Q32" s="7">
        <v>0</v>
      </c>
      <c r="R32" s="13">
        <v>12250000</v>
      </c>
      <c r="T32" s="7">
        <f t="shared" si="26"/>
        <v>55000000</v>
      </c>
      <c r="U32" s="7">
        <f t="shared" si="17"/>
        <v>1750000</v>
      </c>
      <c r="V32" s="7">
        <f t="shared" si="18"/>
        <v>3000000</v>
      </c>
      <c r="W32" s="7">
        <f t="shared" si="19"/>
        <v>750000</v>
      </c>
      <c r="X32" s="7">
        <f t="shared" si="20"/>
        <v>750000</v>
      </c>
      <c r="Y32" s="7">
        <f t="shared" si="21"/>
        <v>0</v>
      </c>
      <c r="Z32" s="7">
        <f t="shared" si="22"/>
        <v>0</v>
      </c>
      <c r="AA32" s="7">
        <f t="shared" si="23"/>
        <v>0</v>
      </c>
      <c r="AB32" s="7">
        <f t="shared" si="24"/>
        <v>0</v>
      </c>
      <c r="AC32" s="7">
        <f t="shared" si="25"/>
        <v>0</v>
      </c>
      <c r="AD32" s="7">
        <f t="shared" si="27"/>
        <v>61250000</v>
      </c>
    </row>
    <row r="33" spans="2:30" x14ac:dyDescent="0.25">
      <c r="B33" s="47"/>
      <c r="C33" s="6"/>
      <c r="D33" s="48" t="s">
        <v>32</v>
      </c>
      <c r="E33" s="49"/>
      <c r="F33" s="15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7"/>
      <c r="T33" s="11">
        <f>+SUM(T25:T32)</f>
        <v>1746725000</v>
      </c>
      <c r="U33" s="11">
        <f t="shared" ref="U33:AC33" si="28">+SUM(U25:U32)</f>
        <v>40675000</v>
      </c>
      <c r="V33" s="11">
        <f t="shared" si="28"/>
        <v>135040000</v>
      </c>
      <c r="W33" s="11">
        <f t="shared" si="28"/>
        <v>31100000</v>
      </c>
      <c r="X33" s="11">
        <f t="shared" si="28"/>
        <v>31100000</v>
      </c>
      <c r="Y33" s="11">
        <f t="shared" si="28"/>
        <v>0</v>
      </c>
      <c r="Z33" s="11">
        <f t="shared" si="28"/>
        <v>0</v>
      </c>
      <c r="AA33" s="11">
        <f t="shared" si="28"/>
        <v>0</v>
      </c>
      <c r="AB33" s="11">
        <f t="shared" si="28"/>
        <v>60885000</v>
      </c>
      <c r="AC33" s="11">
        <f t="shared" si="28"/>
        <v>3780000</v>
      </c>
      <c r="AD33" s="11">
        <f>+SUM(AD25:AD32)</f>
        <v>2049305000</v>
      </c>
    </row>
  </sheetData>
  <autoFilter ref="B4:AD33" xr:uid="{EA0185A5-F46C-449F-890F-992B43C6A360}"/>
  <mergeCells count="9">
    <mergeCell ref="B25:B33"/>
    <mergeCell ref="D33:E33"/>
    <mergeCell ref="B2:AD2"/>
    <mergeCell ref="H3:R3"/>
    <mergeCell ref="T3:AD3"/>
    <mergeCell ref="B5:B13"/>
    <mergeCell ref="D13:E13"/>
    <mergeCell ref="B15:B23"/>
    <mergeCell ref="D23:E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Comparativa </vt:lpstr>
      <vt:lpstr>Analisis Alquiler </vt:lpstr>
      <vt:lpstr>Consol Cotizacio Arrendamiento</vt:lpstr>
      <vt:lpstr>Analisis Compra</vt:lpstr>
      <vt:lpstr>Consol Cotizacion Compra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RODRIGUEZ JIMENEZ</dc:creator>
  <cp:lastModifiedBy>TATIANA RODRIGUEZ JIMENEZ</cp:lastModifiedBy>
  <dcterms:created xsi:type="dcterms:W3CDTF">2026-09-24T20:27:51Z</dcterms:created>
  <dcterms:modified xsi:type="dcterms:W3CDTF">2026-09-28T16:35:17Z</dcterms:modified>
</cp:coreProperties>
</file>