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55610fd5c87d7ad3/HOMIL/PROCESOS/SI-XXX-2026-HOMIL LOTES DESIERTOS/"/>
    </mc:Choice>
  </mc:AlternateContent>
  <xr:revisionPtr revIDLastSave="68" documentId="11_D8C8B62CCA06EB92C6D26D579E19E20DE452B8D0" xr6:coauthVersionLast="47" xr6:coauthVersionMax="47" xr10:uidLastSave="{E1BBC912-25D6-406D-AE29-0D764CC9EA58}"/>
  <bookViews>
    <workbookView xWindow="-108" yWindow="-108" windowWidth="23256" windowHeight="13896" xr2:uid="{00000000-000D-0000-FFFF-FFFF00000000}"/>
  </bookViews>
  <sheets>
    <sheet name="Anális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41" i="1" l="1"/>
  <c r="AC41" i="1" s="1"/>
  <c r="Z44" i="1"/>
  <c r="W44" i="1"/>
  <c r="V44" i="1"/>
  <c r="U44" i="1"/>
  <c r="T44" i="1"/>
  <c r="S44" i="1"/>
  <c r="X44" i="1" s="1"/>
  <c r="Z43" i="1"/>
  <c r="W43" i="1"/>
  <c r="V43" i="1"/>
  <c r="U43" i="1"/>
  <c r="T43" i="1"/>
  <c r="S43" i="1"/>
  <c r="Z42" i="1"/>
  <c r="W42" i="1"/>
  <c r="V42" i="1"/>
  <c r="U42" i="1"/>
  <c r="T42" i="1"/>
  <c r="Y42" i="1" s="1"/>
  <c r="S42" i="1"/>
  <c r="X42" i="1" s="1"/>
  <c r="Z41" i="1"/>
  <c r="AA41" i="1" s="1"/>
  <c r="Y41" i="1"/>
  <c r="X41" i="1"/>
  <c r="W41" i="1"/>
  <c r="V41" i="1"/>
  <c r="U41" i="1"/>
  <c r="T41" i="1"/>
  <c r="S41" i="1"/>
  <c r="Z38" i="1"/>
  <c r="W38" i="1"/>
  <c r="V38" i="1"/>
  <c r="U38" i="1"/>
  <c r="T38" i="1"/>
  <c r="S38" i="1"/>
  <c r="Z37" i="1"/>
  <c r="W37" i="1"/>
  <c r="V37" i="1"/>
  <c r="U37" i="1"/>
  <c r="Y37" i="1" s="1"/>
  <c r="T37" i="1"/>
  <c r="S37" i="1"/>
  <c r="Z36" i="1"/>
  <c r="W36" i="1"/>
  <c r="V36" i="1"/>
  <c r="U36" i="1"/>
  <c r="T36" i="1"/>
  <c r="Y36" i="1" s="1"/>
  <c r="S36" i="1"/>
  <c r="X36" i="1" s="1"/>
  <c r="Z35" i="1"/>
  <c r="W35" i="1"/>
  <c r="V35" i="1"/>
  <c r="U35" i="1"/>
  <c r="T35" i="1"/>
  <c r="Y35" i="1" s="1"/>
  <c r="S35" i="1"/>
  <c r="Z34" i="1"/>
  <c r="W34" i="1"/>
  <c r="V34" i="1"/>
  <c r="U34" i="1"/>
  <c r="T34" i="1"/>
  <c r="Y34" i="1" s="1"/>
  <c r="S34" i="1"/>
  <c r="X34" i="1" s="1"/>
  <c r="Z33" i="1"/>
  <c r="W33" i="1"/>
  <c r="V33" i="1"/>
  <c r="U33" i="1"/>
  <c r="T33" i="1"/>
  <c r="Y33" i="1" s="1"/>
  <c r="S33" i="1"/>
  <c r="X33" i="1" s="1"/>
  <c r="Z32" i="1"/>
  <c r="AA32" i="1" s="1"/>
  <c r="AB32" i="1" s="1"/>
  <c r="AC32" i="1" s="1"/>
  <c r="W32" i="1"/>
  <c r="V32" i="1"/>
  <c r="U32" i="1"/>
  <c r="T32" i="1"/>
  <c r="Y32" i="1" s="1"/>
  <c r="S32" i="1"/>
  <c r="X32" i="1" s="1"/>
  <c r="Z31" i="1"/>
  <c r="W31" i="1"/>
  <c r="V31" i="1"/>
  <c r="U31" i="1"/>
  <c r="T31" i="1"/>
  <c r="Y31" i="1" s="1"/>
  <c r="S31" i="1"/>
  <c r="Z30" i="1"/>
  <c r="AA30" i="1" s="1"/>
  <c r="AB30" i="1" s="1"/>
  <c r="AC30" i="1" s="1"/>
  <c r="Y30" i="1"/>
  <c r="X30" i="1"/>
  <c r="W30" i="1"/>
  <c r="V30" i="1"/>
  <c r="U30" i="1"/>
  <c r="T30" i="1"/>
  <c r="S30" i="1"/>
  <c r="Z29" i="1"/>
  <c r="W29" i="1"/>
  <c r="V29" i="1"/>
  <c r="U29" i="1"/>
  <c r="T29" i="1"/>
  <c r="Y29" i="1" s="1"/>
  <c r="S29" i="1"/>
  <c r="X29" i="1" s="1"/>
  <c r="Z28" i="1"/>
  <c r="W28" i="1"/>
  <c r="V28" i="1"/>
  <c r="U28" i="1"/>
  <c r="T28" i="1"/>
  <c r="S28" i="1"/>
  <c r="Z27" i="1"/>
  <c r="W27" i="1"/>
  <c r="V27" i="1"/>
  <c r="U27" i="1"/>
  <c r="T27" i="1"/>
  <c r="Y27" i="1" s="1"/>
  <c r="S27" i="1"/>
  <c r="X27" i="1" s="1"/>
  <c r="AA35" i="1" l="1"/>
  <c r="AB35" i="1" s="1"/>
  <c r="AC35" i="1" s="1"/>
  <c r="Y44" i="1"/>
  <c r="AA37" i="1"/>
  <c r="AB37" i="1" s="1"/>
  <c r="AC37" i="1" s="1"/>
  <c r="AA44" i="1"/>
  <c r="AB44" i="1" s="1"/>
  <c r="AC44" i="1" s="1"/>
  <c r="AA33" i="1"/>
  <c r="AB33" i="1" s="1"/>
  <c r="AC33" i="1" s="1"/>
  <c r="AA42" i="1"/>
  <c r="AB42" i="1" s="1"/>
  <c r="AC42" i="1" s="1"/>
  <c r="AA36" i="1"/>
  <c r="AB36" i="1" s="1"/>
  <c r="AC36" i="1" s="1"/>
  <c r="X28" i="1"/>
  <c r="AA34" i="1"/>
  <c r="AB34" i="1" s="1"/>
  <c r="AC34" i="1" s="1"/>
  <c r="X37" i="1"/>
  <c r="AA28" i="1"/>
  <c r="AB28" i="1" s="1"/>
  <c r="AC28" i="1" s="1"/>
  <c r="X31" i="1"/>
  <c r="Y38" i="1"/>
  <c r="AA31" i="1"/>
  <c r="AB31" i="1" s="1"/>
  <c r="AC31" i="1" s="1"/>
  <c r="AA38" i="1"/>
  <c r="AB38" i="1" s="1"/>
  <c r="AC38" i="1" s="1"/>
  <c r="AA29" i="1"/>
  <c r="AB29" i="1" s="1"/>
  <c r="AC29" i="1" s="1"/>
  <c r="Y43" i="1"/>
  <c r="AA27" i="1"/>
  <c r="AB27" i="1" s="1"/>
  <c r="AC27" i="1" s="1"/>
  <c r="Y28" i="1"/>
  <c r="X35" i="1"/>
  <c r="AA43" i="1"/>
  <c r="AB43" i="1" s="1"/>
  <c r="AC43" i="1" s="1"/>
  <c r="X43" i="1"/>
  <c r="X38" i="1"/>
  <c r="J11" i="1"/>
  <c r="F5" i="1"/>
  <c r="T5" i="1" l="1"/>
  <c r="S5" i="1"/>
  <c r="Z5" i="1"/>
  <c r="W5" i="1"/>
  <c r="V5" i="1"/>
  <c r="U5" i="1"/>
  <c r="V11" i="1"/>
  <c r="U11" i="1"/>
  <c r="T11" i="1"/>
  <c r="Y11" i="1" s="1"/>
  <c r="S11" i="1"/>
  <c r="X11" i="1" s="1"/>
  <c r="Z11" i="1"/>
  <c r="AA11" i="1" s="1"/>
  <c r="AB11" i="1" s="1"/>
  <c r="AC11" i="1" s="1"/>
  <c r="W11" i="1"/>
  <c r="F8" i="1"/>
  <c r="F7" i="1"/>
  <c r="F6" i="1"/>
  <c r="J18" i="1"/>
  <c r="J17" i="1"/>
  <c r="J16" i="1"/>
  <c r="J15" i="1"/>
  <c r="J14" i="1"/>
  <c r="J13" i="1"/>
  <c r="J12" i="1"/>
  <c r="L21" i="1"/>
  <c r="Z21" i="1" l="1"/>
  <c r="S21" i="1"/>
  <c r="W21" i="1"/>
  <c r="V21" i="1"/>
  <c r="U21" i="1"/>
  <c r="T21" i="1"/>
  <c r="Y21" i="1" s="1"/>
  <c r="U12" i="1"/>
  <c r="S12" i="1"/>
  <c r="X12" i="1" s="1"/>
  <c r="T12" i="1"/>
  <c r="Y12" i="1" s="1"/>
  <c r="Z12" i="1"/>
  <c r="AA12" i="1" s="1"/>
  <c r="AB12" i="1" s="1"/>
  <c r="AC12" i="1" s="1"/>
  <c r="W12" i="1"/>
  <c r="V12" i="1"/>
  <c r="Z18" i="1"/>
  <c r="W18" i="1"/>
  <c r="V18" i="1"/>
  <c r="U18" i="1"/>
  <c r="T18" i="1"/>
  <c r="S18" i="1"/>
  <c r="V6" i="1"/>
  <c r="S6" i="1"/>
  <c r="Z6" i="1"/>
  <c r="W6" i="1"/>
  <c r="U6" i="1"/>
  <c r="T6" i="1"/>
  <c r="Y6" i="1" s="1"/>
  <c r="Z7" i="1"/>
  <c r="W7" i="1"/>
  <c r="V7" i="1"/>
  <c r="U7" i="1"/>
  <c r="T7" i="1"/>
  <c r="Y7" i="1" s="1"/>
  <c r="S7" i="1"/>
  <c r="Z8" i="1"/>
  <c r="U8" i="1"/>
  <c r="W8" i="1"/>
  <c r="V8" i="1"/>
  <c r="T8" i="1"/>
  <c r="S8" i="1"/>
  <c r="S13" i="1"/>
  <c r="Z13" i="1"/>
  <c r="W13" i="1"/>
  <c r="V13" i="1"/>
  <c r="U13" i="1"/>
  <c r="T13" i="1"/>
  <c r="Y13" i="1" s="1"/>
  <c r="Z14" i="1"/>
  <c r="T14" i="1"/>
  <c r="S14" i="1"/>
  <c r="W14" i="1"/>
  <c r="V14" i="1"/>
  <c r="U14" i="1"/>
  <c r="Z15" i="1"/>
  <c r="W15" i="1"/>
  <c r="V15" i="1"/>
  <c r="U15" i="1"/>
  <c r="T15" i="1"/>
  <c r="Y15" i="1" s="1"/>
  <c r="S15" i="1"/>
  <c r="X15" i="1" s="1"/>
  <c r="W16" i="1"/>
  <c r="T16" i="1"/>
  <c r="S16" i="1"/>
  <c r="Z16" i="1"/>
  <c r="V16" i="1"/>
  <c r="U16" i="1"/>
  <c r="T17" i="1"/>
  <c r="Y17" i="1" s="1"/>
  <c r="Z17" i="1"/>
  <c r="AA17" i="1" s="1"/>
  <c r="S17" i="1"/>
  <c r="W17" i="1"/>
  <c r="V17" i="1"/>
  <c r="U17" i="1"/>
  <c r="H24" i="1"/>
  <c r="AB17" i="1" l="1"/>
  <c r="AC17" i="1" s="1"/>
  <c r="X14" i="1"/>
  <c r="AA18" i="1"/>
  <c r="AB18" i="1" s="1"/>
  <c r="AC18" i="1" s="1"/>
  <c r="Y14" i="1"/>
  <c r="X7" i="1"/>
  <c r="AA14" i="1"/>
  <c r="AB14" i="1" s="1"/>
  <c r="AC14" i="1" s="1"/>
  <c r="AA16" i="1"/>
  <c r="AB16" i="1" s="1"/>
  <c r="AC16" i="1" s="1"/>
  <c r="AA7" i="1"/>
  <c r="AB7" i="1" s="1"/>
  <c r="AC7" i="1" s="1"/>
  <c r="AA8" i="1"/>
  <c r="AB8" i="1" s="1"/>
  <c r="AC8" i="1" s="1"/>
  <c r="X16" i="1"/>
  <c r="Y16" i="1"/>
  <c r="AA13" i="1"/>
  <c r="AB13" i="1" s="1"/>
  <c r="AC13" i="1" s="1"/>
  <c r="X13" i="1"/>
  <c r="AA6" i="1"/>
  <c r="AB6" i="1" s="1"/>
  <c r="AC6" i="1" s="1"/>
  <c r="X8" i="1"/>
  <c r="X6" i="1"/>
  <c r="U24" i="1"/>
  <c r="Z24" i="1"/>
  <c r="AA24" i="1" s="1"/>
  <c r="W24" i="1"/>
  <c r="V24" i="1"/>
  <c r="S24" i="1"/>
  <c r="X24" i="1" s="1"/>
  <c r="T24" i="1"/>
  <c r="Y24" i="1" s="1"/>
  <c r="Y8" i="1"/>
  <c r="X17" i="1"/>
  <c r="X18" i="1"/>
  <c r="X21" i="1"/>
  <c r="AA15" i="1"/>
  <c r="AB15" i="1" s="1"/>
  <c r="AC15" i="1" s="1"/>
  <c r="Y18" i="1"/>
  <c r="AA21" i="1"/>
  <c r="AB21" i="1" s="1"/>
  <c r="AC21" i="1" s="1"/>
  <c r="Y5" i="1"/>
  <c r="AA5" i="1"/>
  <c r="AB5" i="1" s="1"/>
  <c r="AC5" i="1" s="1"/>
  <c r="X5" i="1"/>
  <c r="AB24" i="1" l="1"/>
  <c r="AC24" i="1" s="1"/>
</calcChain>
</file>

<file path=xl/sharedStrings.xml><?xml version="1.0" encoding="utf-8"?>
<sst xmlns="http://schemas.openxmlformats.org/spreadsheetml/2006/main" count="158" uniqueCount="90">
  <si>
    <t>ÍTEM</t>
  </si>
  <si>
    <t>UNIDAD DE MEDIDA</t>
  </si>
  <si>
    <t>UNIDAD</t>
  </si>
  <si>
    <t xml:space="preserve">VALOR UNITARIO INCLUIDO IVA </t>
  </si>
  <si>
    <t>Criterio de Selección</t>
  </si>
  <si>
    <t>ANÁLISIS COTIZACIONES</t>
  </si>
  <si>
    <t>ANÁLISIS</t>
  </si>
  <si>
    <t>Menor</t>
  </si>
  <si>
    <t>Mayor</t>
  </si>
  <si>
    <t>Mediana</t>
  </si>
  <si>
    <t>Promedio</t>
  </si>
  <si>
    <t>Media armonica</t>
  </si>
  <si>
    <t>Promedio Menor-Mediana</t>
  </si>
  <si>
    <t>promedio mayor mediana</t>
  </si>
  <si>
    <t>Desviación Estándar</t>
  </si>
  <si>
    <t xml:space="preserve">Precio Unitario DE REFERENCIA (incluido IVA) </t>
  </si>
  <si>
    <t>% disper</t>
  </si>
  <si>
    <t>LOTE 1 DISPOSITIVOS E INSUMOS PARA MANEJO DE INFECCIONES (INTRACAVIDAD Y HERIDAS)</t>
  </si>
  <si>
    <t>CIRUGÍA GENERAL</t>
  </si>
  <si>
    <t>DESCRIPCIÓN</t>
  </si>
  <si>
    <t>ESPECIFICACIÓN TÉCNICA</t>
  </si>
  <si>
    <t>SOLUCIÓN BOTELLA DE 8OZ (237 a 250 ML) CON ATOMIZADOR DE GATILLO.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</si>
  <si>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 al 0,005%, CLORURO DE SODIO AL 0.85% al 0,08% , Y ACIDO HIPOCLOROSO AL 0,015% al  0,005%&amp; , PRODUCTO  ALTAMENTE BIOSEGURO, INOCUO, ISOTONICO, ESTABLE Y BIODEGRADABLE. </t>
  </si>
  <si>
    <t>SOLUCIÓN  BOTELLA DE 8OZ (237 a 250 ML) CON TAPA DISPENSADORA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</si>
  <si>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 al  0,005% , CLORURO DE SODIO AL 0.85% a 0,008% , Y ACIDO HIPOCLOROSO AL 0,015% al 0,005% , PRODUCTO  ALTAMENTE BIOSEGURO, INOCUO, ISOTONICO, ESTABLE Y BIODEGRADABLE. </t>
  </si>
  <si>
    <t>SOLUCIÓN  BOTELLA DE 15OZ (443 a 500 ML) CON TAPA DISPENSADORA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</si>
  <si>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 al 0,005%, CLORURO DE SODIO AL 0.85% a 0,08%  , Y ACIDO HIPOCLOROSO AL 0,015% al 0,005% , PRODUCTO  ALTAMENTE BIOSEGURO, INOCUO, ISOTONICO, ESTABLE Y BIODEGRADABLE. </t>
  </si>
  <si>
    <t>SOLUCIÓN  BOTELLA DE  IRRIGACION 16OZ (473 A 500 ML) CON TAPA DE GOMA.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</si>
  <si>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0,057%, CLORURO DE SODIO AL 0.85% A 0,08%  , Y ACIDO HIPOCLOROSO AL 0,015% , PRODUCTO  ALTAMENTE BIOSEGURO, INOCUO, ISOTONICO, ESTABLE Y BIODEGRADABLE. </t>
  </si>
  <si>
    <t>LOTE 2 AGUJAS E INTRODUCTORES DIAGNÓSTICO PEDIÁTRICO</t>
  </si>
  <si>
    <t>HEMODINAMIA</t>
  </si>
  <si>
    <t>AGUJA ANGIOGRAFICA</t>
  </si>
  <si>
    <t>AGUJA ANGIOGRAFICA DE ACERO INOXIDABLE, DE UNA SOLA PIEZA DE 7 Y 11CMS, 18G Y AGUJA DE PUNCION PEDIATRICA, DE 21G X 4 CMS DE LONGITUD</t>
  </si>
  <si>
    <t>EXTENSIÓN INYECTOR</t>
  </si>
  <si>
    <t>EXTENSION INYECTOR (CONECTOR ALTA PRESION).</t>
  </si>
  <si>
    <t>INTRODUCTORES I E INTRODUCTOR RADIAL</t>
  </si>
  <si>
    <t>SISTEMA DE INTRODUCCION PARA USO PEDIATRICO, INCLUYE DILATADOR, MINIGUIA DE 0.18" Y AGUJA DE 21 G 4 LARGO 7 CMS. EN MEDIDAS DE 4FR, 5FR Y 6FR.</t>
  </si>
  <si>
    <t>INTRODUCTORES IV</t>
  </si>
  <si>
    <t>INTRODUCTOR FEMORAL ARTERIAL DE 4FR A 9FR POR 11 CM INCLUYE DILATADOR Y MINI GUIA.CON CON AGUJA</t>
  </si>
  <si>
    <t>GUÍAS DIAGNÓSTICAS II</t>
  </si>
  <si>
    <t>GUÍA PARA DIAGNÓSTICO DE ACERO INOXIDABLE RECUBIERTA DE PFTE PUNTA EN J 3 MM DÍAMETRO .025" LARGO 150 .</t>
  </si>
  <si>
    <t>CATÉTERES DIAGNÓSTICOS PEDIÁTRICOS</t>
  </si>
  <si>
    <t>CATÉTER DIAGNÓSTICO CENTIMETRADO I</t>
  </si>
  <si>
    <t>CATETER PARA ANGIOGRAFÍA, EN 5FR CENTIMETRADO, LARGO 100 CM, PARA USO CON GUÍA 0,35", CON 20 MARCAS RADIOPACAS.</t>
  </si>
  <si>
    <t>CATÉTER DIAGNÓSTICO CENTIMETRADO PEDIÁTRICO II</t>
  </si>
  <si>
    <t>CATETER PIGTAIL PEDIATRICO CENTIMETRADO DE 4FR X65 CMS PARA USO CON GUIA DE 035 Y 1200 PSI. CON 2 BANDAS RADIOPACAS EN PLATINO DE 2 CMS X LONGITUD.</t>
  </si>
  <si>
    <t>LOTE 3 CENTRIFUGA PARA ECMO</t>
  </si>
  <si>
    <t>UNIDAD CUIDADO INTENSIVO</t>
  </si>
  <si>
    <t>CENTRIFUGA PARA ECMO/VAD CON MANGUERAS KIT CONSUMIBLE ADULTO</t>
  </si>
  <si>
    <t>Cono o centrifuga para asistencia circulatoria adulto que permita flujo de 10LPM, conector de entrada y de salida de 3/8”. Suministro estéril. Para uso por 30 días. Dispositivo compatible con consola de la institución</t>
  </si>
  <si>
    <t>LOTE 4 LENTES II SERVICIO DE OFTALMOLOGIA</t>
  </si>
  <si>
    <t>OFTALMOLOGIA</t>
  </si>
  <si>
    <t>LENTES DE FIJACION ESCLERAL</t>
  </si>
  <si>
    <t>LENTES DE FIJACION ESCLERAL, CON SUTURA DE GORE-TEX</t>
  </si>
  <si>
    <t>LOTE 5 INSUMOS Y DISPOSITIVOS I MEDICOS PARA LOS PROCEDIMIENTOS QUIRÚRGICOS DEL SERVICIO DE OFTALMOLOGIA</t>
  </si>
  <si>
    <t>TREPANOS DE BARRON DONANTE Y RECEPTOR  VARIOS DIAMETROS   DESDE  7,0  A 9,0 (50 DONANTES Y 50 RECEPTOR)</t>
  </si>
  <si>
    <t>CUCHILLETES OFTALMICOS DE 15 GRADOS</t>
  </si>
  <si>
    <t>CUCHILLETES OFTALMICOS CRESCENT</t>
  </si>
  <si>
    <t>CUCHILLETES FACOEMULSIFICACION 2.2 MM.</t>
  </si>
  <si>
    <t>POLIPROPILENO 10-0</t>
  </si>
  <si>
    <t>POLIPROPILENO 10-0 C/A</t>
  </si>
  <si>
    <t>RETRACTOR DE IRIS REUSABLE</t>
  </si>
  <si>
    <t>SET DE CRAWFORD ADULTO</t>
  </si>
  <si>
    <t>SET DE CRAWFORD PEDIATRICO</t>
  </si>
  <si>
    <t xml:space="preserve">SUTURA SEDA NEGRATRENZADA CALIBRE 7/0 AGUJA ESPATULADA  DE 6 A 7 MM LONGITUD DE HEBRA DE 30 A 45 CMS </t>
  </si>
  <si>
    <t xml:space="preserve">EMPAQUE INDIVIDUAL  ELABORADO EN SEDA NATURAL. ORGÁNICA NO ABSORBIBLE  ESTÉRIL  AGUJA ESPATULADA DE 6 A 7 MM  CALIBRE DE LA HEBRA N° 7.0  LONGITUD DE LA HEBRA ENTRE 30CM A 45 CM.  FÁCIL MANEJO  USOS: OFTALMOLOGIA </t>
  </si>
  <si>
    <t xml:space="preserve">SET DE SILICON  PARA CORRECCION DE PTOSIS  </t>
  </si>
  <si>
    <t xml:space="preserve">CUCHILLETES OFTALMICOS DE 1 MM </t>
  </si>
  <si>
    <t>LOTE 6 INSUMOS Y/O DISPOSITIVOS PARA REEMPLAZO PERCUTÁNEO DE VÁLVULA CARDIACA</t>
  </si>
  <si>
    <t>ELECTROFISIOLOGIA</t>
  </si>
  <si>
    <t>TRANSCATETER NÚMERO 20 VÁLVULA
CARDIACA</t>
  </si>
  <si>
    <t>VÁLVULA CARDÍACA TRANSCATÉTER #20 DE PERICARDIO BOVINO O PORCINO EN FORMA DE TRIVALVA MONTADA SOBRE SISTEMA DE LIBERACIÓN FLEXIBLE CON BALÓN O AUTOEXPANDIBLE.
CUENTA CON MARCADOR RADIOPACO CENTRAL PARA LA COLOCACIÓN A NIVEL ANULAR A TRAVÉS DE INTRODUCTOR EXPANDIBLE. PRÓTESIS CON MARCO DE CROMO - COBALTO. 
FALDÓN DE TELA INTERNO Y EXTERNO DE TEREFTALATO DE POLIETILENO (PET) 
ESTERILIZADA TERMINALMENTE. 
PRESENTACIÓN: KIT QUE CONTIENE: 01 VÁLVULA, 01 SISTEMA DE ENTREGA, 01 SISTEMA DE COMPRENSIÓN, 01 INTRODUCTOR DE 14 A 16 FR, 01 BALÓN DE VALVULOPLASTIA 01 DISPOSITIVO DE INFLACIÓN.</t>
  </si>
  <si>
    <t>VÁLVULA CARDIACA TRANSCATETER NÚMERO 23</t>
  </si>
  <si>
    <t>VÁLVULA CARDÍACA TRANSCATÉTER #23 DE PERICARDIO BOVINO O PORCINO EN FORMA DE TRIVALVA MONTADA SOBRE SISTEMA DE LIBERACIÓN FLEXIBLE CON BALÓN O AUTOEXPANDIBLE.
CUENTA CON MARCADOR RADIOPACO CENTRAL PARA LA COLOCACIÓN A NIVEL ANULAR A TRAVÉS DE INTRODUCTOR EXPANDIBLE. PRÓTESIS CON MARCO DE CROMO- COBALTO 
CON FALDÓN DE TELA INTERNO Y EXTERNO DE TEREFTALATO DE POLIETILENO (PET)
ESTERILIZADA TERMINALMENTE 
PRESENTACIÓN: KIT QUE CONTIENE: 01 VÁLVULA, 01 SISTEMA DE ENTREGA, 01 SISTEMA DE COMPRENSIÓN, 01 INTRODUCTOR DE 14 A 16 FR, 01 BALÓN DE VALVULOPLASTIA, 01 DISPOSITIVO DE INFLACIÓN.</t>
  </si>
  <si>
    <t>VÁLVULA CARDIACA TRANSCATETER NÚMERO 26</t>
  </si>
  <si>
    <t>VÁLVULA CARDÍACA TRANSCATÉTER #26 DE PERICARDIO BOVINO O PORCINO EN FORMA DE TRIVALVA MONTADA SOBRE SISTEMA DE LIBERACIÓN FLEXIBLE CON BALÓN O AUTOEXPANDIBLE.
CUENTA CON MARCADOR RADIOPACO CENTRAL PARA LA COLOCACIÓN A NIVEL ANULAR A TRAVÉS DE INTRODUCTOR EXPANDIBLE. PRÓTESIS CON MARCO DE CROMO- COBALTO 
CON FALDÓN DE TELA INTERNO Y EXTERNO DE TEREFTALATO DE POLIETILENO (PET)
ESTERILIZADA TERMINALMENTE
PRESENTACIÓN: KIT QUE CONTIENE: 01 VÁLVULA, 01 SISTEMA DE ENTREGA, 01 SISTEMA DE COMPRENSIÓN, 01 INTRODUCTOR DE 14 A 16 FR, 01 BALÓN DE VALVULOPLASTIA, 01 DISPOSITIVO DE INFLACIÓN.</t>
  </si>
  <si>
    <t>VÁLVULA CARDIACA
TRANSCATETER
NÚMERO 29</t>
  </si>
  <si>
    <t>VÁLVULA CARDÍACA TRANSCATÉTER #29 DE PERICARDIO BOVINO O PORCINO EN FORMA DE TRIVALVA MONTADA SOBRE SISTEMA DE LIBERACIÓN FLEXIBLE CON BALÓN O AUTOEXPANDIBLE.
CUENTA CON MARCADOR RADIOPACO CENTRAL PARA LA COLOCACIÓN A NIVEL ANULAR A TRAVÉS DE INTRODUCTOR EXPANDIBLE. PRÓTESIS CON MARCO DE CROMO- COBALTO 
CON FALDÓN DE TELA INTERNO Y EXTERNO DE TEREFTALATO DE POLIETILENO (PET)
ESTERILIZADA TERMINALMENTE
PRESENTACIÓN: KIT QUE CONTIENE: 01 VÁLVULA, 01 SISTEMA DE ENTREGA, 01 SISTEMA DE COMPRENSIÓN, 01 INTRODUCTOR DE 14 A 16 FR, 01 BALÓN DE VALVULOPLASTIA, 01 DISPOSITIVO DE INFLACIÓN.</t>
  </si>
  <si>
    <t>VALOR UNITARIO INCLUIDO IVA INDEXADO</t>
  </si>
  <si>
    <t>INDEXACIÓN DE PRECIOS HISTÓRICOS CONTRATO No. 398-2023</t>
  </si>
  <si>
    <t>INDEXACIÓN DE PRECIOS HISTÓRICOS CONTRATO No. 324-2025</t>
  </si>
  <si>
    <t>WORLD MEDICAL S.A.S                                 NIT: 830.065.32 - 0</t>
  </si>
  <si>
    <t>ST. JUDE MEDICAL                NIT: 811.021.765 - 8</t>
  </si>
  <si>
    <t xml:space="preserve">RAFAEL ANTONIO SALAMANCA / DEPÓSITO DE DROGAS BOYACÁ           NIT: 17.068.260 - 3 </t>
  </si>
  <si>
    <t>MEDTRONIC COLOMBIA S.A.
NIT: 830.025.149 - 8</t>
  </si>
  <si>
    <t>MEDICOX LTDA           NIT: 830.142.523 - 0</t>
  </si>
  <si>
    <t>INDEXACIÓN DE PRECIOS HISTÓRICOS CONTRATO No. 178-2024</t>
  </si>
  <si>
    <t>INDEXACIÓN DE PRECIOS HISTÓRICOS CONTRATO No. 132-2022</t>
  </si>
  <si>
    <t>PRECIOS HISTÓRICOS PROCESO DE SELECCIÓN SI-022-2026-HOMIL</t>
  </si>
  <si>
    <t>CATETER PARA ANGIOGRAFÍA CORONARIA PEDÍATRICO, MP A 2, 4 FR JUDKINS IZQUIERDO,CURVA 2,0 4 FR. LARGO 70 CMS., PARA USO CON GUÍA 0,35" Ó 0,38" JUDKINS DERECHO, CURVA 2,5 4 FR. MPA2 5FR. LARGO 70 CMS., PARA USO CON GUÍA 0,35" Ó 0,38" . DIFERENTES CURVAS Y MEDIDAS: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</si>
</sst>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64" fontId="2" fillId="6" borderId="1" xfId="3" applyNumberFormat="1" applyFont="1" applyFill="1" applyBorder="1" applyAlignment="1">
      <alignment horizontal="center" vertical="center" wrapText="1"/>
    </xf>
    <xf numFmtId="164" fontId="2" fillId="2" borderId="4" xfId="3" applyNumberFormat="1" applyFont="1" applyFill="1" applyBorder="1" applyAlignment="1">
      <alignment horizontal="center" vertical="center" wrapText="1"/>
    </xf>
    <xf numFmtId="164" fontId="3" fillId="0" borderId="1" xfId="3" applyNumberFormat="1" applyFont="1" applyBorder="1" applyAlignment="1">
      <alignment horizontal="center" vertical="center"/>
    </xf>
    <xf numFmtId="164" fontId="3" fillId="0" borderId="0" xfId="3" applyNumberFormat="1" applyFont="1" applyAlignment="1">
      <alignment horizontal="center" vertical="center"/>
    </xf>
    <xf numFmtId="164" fontId="3" fillId="4" borderId="1" xfId="3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164" fontId="3" fillId="0" borderId="1" xfId="3" applyNumberFormat="1" applyFont="1" applyBorder="1" applyAlignment="1">
      <alignment horizontal="center" vertical="center" wrapText="1"/>
    </xf>
    <xf numFmtId="164" fontId="3" fillId="4" borderId="1" xfId="3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3" fillId="8" borderId="5" xfId="0" applyNumberFormat="1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left" vertical="center" wrapText="1"/>
    </xf>
    <xf numFmtId="10" fontId="2" fillId="6" borderId="1" xfId="1" applyNumberFormat="1" applyFont="1" applyFill="1" applyBorder="1" applyAlignment="1">
      <alignment horizontal="center" vertical="center" wrapText="1"/>
    </xf>
    <xf numFmtId="10" fontId="2" fillId="2" borderId="4" xfId="1" applyNumberFormat="1" applyFont="1" applyFill="1" applyBorder="1" applyAlignment="1">
      <alignment horizontal="center" vertical="center" wrapText="1"/>
    </xf>
    <xf numFmtId="10" fontId="3" fillId="0" borderId="1" xfId="1" applyNumberFormat="1" applyFont="1" applyBorder="1" applyAlignment="1">
      <alignment horizontal="center" vertical="center" wrapText="1"/>
    </xf>
    <xf numFmtId="10" fontId="3" fillId="0" borderId="0" xfId="1" applyNumberFormat="1" applyFont="1" applyAlignment="1">
      <alignment horizontal="center" vertical="center"/>
    </xf>
    <xf numFmtId="164" fontId="3" fillId="0" borderId="1" xfId="3" applyNumberFormat="1" applyFont="1" applyFill="1" applyBorder="1" applyAlignment="1">
      <alignment horizontal="center" vertical="center" wrapText="1"/>
    </xf>
    <xf numFmtId="164" fontId="2" fillId="5" borderId="1" xfId="3" applyNumberFormat="1" applyFont="1" applyFill="1" applyBorder="1" applyAlignment="1">
      <alignment horizontal="center" vertical="center" wrapText="1"/>
    </xf>
    <xf numFmtId="164" fontId="2" fillId="2" borderId="1" xfId="3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164" fontId="2" fillId="5" borderId="1" xfId="3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</cellXfs>
  <cellStyles count="4">
    <cellStyle name="Millares 2" xfId="2" xr:uid="{00000000-0005-0000-0000-000000000000}"/>
    <cellStyle name="Moneda" xfId="3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C44"/>
  <sheetViews>
    <sheetView tabSelected="1" topLeftCell="A30" zoomScale="55" zoomScaleNormal="55" workbookViewId="0">
      <selection activeCell="C41" sqref="C41"/>
    </sheetView>
  </sheetViews>
  <sheetFormatPr baseColWidth="10" defaultColWidth="11.44140625" defaultRowHeight="11.4" x14ac:dyDescent="0.3"/>
  <cols>
    <col min="1" max="1" width="11.5546875" style="5" bestFit="1" customWidth="1"/>
    <col min="2" max="2" width="33" style="6" customWidth="1"/>
    <col min="3" max="3" width="70.44140625" style="6" customWidth="1"/>
    <col min="4" max="4" width="18.5546875" style="5" customWidth="1"/>
    <col min="5" max="5" width="15.88671875" style="14" customWidth="1"/>
    <col min="6" max="6" width="17.6640625" style="14" customWidth="1"/>
    <col min="7" max="7" width="15.88671875" style="14" customWidth="1"/>
    <col min="8" max="8" width="17.6640625" style="14" customWidth="1"/>
    <col min="9" max="9" width="15.88671875" style="14" customWidth="1"/>
    <col min="10" max="10" width="17.6640625" style="14" customWidth="1"/>
    <col min="11" max="11" width="15.88671875" style="14" customWidth="1"/>
    <col min="12" max="12" width="17.6640625" style="14" customWidth="1"/>
    <col min="13" max="13" width="21.88671875" style="14" customWidth="1"/>
    <col min="14" max="14" width="22.5546875" style="14" customWidth="1"/>
    <col min="15" max="15" width="21" style="14" customWidth="1"/>
    <col min="16" max="16" width="21.6640625" style="14" customWidth="1"/>
    <col min="17" max="18" width="20.109375" style="14" customWidth="1"/>
    <col min="19" max="26" width="17.6640625" style="8" customWidth="1"/>
    <col min="27" max="27" width="17.6640625" style="27" customWidth="1"/>
    <col min="28" max="28" width="17.6640625" style="8" customWidth="1"/>
    <col min="29" max="29" width="17.109375" style="6" customWidth="1"/>
    <col min="30" max="16384" width="11.44140625" style="5"/>
  </cols>
  <sheetData>
    <row r="2" spans="1:29" ht="67.8" customHeight="1" x14ac:dyDescent="0.3">
      <c r="E2" s="32" t="s">
        <v>87</v>
      </c>
      <c r="F2" s="32"/>
      <c r="G2" s="32" t="s">
        <v>79</v>
      </c>
      <c r="H2" s="32"/>
      <c r="I2" s="32" t="s">
        <v>86</v>
      </c>
      <c r="J2" s="32"/>
      <c r="K2" s="32" t="s">
        <v>80</v>
      </c>
      <c r="L2" s="32"/>
      <c r="M2" s="29" t="s">
        <v>88</v>
      </c>
      <c r="N2" s="32" t="s">
        <v>5</v>
      </c>
      <c r="O2" s="32"/>
      <c r="P2" s="32"/>
      <c r="Q2" s="32"/>
      <c r="R2" s="32"/>
      <c r="S2" s="33" t="s">
        <v>6</v>
      </c>
      <c r="T2" s="33"/>
      <c r="U2" s="33"/>
      <c r="V2" s="33"/>
      <c r="W2" s="33"/>
      <c r="X2" s="33"/>
      <c r="Y2" s="33"/>
      <c r="Z2" s="33"/>
      <c r="AA2" s="33"/>
      <c r="AB2" s="33"/>
      <c r="AC2" s="33"/>
    </row>
    <row r="3" spans="1:29" ht="57" x14ac:dyDescent="0.3">
      <c r="A3" s="34" t="s">
        <v>17</v>
      </c>
      <c r="B3" s="35"/>
      <c r="C3" s="35"/>
      <c r="D3" s="9" t="s">
        <v>18</v>
      </c>
      <c r="E3" s="11" t="s">
        <v>3</v>
      </c>
      <c r="F3" s="11" t="s">
        <v>78</v>
      </c>
      <c r="G3" s="11" t="s">
        <v>3</v>
      </c>
      <c r="H3" s="11" t="s">
        <v>78</v>
      </c>
      <c r="I3" s="11" t="s">
        <v>3</v>
      </c>
      <c r="J3" s="11" t="s">
        <v>78</v>
      </c>
      <c r="K3" s="11" t="s">
        <v>3</v>
      </c>
      <c r="L3" s="11" t="s">
        <v>78</v>
      </c>
      <c r="M3" s="11" t="s">
        <v>3</v>
      </c>
      <c r="N3" s="11" t="s">
        <v>81</v>
      </c>
      <c r="O3" s="11" t="s">
        <v>82</v>
      </c>
      <c r="P3" s="11" t="s">
        <v>83</v>
      </c>
      <c r="Q3" s="11" t="s">
        <v>84</v>
      </c>
      <c r="R3" s="11" t="s">
        <v>85</v>
      </c>
      <c r="S3" s="16" t="s">
        <v>7</v>
      </c>
      <c r="T3" s="16" t="s">
        <v>8</v>
      </c>
      <c r="U3" s="16" t="s">
        <v>9</v>
      </c>
      <c r="V3" s="16" t="s">
        <v>10</v>
      </c>
      <c r="W3" s="16" t="s">
        <v>11</v>
      </c>
      <c r="X3" s="16" t="s">
        <v>12</v>
      </c>
      <c r="Y3" s="16" t="s">
        <v>13</v>
      </c>
      <c r="Z3" s="16" t="s">
        <v>14</v>
      </c>
      <c r="AA3" s="24" t="s">
        <v>16</v>
      </c>
      <c r="AB3" s="16" t="s">
        <v>15</v>
      </c>
      <c r="AC3" s="9" t="s">
        <v>4</v>
      </c>
    </row>
    <row r="4" spans="1:29" ht="33.75" customHeight="1" x14ac:dyDescent="0.3">
      <c r="A4" s="1" t="s">
        <v>0</v>
      </c>
      <c r="B4" s="1" t="s">
        <v>19</v>
      </c>
      <c r="C4" s="3" t="s">
        <v>20</v>
      </c>
      <c r="D4" s="3" t="s">
        <v>1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7"/>
      <c r="T4" s="17"/>
      <c r="U4" s="17"/>
      <c r="V4" s="17"/>
      <c r="W4" s="17"/>
      <c r="X4" s="17"/>
      <c r="Y4" s="17"/>
      <c r="Z4" s="17"/>
      <c r="AA4" s="25"/>
      <c r="AB4" s="17"/>
      <c r="AC4" s="3"/>
    </row>
    <row r="5" spans="1:29" ht="111" customHeight="1" x14ac:dyDescent="0.3">
      <c r="A5" s="2">
        <v>1</v>
      </c>
      <c r="B5" s="18" t="s">
        <v>21</v>
      </c>
      <c r="C5" s="18" t="s">
        <v>22</v>
      </c>
      <c r="D5" s="4" t="s">
        <v>2</v>
      </c>
      <c r="E5" s="19">
        <v>236111</v>
      </c>
      <c r="F5" s="28">
        <f>E5*(1+9.28%)*(1+5.2%)*(1+5.1%)</f>
        <v>285282.6517937216</v>
      </c>
      <c r="G5" s="20"/>
      <c r="H5" s="20"/>
      <c r="I5" s="20"/>
      <c r="J5" s="20"/>
      <c r="K5" s="20"/>
      <c r="L5" s="20"/>
      <c r="M5" s="20"/>
      <c r="N5" s="20"/>
      <c r="O5" s="20"/>
      <c r="P5" s="19">
        <v>85750</v>
      </c>
      <c r="Q5" s="20"/>
      <c r="R5" s="19">
        <v>98000</v>
      </c>
      <c r="S5" s="7">
        <f>MIN(F5,H5,J5,L5,M5,N5,O5,P5,Q5,R5)</f>
        <v>85750</v>
      </c>
      <c r="T5" s="7">
        <f>MAX(F5,H5,J5,L5,M5,N5,O5,P5,Q5,R5)</f>
        <v>285282.6517937216</v>
      </c>
      <c r="U5" s="7">
        <f>MEDIAN(F5,H5,J5,L5,M5,N5,O5,P5,Q5,R5)</f>
        <v>98000</v>
      </c>
      <c r="V5" s="7">
        <f>AVERAGE(F5,H5,J5,L5,M5,N5,O5,P5,Q5,R5)</f>
        <v>156344.21726457388</v>
      </c>
      <c r="W5" s="7">
        <f>HARMEAN(F5,H5,J5,L5,M5,N5,O5,P5,Q5,R5)</f>
        <v>118244.37968176996</v>
      </c>
      <c r="X5" s="7">
        <f>AVERAGE(S5,U5)</f>
        <v>91875</v>
      </c>
      <c r="Y5" s="7">
        <f>AVERAGE(T5,U5)</f>
        <v>191641.3258968608</v>
      </c>
      <c r="Z5" s="7">
        <f>_xlfn.STDEV.P(F5,H5,J5,L5,M5,N5,O5,P5,Q5,R5)</f>
        <v>91310.297152513565</v>
      </c>
      <c r="AA5" s="26">
        <f>Z5/U5</f>
        <v>0.93173772604605676</v>
      </c>
      <c r="AB5" s="7">
        <f>IF(AA5&lt;=20%,S5,IF(AND(AA5&gt;21%,AA5&lt;=40%),W5,IF(AND(AA5&gt;41%,AA5&lt;=60%),U5,IF(AND(AA5&gt;61%,AA5&lt;=80%),V5,Y5))))</f>
        <v>191641.3258968608</v>
      </c>
      <c r="AC5" s="4" t="str">
        <f>IF(AB5=S5,"MENOR",IF(AB5=W5,"MEDIA ARMÓNICA",IF(AB5=U5,"MEDIANA",IF(AB5=V5,"PROMEDIO",IF(AB5=Y5,"PROM MAYOR-MEDIANA")))))</f>
        <v>PROM MAYOR-MEDIANA</v>
      </c>
    </row>
    <row r="6" spans="1:29" ht="108" customHeight="1" x14ac:dyDescent="0.3">
      <c r="A6" s="2">
        <v>2</v>
      </c>
      <c r="B6" s="18" t="s">
        <v>23</v>
      </c>
      <c r="C6" s="18" t="s">
        <v>24</v>
      </c>
      <c r="D6" s="4" t="s">
        <v>2</v>
      </c>
      <c r="E6" s="19">
        <v>188889</v>
      </c>
      <c r="F6" s="28">
        <f t="shared" ref="F6:F8" si="0">E6*(1+9.28%)*(1+5.2%)*(1+5.1%)</f>
        <v>228226.3630862784</v>
      </c>
      <c r="G6" s="20"/>
      <c r="H6" s="20"/>
      <c r="I6" s="20"/>
      <c r="J6" s="20"/>
      <c r="K6" s="20"/>
      <c r="L6" s="20"/>
      <c r="M6" s="20"/>
      <c r="N6" s="20"/>
      <c r="O6" s="20"/>
      <c r="P6" s="19">
        <v>85750</v>
      </c>
      <c r="Q6" s="20"/>
      <c r="R6" s="19">
        <v>171428.57142857145</v>
      </c>
      <c r="S6" s="7">
        <f t="shared" ref="S6:S8" si="1">MIN(F6,H6,J6,L6,M6,N6,O6,P6,Q6,R6)</f>
        <v>85750</v>
      </c>
      <c r="T6" s="7">
        <f t="shared" ref="T6:T8" si="2">MAX(F6,H6,J6,L6,M6,N6,O6,P6,Q6,R6)</f>
        <v>228226.3630862784</v>
      </c>
      <c r="U6" s="7">
        <f t="shared" ref="U6:U8" si="3">MEDIAN(F6,H6,J6,L6,M6,N6,O6,P6,Q6,R6)</f>
        <v>171428.57142857145</v>
      </c>
      <c r="V6" s="7">
        <f t="shared" ref="V6:V8" si="4">AVERAGE(F6,H6,J6,L6,M6,N6,O6,P6,Q6,R6)</f>
        <v>161801.6448382833</v>
      </c>
      <c r="W6" s="7">
        <f t="shared" ref="W6:W8" si="5">HARMEAN(F6,H6,J6,L6,M6,N6,O6,P6,Q6,R6)</f>
        <v>137131.85105896654</v>
      </c>
      <c r="X6" s="7">
        <f t="shared" ref="X6:X8" si="6">AVERAGE(S6,U6)</f>
        <v>128589.28571428572</v>
      </c>
      <c r="Y6" s="7">
        <f t="shared" ref="Y6:Y8" si="7">AVERAGE(T6,U6)</f>
        <v>199827.46725742493</v>
      </c>
      <c r="Z6" s="7">
        <f t="shared" ref="Z6:Z8" si="8">_xlfn.STDEV.P(F6,H6,J6,L6,M6,N6,O6,P6,Q6,R6)</f>
        <v>58562.711664530209</v>
      </c>
      <c r="AA6" s="26">
        <f t="shared" ref="AA6:AA8" si="9">Z6/U6</f>
        <v>0.34161581804309282</v>
      </c>
      <c r="AB6" s="7">
        <f t="shared" ref="AB6:AB8" si="10">IF(AA6&lt;=20%,S6,IF(AND(AA6&gt;21%,AA6&lt;=40%),W6,IF(AND(AA6&gt;41%,AA6&lt;=60%),U6,IF(AND(AA6&gt;61%,AA6&lt;=80%),V6,Y6))))</f>
        <v>137131.85105896654</v>
      </c>
      <c r="AC6" s="4" t="str">
        <f t="shared" ref="AC6:AC8" si="11">IF(AB6=S6,"MENOR",IF(AB6=W6,"MEDIA ARMÓNICA",IF(AB6=U6,"MEDIANA",IF(AB6=V6,"PROMEDIO",IF(AB6=Y6,"PROM MAYOR-MEDIANA")))))</f>
        <v>MEDIA ARMÓNICA</v>
      </c>
    </row>
    <row r="7" spans="1:29" ht="117" customHeight="1" x14ac:dyDescent="0.3">
      <c r="A7" s="2">
        <v>3</v>
      </c>
      <c r="B7" s="18" t="s">
        <v>25</v>
      </c>
      <c r="C7" s="18" t="s">
        <v>26</v>
      </c>
      <c r="D7" s="4" t="s">
        <v>2</v>
      </c>
      <c r="E7" s="19">
        <v>354167</v>
      </c>
      <c r="F7" s="28">
        <f t="shared" si="0"/>
        <v>427924.58181883523</v>
      </c>
      <c r="G7" s="20"/>
      <c r="H7" s="20"/>
      <c r="I7" s="20"/>
      <c r="J7" s="20"/>
      <c r="K7" s="20"/>
      <c r="L7" s="20"/>
      <c r="M7" s="20"/>
      <c r="N7" s="20"/>
      <c r="O7" s="20"/>
      <c r="P7" s="19">
        <v>150000</v>
      </c>
      <c r="Q7" s="20"/>
      <c r="R7" s="19">
        <v>171428.57142857145</v>
      </c>
      <c r="S7" s="7">
        <f t="shared" si="1"/>
        <v>150000</v>
      </c>
      <c r="T7" s="7">
        <f t="shared" si="2"/>
        <v>427924.58181883523</v>
      </c>
      <c r="U7" s="7">
        <f t="shared" si="3"/>
        <v>171428.57142857145</v>
      </c>
      <c r="V7" s="7">
        <f t="shared" si="4"/>
        <v>249784.38441580223</v>
      </c>
      <c r="W7" s="7">
        <f t="shared" si="5"/>
        <v>202199.11245239124</v>
      </c>
      <c r="X7" s="7">
        <f t="shared" si="6"/>
        <v>160714.28571428574</v>
      </c>
      <c r="Y7" s="7">
        <f t="shared" si="7"/>
        <v>299676.57662370335</v>
      </c>
      <c r="Z7" s="7">
        <f t="shared" si="8"/>
        <v>126267.5555225517</v>
      </c>
      <c r="AA7" s="26">
        <f t="shared" si="9"/>
        <v>0.73656074054821818</v>
      </c>
      <c r="AB7" s="7">
        <f t="shared" si="10"/>
        <v>249784.38441580223</v>
      </c>
      <c r="AC7" s="4" t="str">
        <f t="shared" si="11"/>
        <v>PROMEDIO</v>
      </c>
    </row>
    <row r="8" spans="1:29" ht="123" customHeight="1" x14ac:dyDescent="0.3">
      <c r="A8" s="2">
        <v>4</v>
      </c>
      <c r="B8" s="18" t="s">
        <v>27</v>
      </c>
      <c r="C8" s="18" t="s">
        <v>28</v>
      </c>
      <c r="D8" s="4" t="s">
        <v>2</v>
      </c>
      <c r="E8" s="19">
        <v>377778</v>
      </c>
      <c r="F8" s="28">
        <f t="shared" si="0"/>
        <v>456452.72617255681</v>
      </c>
      <c r="G8" s="20"/>
      <c r="H8" s="20"/>
      <c r="I8" s="20"/>
      <c r="J8" s="20"/>
      <c r="K8" s="20"/>
      <c r="L8" s="20"/>
      <c r="M8" s="20"/>
      <c r="N8" s="20"/>
      <c r="O8" s="20"/>
      <c r="P8" s="19">
        <v>150000</v>
      </c>
      <c r="Q8" s="20"/>
      <c r="R8" s="19">
        <v>306000</v>
      </c>
      <c r="S8" s="7">
        <f t="shared" si="1"/>
        <v>150000</v>
      </c>
      <c r="T8" s="7">
        <f t="shared" si="2"/>
        <v>456452.72617255681</v>
      </c>
      <c r="U8" s="7">
        <f t="shared" si="3"/>
        <v>306000</v>
      </c>
      <c r="V8" s="7">
        <f t="shared" si="4"/>
        <v>304150.9087241856</v>
      </c>
      <c r="W8" s="7">
        <f t="shared" si="5"/>
        <v>247413.54089654211</v>
      </c>
      <c r="X8" s="7">
        <f t="shared" si="6"/>
        <v>228000</v>
      </c>
      <c r="Y8" s="7">
        <f t="shared" si="7"/>
        <v>381226.36308627843</v>
      </c>
      <c r="Z8" s="7">
        <f t="shared" si="8"/>
        <v>125115.63371153294</v>
      </c>
      <c r="AA8" s="26">
        <f t="shared" si="9"/>
        <v>0.40887461997232988</v>
      </c>
      <c r="AB8" s="7">
        <f t="shared" si="10"/>
        <v>381226.36308627843</v>
      </c>
      <c r="AC8" s="4" t="str">
        <f t="shared" si="11"/>
        <v>PROM MAYOR-MEDIANA</v>
      </c>
    </row>
    <row r="9" spans="1:29" x14ac:dyDescent="0.3">
      <c r="A9" s="34" t="s">
        <v>29</v>
      </c>
      <c r="B9" s="35"/>
      <c r="C9" s="35"/>
      <c r="D9" s="9" t="s">
        <v>30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6"/>
      <c r="T9" s="16"/>
      <c r="U9" s="16"/>
      <c r="V9" s="16"/>
      <c r="W9" s="16"/>
      <c r="X9" s="16"/>
      <c r="Y9" s="16"/>
      <c r="Z9" s="16"/>
      <c r="AA9" s="24"/>
      <c r="AB9" s="16"/>
      <c r="AC9" s="9"/>
    </row>
    <row r="10" spans="1:29" ht="22.8" x14ac:dyDescent="0.3">
      <c r="A10" s="1" t="s">
        <v>0</v>
      </c>
      <c r="B10" s="1" t="s">
        <v>19</v>
      </c>
      <c r="C10" s="3" t="s">
        <v>20</v>
      </c>
      <c r="D10" s="3" t="s">
        <v>1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7"/>
      <c r="T10" s="17"/>
      <c r="U10" s="17"/>
      <c r="V10" s="17"/>
      <c r="W10" s="17"/>
      <c r="X10" s="17"/>
      <c r="Y10" s="17"/>
      <c r="Z10" s="17"/>
      <c r="AA10" s="25"/>
      <c r="AB10" s="17"/>
      <c r="AC10" s="3"/>
    </row>
    <row r="11" spans="1:29" ht="36" customHeight="1" x14ac:dyDescent="0.3">
      <c r="A11" s="10">
        <v>1</v>
      </c>
      <c r="B11" s="4" t="s">
        <v>31</v>
      </c>
      <c r="C11" s="21" t="s">
        <v>32</v>
      </c>
      <c r="D11" s="4" t="s">
        <v>2</v>
      </c>
      <c r="E11" s="20"/>
      <c r="F11" s="20"/>
      <c r="G11" s="20"/>
      <c r="H11" s="20"/>
      <c r="I11" s="28">
        <v>16422</v>
      </c>
      <c r="J11" s="19">
        <f>I11*(1+5.2%)*(1+5.1%)</f>
        <v>18157.017143999998</v>
      </c>
      <c r="K11" s="20"/>
      <c r="L11" s="20"/>
      <c r="M11" s="20"/>
      <c r="N11" s="19">
        <v>17259.760000000002</v>
      </c>
      <c r="O11" s="20"/>
      <c r="P11" s="20"/>
      <c r="Q11" s="20"/>
      <c r="R11" s="20"/>
      <c r="S11" s="7">
        <f t="shared" ref="S11:S18" si="12">MIN(F11,H11,J11,L11,M11,N11,O11,P11,Q11,R11)</f>
        <v>17259.760000000002</v>
      </c>
      <c r="T11" s="7">
        <f t="shared" ref="T11:T18" si="13">MAX(F11,H11,J11,L11,M11,N11,O11,P11,Q11,R11)</f>
        <v>18157.017143999998</v>
      </c>
      <c r="U11" s="7">
        <f t="shared" ref="U11:U18" si="14">MEDIAN(F11,H11,J11,L11,M11,N11,O11,P11,Q11,R11)</f>
        <v>17708.388572</v>
      </c>
      <c r="V11" s="7">
        <f t="shared" ref="V11:V18" si="15">AVERAGE(F11,H11,J11,L11,M11,N11,O11,P11,Q11,R11)</f>
        <v>17708.388572</v>
      </c>
      <c r="W11" s="7">
        <f t="shared" ref="W11:W18" si="16">HARMEAN(F11,H11,J11,L11,M11,N11,O11,P11,Q11,R11)</f>
        <v>17697.022907936531</v>
      </c>
      <c r="X11" s="7">
        <f t="shared" ref="X11:X18" si="17">AVERAGE(S11,U11)</f>
        <v>17484.074286000003</v>
      </c>
      <c r="Y11" s="7">
        <f t="shared" ref="Y11:Y18" si="18">AVERAGE(T11,U11)</f>
        <v>17932.702857999997</v>
      </c>
      <c r="Z11" s="7">
        <f t="shared" ref="Z11:Z18" si="19">_xlfn.STDEV.P(F11,H11,J11,L11,M11,N11,O11,P11,Q11,R11)</f>
        <v>448.6285719999978</v>
      </c>
      <c r="AA11" s="26">
        <f t="shared" ref="AA11:AA18" si="20">Z11/U11</f>
        <v>2.533424033338395E-2</v>
      </c>
      <c r="AB11" s="7">
        <f t="shared" ref="AB11:AB18" si="21">IF(AA11&lt;=20%,S11,IF(AND(AA11&gt;21%,AA11&lt;=40%),W11,IF(AND(AA11&gt;41%,AA11&lt;=60%),U11,IF(AND(AA11&gt;61%,AA11&lt;=80%),V11,Y11))))</f>
        <v>17259.760000000002</v>
      </c>
      <c r="AC11" s="4" t="str">
        <f t="shared" ref="AC11:AC18" si="22">IF(AB11=S11,"MENOR",IF(AB11=W11,"MEDIA ARMÓNICA",IF(AB11=U11,"MEDIANA",IF(AB11=V11,"PROMEDIO",IF(AB11=Y11,"PROM MAYOR-MEDIANA")))))</f>
        <v>MENOR</v>
      </c>
    </row>
    <row r="12" spans="1:29" ht="22.5" customHeight="1" x14ac:dyDescent="0.3">
      <c r="A12" s="10">
        <v>2</v>
      </c>
      <c r="B12" s="4" t="s">
        <v>33</v>
      </c>
      <c r="C12" s="21" t="s">
        <v>34</v>
      </c>
      <c r="D12" s="4" t="s">
        <v>2</v>
      </c>
      <c r="E12" s="20"/>
      <c r="F12" s="20"/>
      <c r="G12" s="20"/>
      <c r="H12" s="20"/>
      <c r="I12" s="28">
        <v>993650</v>
      </c>
      <c r="J12" s="19">
        <f t="shared" ref="J12:J18" si="23">I12*(1+5.2%)*(1+5.1%)</f>
        <v>1098631.1098</v>
      </c>
      <c r="K12" s="20"/>
      <c r="L12" s="20"/>
      <c r="M12" s="20"/>
      <c r="N12" s="19">
        <v>57834</v>
      </c>
      <c r="O12" s="20"/>
      <c r="P12" s="20"/>
      <c r="Q12" s="20"/>
      <c r="R12" s="20"/>
      <c r="S12" s="7">
        <f t="shared" si="12"/>
        <v>57834</v>
      </c>
      <c r="T12" s="7">
        <f t="shared" si="13"/>
        <v>1098631.1098</v>
      </c>
      <c r="U12" s="7">
        <f t="shared" si="14"/>
        <v>578232.55489999999</v>
      </c>
      <c r="V12" s="7">
        <f t="shared" si="15"/>
        <v>578232.55489999999</v>
      </c>
      <c r="W12" s="7">
        <f t="shared" si="16"/>
        <v>109883.52534934938</v>
      </c>
      <c r="X12" s="7">
        <f t="shared" si="17"/>
        <v>318033.27744999999</v>
      </c>
      <c r="Y12" s="7">
        <f t="shared" si="18"/>
        <v>838431.83235000004</v>
      </c>
      <c r="Z12" s="7">
        <f t="shared" si="19"/>
        <v>520398.55489999999</v>
      </c>
      <c r="AA12" s="26">
        <f t="shared" si="20"/>
        <v>0.89998141835856704</v>
      </c>
      <c r="AB12" s="7">
        <f t="shared" si="21"/>
        <v>838431.83235000004</v>
      </c>
      <c r="AC12" s="4" t="str">
        <f t="shared" si="22"/>
        <v>PROM MAYOR-MEDIANA</v>
      </c>
    </row>
    <row r="13" spans="1:29" ht="34.200000000000003" x14ac:dyDescent="0.3">
      <c r="A13" s="10">
        <v>3</v>
      </c>
      <c r="B13" s="4" t="s">
        <v>35</v>
      </c>
      <c r="C13" s="21" t="s">
        <v>36</v>
      </c>
      <c r="D13" s="4" t="s">
        <v>2</v>
      </c>
      <c r="E13" s="20"/>
      <c r="F13" s="20"/>
      <c r="G13" s="20"/>
      <c r="H13" s="20"/>
      <c r="I13" s="28">
        <v>113000</v>
      </c>
      <c r="J13" s="19">
        <f t="shared" si="23"/>
        <v>124938.67599999999</v>
      </c>
      <c r="K13" s="20"/>
      <c r="L13" s="20"/>
      <c r="M13" s="20"/>
      <c r="N13" s="19">
        <v>118763</v>
      </c>
      <c r="O13" s="20"/>
      <c r="P13" s="20"/>
      <c r="Q13" s="20"/>
      <c r="R13" s="20"/>
      <c r="S13" s="7">
        <f t="shared" si="12"/>
        <v>118763</v>
      </c>
      <c r="T13" s="7">
        <f t="shared" si="13"/>
        <v>124938.67599999999</v>
      </c>
      <c r="U13" s="7">
        <f t="shared" si="14"/>
        <v>121850.83799999999</v>
      </c>
      <c r="V13" s="7">
        <f t="shared" si="15"/>
        <v>121850.83799999999</v>
      </c>
      <c r="W13" s="7">
        <f t="shared" si="16"/>
        <v>121772.58869395711</v>
      </c>
      <c r="X13" s="7">
        <f t="shared" si="17"/>
        <v>120306.91899999999</v>
      </c>
      <c r="Y13" s="7">
        <f t="shared" si="18"/>
        <v>123394.75699999998</v>
      </c>
      <c r="Z13" s="7">
        <f t="shared" si="19"/>
        <v>3087.8379999999961</v>
      </c>
      <c r="AA13" s="26">
        <f t="shared" si="20"/>
        <v>2.534113060428847E-2</v>
      </c>
      <c r="AB13" s="7">
        <f t="shared" si="21"/>
        <v>118763</v>
      </c>
      <c r="AC13" s="4" t="str">
        <f t="shared" si="22"/>
        <v>MENOR</v>
      </c>
    </row>
    <row r="14" spans="1:29" ht="22.8" x14ac:dyDescent="0.3">
      <c r="A14" s="10">
        <v>4</v>
      </c>
      <c r="B14" s="4" t="s">
        <v>37</v>
      </c>
      <c r="C14" s="21" t="s">
        <v>38</v>
      </c>
      <c r="D14" s="4" t="s">
        <v>2</v>
      </c>
      <c r="E14" s="20"/>
      <c r="F14" s="20"/>
      <c r="G14" s="20"/>
      <c r="H14" s="20"/>
      <c r="I14" s="28">
        <v>360000</v>
      </c>
      <c r="J14" s="19">
        <f t="shared" si="23"/>
        <v>398034.72</v>
      </c>
      <c r="K14" s="20"/>
      <c r="L14" s="20"/>
      <c r="M14" s="20"/>
      <c r="N14" s="19">
        <v>75672</v>
      </c>
      <c r="O14" s="20"/>
      <c r="P14" s="20"/>
      <c r="Q14" s="20"/>
      <c r="R14" s="20"/>
      <c r="S14" s="7">
        <f t="shared" si="12"/>
        <v>75672</v>
      </c>
      <c r="T14" s="7">
        <f t="shared" si="13"/>
        <v>398034.72</v>
      </c>
      <c r="U14" s="7">
        <f t="shared" si="14"/>
        <v>236853.36</v>
      </c>
      <c r="V14" s="7">
        <f t="shared" si="15"/>
        <v>236853.36</v>
      </c>
      <c r="W14" s="7">
        <f t="shared" si="16"/>
        <v>127167.64217252395</v>
      </c>
      <c r="X14" s="7">
        <f t="shared" si="17"/>
        <v>156262.68</v>
      </c>
      <c r="Y14" s="7">
        <f t="shared" si="18"/>
        <v>317444.03999999998</v>
      </c>
      <c r="Z14" s="7">
        <f t="shared" si="19"/>
        <v>161181.35999999996</v>
      </c>
      <c r="AA14" s="26">
        <f t="shared" si="20"/>
        <v>0.68051118210862604</v>
      </c>
      <c r="AB14" s="7">
        <f t="shared" si="21"/>
        <v>236853.36</v>
      </c>
      <c r="AC14" s="4" t="str">
        <f t="shared" si="22"/>
        <v>MEDIANA</v>
      </c>
    </row>
    <row r="15" spans="1:29" ht="22.8" x14ac:dyDescent="0.3">
      <c r="A15" s="10">
        <v>5</v>
      </c>
      <c r="B15" s="4" t="s">
        <v>39</v>
      </c>
      <c r="C15" s="21" t="s">
        <v>40</v>
      </c>
      <c r="D15" s="4" t="s">
        <v>2</v>
      </c>
      <c r="E15" s="20"/>
      <c r="F15" s="20"/>
      <c r="G15" s="20"/>
      <c r="H15" s="20"/>
      <c r="I15" s="28">
        <v>108290</v>
      </c>
      <c r="J15" s="19">
        <f t="shared" si="23"/>
        <v>119731.05507999999</v>
      </c>
      <c r="K15" s="20"/>
      <c r="L15" s="20"/>
      <c r="M15" s="20"/>
      <c r="N15" s="19">
        <v>113812.79000000001</v>
      </c>
      <c r="O15" s="20"/>
      <c r="P15" s="20"/>
      <c r="Q15" s="20"/>
      <c r="R15" s="20"/>
      <c r="S15" s="7">
        <f t="shared" si="12"/>
        <v>113812.79000000001</v>
      </c>
      <c r="T15" s="7">
        <f t="shared" si="13"/>
        <v>119731.05507999999</v>
      </c>
      <c r="U15" s="7">
        <f t="shared" si="14"/>
        <v>116771.92254</v>
      </c>
      <c r="V15" s="7">
        <f t="shared" si="15"/>
        <v>116771.92254</v>
      </c>
      <c r="W15" s="7">
        <f t="shared" si="16"/>
        <v>116696.93477582846</v>
      </c>
      <c r="X15" s="7">
        <f t="shared" si="17"/>
        <v>115292.35627</v>
      </c>
      <c r="Y15" s="7">
        <f t="shared" si="18"/>
        <v>118251.48881</v>
      </c>
      <c r="Z15" s="7">
        <f t="shared" si="19"/>
        <v>2959.1325399999914</v>
      </c>
      <c r="AA15" s="26">
        <f t="shared" si="20"/>
        <v>2.5341130604288425E-2</v>
      </c>
      <c r="AB15" s="7">
        <f t="shared" si="21"/>
        <v>113812.79000000001</v>
      </c>
      <c r="AC15" s="4" t="str">
        <f t="shared" si="22"/>
        <v>MENOR</v>
      </c>
    </row>
    <row r="16" spans="1:29" ht="45.6" x14ac:dyDescent="0.3">
      <c r="A16" s="10">
        <v>6</v>
      </c>
      <c r="B16" s="4" t="s">
        <v>41</v>
      </c>
      <c r="C16" s="21" t="s">
        <v>89</v>
      </c>
      <c r="D16" s="4" t="s">
        <v>2</v>
      </c>
      <c r="E16" s="20"/>
      <c r="F16" s="20"/>
      <c r="G16" s="20"/>
      <c r="H16" s="20"/>
      <c r="I16" s="28">
        <v>135000</v>
      </c>
      <c r="J16" s="19">
        <f t="shared" si="23"/>
        <v>149263.01999999999</v>
      </c>
      <c r="K16" s="20"/>
      <c r="L16" s="20"/>
      <c r="M16" s="20"/>
      <c r="N16" s="28">
        <v>141885</v>
      </c>
      <c r="O16" s="20"/>
      <c r="P16" s="20"/>
      <c r="Q16" s="20"/>
      <c r="R16" s="20"/>
      <c r="S16" s="7">
        <f t="shared" si="12"/>
        <v>141885</v>
      </c>
      <c r="T16" s="7">
        <f t="shared" si="13"/>
        <v>149263.01999999999</v>
      </c>
      <c r="U16" s="7">
        <f t="shared" si="14"/>
        <v>145574.01</v>
      </c>
      <c r="V16" s="7">
        <f t="shared" si="15"/>
        <v>145574.01</v>
      </c>
      <c r="W16" s="7">
        <f t="shared" si="16"/>
        <v>145480.52631578947</v>
      </c>
      <c r="X16" s="7">
        <f t="shared" si="17"/>
        <v>143729.505</v>
      </c>
      <c r="Y16" s="7">
        <f t="shared" si="18"/>
        <v>147418.51500000001</v>
      </c>
      <c r="Z16" s="7">
        <f t="shared" si="19"/>
        <v>3689.0099999999948</v>
      </c>
      <c r="AA16" s="26">
        <f t="shared" si="20"/>
        <v>2.5341130604288463E-2</v>
      </c>
      <c r="AB16" s="7">
        <f t="shared" si="21"/>
        <v>141885</v>
      </c>
      <c r="AC16" s="4" t="str">
        <f t="shared" si="22"/>
        <v>MENOR</v>
      </c>
    </row>
    <row r="17" spans="1:29" ht="22.8" x14ac:dyDescent="0.3">
      <c r="A17" s="10">
        <v>7</v>
      </c>
      <c r="B17" s="4" t="s">
        <v>42</v>
      </c>
      <c r="C17" s="21" t="s">
        <v>43</v>
      </c>
      <c r="D17" s="4" t="s">
        <v>2</v>
      </c>
      <c r="E17" s="20"/>
      <c r="F17" s="20"/>
      <c r="G17" s="20"/>
      <c r="H17" s="20"/>
      <c r="I17" s="28">
        <v>550000</v>
      </c>
      <c r="J17" s="19">
        <f t="shared" si="23"/>
        <v>608108.6</v>
      </c>
      <c r="K17" s="20"/>
      <c r="L17" s="20"/>
      <c r="M17" s="20"/>
      <c r="N17" s="19">
        <v>578050</v>
      </c>
      <c r="O17" s="20"/>
      <c r="P17" s="20"/>
      <c r="Q17" s="20"/>
      <c r="R17" s="20"/>
      <c r="S17" s="7">
        <f t="shared" si="12"/>
        <v>578050</v>
      </c>
      <c r="T17" s="7">
        <f t="shared" si="13"/>
        <v>608108.6</v>
      </c>
      <c r="U17" s="7">
        <f t="shared" si="14"/>
        <v>593079.30000000005</v>
      </c>
      <c r="V17" s="7">
        <f t="shared" si="15"/>
        <v>593079.30000000005</v>
      </c>
      <c r="W17" s="7">
        <f t="shared" si="16"/>
        <v>592698.44054580899</v>
      </c>
      <c r="X17" s="7">
        <f t="shared" si="17"/>
        <v>585564.65</v>
      </c>
      <c r="Y17" s="7">
        <f t="shared" si="18"/>
        <v>600593.94999999995</v>
      </c>
      <c r="Z17" s="7">
        <f t="shared" si="19"/>
        <v>15029.299999999988</v>
      </c>
      <c r="AA17" s="26">
        <f t="shared" si="20"/>
        <v>2.5341130604288477E-2</v>
      </c>
      <c r="AB17" s="7">
        <f t="shared" si="21"/>
        <v>578050</v>
      </c>
      <c r="AC17" s="4" t="str">
        <f t="shared" si="22"/>
        <v>MENOR</v>
      </c>
    </row>
    <row r="18" spans="1:29" ht="34.200000000000003" x14ac:dyDescent="0.3">
      <c r="A18" s="10">
        <v>8</v>
      </c>
      <c r="B18" s="4" t="s">
        <v>44</v>
      </c>
      <c r="C18" s="21" t="s">
        <v>45</v>
      </c>
      <c r="D18" s="4" t="s">
        <v>2</v>
      </c>
      <c r="E18" s="20"/>
      <c r="F18" s="20"/>
      <c r="G18" s="20"/>
      <c r="H18" s="20"/>
      <c r="I18" s="28">
        <v>150000</v>
      </c>
      <c r="J18" s="19">
        <f t="shared" si="23"/>
        <v>165847.79999999999</v>
      </c>
      <c r="K18" s="20"/>
      <c r="L18" s="20"/>
      <c r="M18" s="20"/>
      <c r="N18" s="19">
        <v>157650</v>
      </c>
      <c r="O18" s="20"/>
      <c r="P18" s="20"/>
      <c r="Q18" s="20"/>
      <c r="R18" s="20"/>
      <c r="S18" s="7">
        <f t="shared" si="12"/>
        <v>157650</v>
      </c>
      <c r="T18" s="7">
        <f t="shared" si="13"/>
        <v>165847.79999999999</v>
      </c>
      <c r="U18" s="7">
        <f t="shared" si="14"/>
        <v>161748.9</v>
      </c>
      <c r="V18" s="7">
        <f t="shared" si="15"/>
        <v>161748.9</v>
      </c>
      <c r="W18" s="7">
        <f t="shared" si="16"/>
        <v>161645.0292397661</v>
      </c>
      <c r="X18" s="7">
        <f t="shared" si="17"/>
        <v>159699.45000000001</v>
      </c>
      <c r="Y18" s="7">
        <f t="shared" si="18"/>
        <v>163798.34999999998</v>
      </c>
      <c r="Z18" s="7">
        <f t="shared" si="19"/>
        <v>4098.8999999999942</v>
      </c>
      <c r="AA18" s="26">
        <f t="shared" si="20"/>
        <v>2.5341130604288463E-2</v>
      </c>
      <c r="AB18" s="7">
        <f t="shared" si="21"/>
        <v>157650</v>
      </c>
      <c r="AC18" s="4" t="str">
        <f t="shared" si="22"/>
        <v>MENOR</v>
      </c>
    </row>
    <row r="19" spans="1:29" ht="22.8" x14ac:dyDescent="0.3">
      <c r="A19" s="34" t="s">
        <v>46</v>
      </c>
      <c r="B19" s="35"/>
      <c r="C19" s="35"/>
      <c r="D19" s="9" t="s">
        <v>47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6"/>
      <c r="T19" s="16"/>
      <c r="U19" s="16"/>
      <c r="V19" s="16"/>
      <c r="W19" s="16"/>
      <c r="X19" s="16"/>
      <c r="Y19" s="16"/>
      <c r="Z19" s="16"/>
      <c r="AA19" s="24"/>
      <c r="AB19" s="16"/>
      <c r="AC19" s="9"/>
    </row>
    <row r="20" spans="1:29" ht="22.8" x14ac:dyDescent="0.3">
      <c r="A20" s="1" t="s">
        <v>0</v>
      </c>
      <c r="B20" s="1" t="s">
        <v>19</v>
      </c>
      <c r="C20" s="3" t="s">
        <v>20</v>
      </c>
      <c r="D20" s="3" t="s">
        <v>1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7"/>
      <c r="T20" s="17"/>
      <c r="U20" s="17"/>
      <c r="V20" s="17"/>
      <c r="W20" s="17"/>
      <c r="X20" s="17"/>
      <c r="Y20" s="17"/>
      <c r="Z20" s="17"/>
      <c r="AA20" s="25"/>
      <c r="AB20" s="17"/>
      <c r="AC20" s="3"/>
    </row>
    <row r="21" spans="1:29" ht="34.200000000000003" x14ac:dyDescent="0.3">
      <c r="A21" s="10">
        <v>1</v>
      </c>
      <c r="B21" s="4" t="s">
        <v>48</v>
      </c>
      <c r="C21" s="21" t="s">
        <v>49</v>
      </c>
      <c r="D21" s="4" t="s">
        <v>2</v>
      </c>
      <c r="E21" s="22"/>
      <c r="F21" s="20"/>
      <c r="G21" s="15"/>
      <c r="H21" s="15"/>
      <c r="I21" s="7"/>
      <c r="J21" s="28"/>
      <c r="K21" s="7">
        <v>28917000</v>
      </c>
      <c r="L21" s="28">
        <f>K21*(1+5.1%)</f>
        <v>30391766.999999996</v>
      </c>
      <c r="M21" s="31"/>
      <c r="N21" s="20"/>
      <c r="O21" s="28">
        <v>28917000</v>
      </c>
      <c r="P21" s="20"/>
      <c r="Q21" s="20"/>
      <c r="R21" s="20"/>
      <c r="S21" s="7">
        <f>MIN(F21,H21,J21,L21,M21,N21,O21,P21,Q21,R21)</f>
        <v>28917000</v>
      </c>
      <c r="T21" s="7">
        <f>MAX(F21,H21,J21,L21,M21,N21,O21,P21,Q21,R21)</f>
        <v>30391766.999999996</v>
      </c>
      <c r="U21" s="7">
        <f>MEDIAN(F21,H21,J21,L21,M21,N21,O21,P21,Q21,R21)</f>
        <v>29654383.5</v>
      </c>
      <c r="V21" s="7">
        <f>AVERAGE(F21,H21,J21,L21,M21,N21,O21,P21,Q21,R21)</f>
        <v>29654383.5</v>
      </c>
      <c r="W21" s="7">
        <f>HARMEAN(F21,H21,J21,L21,M21,N21,O21,P21,Q21,R21)</f>
        <v>29636047.781569961</v>
      </c>
      <c r="X21" s="7">
        <f>AVERAGE(S21,U21)</f>
        <v>29285691.75</v>
      </c>
      <c r="Y21" s="7">
        <f>AVERAGE(T21,U21)</f>
        <v>30023075.25</v>
      </c>
      <c r="Z21" s="7">
        <f>_xlfn.STDEV.P(F21,H21,J21,L21,M21,N21,O21,P21,Q21,R21)</f>
        <v>737383.49999999814</v>
      </c>
      <c r="AA21" s="26">
        <f>Z21/U21</f>
        <v>2.4865919063871221E-2</v>
      </c>
      <c r="AB21" s="7">
        <f>IF(AA21&lt;=20%,S21,IF(AND(AA21&gt;21%,AA21&lt;=40%),W21,IF(AND(AA21&gt;41%,AA21&lt;=60%),U21,IF(AND(AA21&gt;61%,AA21&lt;=80%),V21,Y21))))</f>
        <v>28917000</v>
      </c>
      <c r="AC21" s="4" t="str">
        <f>IF(AB21=S21,"MENOR",IF(AB21=W21,"MEDIA ARMÓNICA",IF(AB21=U21,"MEDIANA",IF(AB21=V21,"PROMEDIO",IF(AB21=Y21,"PROM MAYOR-MEDIANA")))))</f>
        <v>MENOR</v>
      </c>
    </row>
    <row r="22" spans="1:29" x14ac:dyDescent="0.3">
      <c r="A22" s="34" t="s">
        <v>50</v>
      </c>
      <c r="B22" s="35"/>
      <c r="C22" s="35"/>
      <c r="D22" s="9" t="s">
        <v>51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6"/>
      <c r="T22" s="16"/>
      <c r="U22" s="16"/>
      <c r="V22" s="16"/>
      <c r="W22" s="16"/>
      <c r="X22" s="16"/>
      <c r="Y22" s="16"/>
      <c r="Z22" s="16"/>
      <c r="AA22" s="24"/>
      <c r="AB22" s="16"/>
      <c r="AC22" s="9"/>
    </row>
    <row r="23" spans="1:29" ht="22.8" x14ac:dyDescent="0.3">
      <c r="A23" s="1" t="s">
        <v>0</v>
      </c>
      <c r="B23" s="1" t="s">
        <v>19</v>
      </c>
      <c r="C23" s="3" t="s">
        <v>20</v>
      </c>
      <c r="D23" s="3" t="s">
        <v>1</v>
      </c>
      <c r="E23" s="12"/>
      <c r="F23" s="12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17"/>
      <c r="T23" s="17"/>
      <c r="U23" s="17"/>
      <c r="V23" s="17"/>
      <c r="W23" s="17"/>
      <c r="X23" s="17"/>
      <c r="Y23" s="17"/>
      <c r="Z23" s="17"/>
      <c r="AA23" s="25"/>
      <c r="AB23" s="17"/>
      <c r="AC23" s="3"/>
    </row>
    <row r="24" spans="1:29" x14ac:dyDescent="0.3">
      <c r="A24" s="10">
        <v>1</v>
      </c>
      <c r="B24" s="4" t="s">
        <v>52</v>
      </c>
      <c r="C24" s="21" t="s">
        <v>53</v>
      </c>
      <c r="D24" s="4" t="s">
        <v>2</v>
      </c>
      <c r="E24" s="20"/>
      <c r="F24" s="20"/>
      <c r="G24" s="7">
        <v>401000</v>
      </c>
      <c r="H24" s="28">
        <f>G24*(1+9.28%)*(1+5.2%)*(1+5.1%)</f>
        <v>484510.85874559998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7">
        <f>MIN(F24,H24,J24,L24,M24,N24,O24,P24,Q24,R24)</f>
        <v>484510.85874559998</v>
      </c>
      <c r="T24" s="7">
        <f>MAX(F24,H24,J24,L24,M24,N24,O24,P24,Q24,R24)</f>
        <v>484510.85874559998</v>
      </c>
      <c r="U24" s="7">
        <f>MEDIAN(F24,H24,J24,L24,M24,N24,O24,P24,Q24,R24)</f>
        <v>484510.85874559998</v>
      </c>
      <c r="V24" s="7">
        <f>AVERAGE(F24,H24,J24,L24,M24,N24,O24,P24,Q24,R24)</f>
        <v>484510.85874559998</v>
      </c>
      <c r="W24" s="7">
        <f>HARMEAN(F24,H24,J24,L24,M24,N24,O24,P24,Q24,R24)</f>
        <v>484510.85874559998</v>
      </c>
      <c r="X24" s="7">
        <f>AVERAGE(S24,U24)</f>
        <v>484510.85874559998</v>
      </c>
      <c r="Y24" s="7">
        <f>AVERAGE(T24,U24)</f>
        <v>484510.85874559998</v>
      </c>
      <c r="Z24" s="7">
        <f>_xlfn.STDEV.P(F24,H24,J24,L24,M24,N24,O24,P24,Q24,R24)</f>
        <v>0</v>
      </c>
      <c r="AA24" s="26">
        <f>Z24/U24</f>
        <v>0</v>
      </c>
      <c r="AB24" s="7">
        <f>IF(AA24&lt;=20%,S24,IF(AND(AA24&gt;21%,AA24&lt;=40%),W24,IF(AND(AA24&gt;41%,AA24&lt;=60%),U24,IF(AND(AA24&gt;61%,AA24&lt;=80%),V24,Y24))))</f>
        <v>484510.85874559998</v>
      </c>
      <c r="AC24" s="4" t="str">
        <f>IF(AB24=S24,"MENOR",IF(AB24=W24,"MEDIA ARMÓNICA",IF(AB24=U24,"MEDIANA",IF(AB24=V24,"PROMEDIO",IF(AB24=Y24,"PROM MAYOR-MEDIANA")))))</f>
        <v>MENOR</v>
      </c>
    </row>
    <row r="25" spans="1:29" ht="25.5" customHeight="1" x14ac:dyDescent="0.3">
      <c r="A25" s="34" t="s">
        <v>54</v>
      </c>
      <c r="B25" s="35"/>
      <c r="C25" s="35"/>
      <c r="D25" s="9" t="s">
        <v>51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6"/>
      <c r="T25" s="16"/>
      <c r="U25" s="16"/>
      <c r="V25" s="16"/>
      <c r="W25" s="16"/>
      <c r="X25" s="16"/>
      <c r="Y25" s="16"/>
      <c r="Z25" s="16"/>
      <c r="AA25" s="24"/>
      <c r="AB25" s="16"/>
      <c r="AC25" s="9"/>
    </row>
    <row r="26" spans="1:29" ht="22.8" x14ac:dyDescent="0.3">
      <c r="A26" s="1" t="s">
        <v>0</v>
      </c>
      <c r="B26" s="1" t="s">
        <v>19</v>
      </c>
      <c r="C26" s="3" t="s">
        <v>20</v>
      </c>
      <c r="D26" s="3" t="s">
        <v>1</v>
      </c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7"/>
      <c r="T26" s="17"/>
      <c r="U26" s="17"/>
      <c r="V26" s="17"/>
      <c r="W26" s="17"/>
      <c r="X26" s="17"/>
      <c r="Y26" s="17"/>
      <c r="Z26" s="17"/>
      <c r="AA26" s="25"/>
      <c r="AB26" s="17"/>
      <c r="AC26" s="3"/>
    </row>
    <row r="27" spans="1:29" ht="45.6" x14ac:dyDescent="0.3">
      <c r="A27" s="10">
        <v>1</v>
      </c>
      <c r="B27" s="23" t="s">
        <v>55</v>
      </c>
      <c r="C27" s="23" t="s">
        <v>55</v>
      </c>
      <c r="D27" s="4" t="s">
        <v>2</v>
      </c>
      <c r="E27" s="20"/>
      <c r="F27" s="20"/>
      <c r="G27" s="20"/>
      <c r="H27" s="20"/>
      <c r="I27" s="20"/>
      <c r="J27" s="20"/>
      <c r="K27" s="20"/>
      <c r="L27" s="20"/>
      <c r="M27" s="28">
        <v>1600000</v>
      </c>
      <c r="N27" s="20"/>
      <c r="O27" s="20"/>
      <c r="P27" s="20"/>
      <c r="Q27" s="20"/>
      <c r="R27" s="20"/>
      <c r="S27" s="7">
        <f t="shared" ref="S27:S38" si="24">MIN(F27,H27,J27,L27,M27,N27,O27,P27,Q27,R27)</f>
        <v>1600000</v>
      </c>
      <c r="T27" s="7">
        <f t="shared" ref="T27:T38" si="25">MAX(F27,H27,J27,L27,M27,N27,O27,P27,Q27,R27)</f>
        <v>1600000</v>
      </c>
      <c r="U27" s="7">
        <f t="shared" ref="U27:U38" si="26">MEDIAN(F27,H27,J27,L27,M27,N27,O27,P27,Q27,R27)</f>
        <v>1600000</v>
      </c>
      <c r="V27" s="7">
        <f t="shared" ref="V27:V38" si="27">AVERAGE(F27,H27,J27,L27,M27,N27,O27,P27,Q27,R27)</f>
        <v>1600000</v>
      </c>
      <c r="W27" s="7">
        <f t="shared" ref="W27:W38" si="28">HARMEAN(F27,H27,J27,L27,M27,N27,O27,P27,Q27,R27)</f>
        <v>1599999.9999999998</v>
      </c>
      <c r="X27" s="7">
        <f t="shared" ref="X27:X38" si="29">AVERAGE(S27,U27)</f>
        <v>1600000</v>
      </c>
      <c r="Y27" s="7">
        <f t="shared" ref="Y27:Y38" si="30">AVERAGE(T27,U27)</f>
        <v>1600000</v>
      </c>
      <c r="Z27" s="7">
        <f t="shared" ref="Z27:Z38" si="31">_xlfn.STDEV.P(F27,H27,J27,L27,M27,N27,O27,P27,Q27,R27)</f>
        <v>0</v>
      </c>
      <c r="AA27" s="26">
        <f t="shared" ref="AA27:AA38" si="32">Z27/U27</f>
        <v>0</v>
      </c>
      <c r="AB27" s="7">
        <f t="shared" ref="AB27:AB38" si="33">IF(AA27&lt;=20%,S27,IF(AND(AA27&gt;21%,AA27&lt;=40%),W27,IF(AND(AA27&gt;41%,AA27&lt;=60%),U27,IF(AND(AA27&gt;61%,AA27&lt;=80%),V27,Y27))))</f>
        <v>1600000</v>
      </c>
      <c r="AC27" s="4" t="str">
        <f t="shared" ref="AC27:AC38" si="34">IF(AB27=S27,"MENOR",IF(AB27=W27,"MEDIA ARMÓNICA",IF(AB27=U27,"MEDIANA",IF(AB27=V27,"PROMEDIO",IF(AB27=Y27,"PROM MAYOR-MEDIANA")))))</f>
        <v>MENOR</v>
      </c>
    </row>
    <row r="28" spans="1:29" ht="22.8" x14ac:dyDescent="0.3">
      <c r="A28" s="10">
        <v>2</v>
      </c>
      <c r="B28" s="23" t="s">
        <v>56</v>
      </c>
      <c r="C28" s="23" t="s">
        <v>56</v>
      </c>
      <c r="D28" s="4" t="s">
        <v>2</v>
      </c>
      <c r="E28" s="20"/>
      <c r="F28" s="20"/>
      <c r="G28" s="20"/>
      <c r="H28" s="20"/>
      <c r="I28" s="20"/>
      <c r="J28" s="20"/>
      <c r="K28" s="20"/>
      <c r="L28" s="20"/>
      <c r="M28" s="28">
        <v>33852</v>
      </c>
      <c r="N28" s="20"/>
      <c r="O28" s="20"/>
      <c r="P28" s="20"/>
      <c r="Q28" s="20"/>
      <c r="R28" s="20"/>
      <c r="S28" s="7">
        <f t="shared" si="24"/>
        <v>33852</v>
      </c>
      <c r="T28" s="7">
        <f t="shared" si="25"/>
        <v>33852</v>
      </c>
      <c r="U28" s="7">
        <f t="shared" si="26"/>
        <v>33852</v>
      </c>
      <c r="V28" s="7">
        <f t="shared" si="27"/>
        <v>33852</v>
      </c>
      <c r="W28" s="7">
        <f t="shared" si="28"/>
        <v>33852</v>
      </c>
      <c r="X28" s="7">
        <f t="shared" si="29"/>
        <v>33852</v>
      </c>
      <c r="Y28" s="7">
        <f t="shared" si="30"/>
        <v>33852</v>
      </c>
      <c r="Z28" s="7">
        <f t="shared" si="31"/>
        <v>0</v>
      </c>
      <c r="AA28" s="26">
        <f t="shared" si="32"/>
        <v>0</v>
      </c>
      <c r="AB28" s="7">
        <f t="shared" si="33"/>
        <v>33852</v>
      </c>
      <c r="AC28" s="4" t="str">
        <f t="shared" si="34"/>
        <v>MENOR</v>
      </c>
    </row>
    <row r="29" spans="1:29" ht="22.8" x14ac:dyDescent="0.3">
      <c r="A29" s="10">
        <v>3</v>
      </c>
      <c r="B29" s="23" t="s">
        <v>57</v>
      </c>
      <c r="C29" s="23" t="s">
        <v>57</v>
      </c>
      <c r="D29" s="4" t="s">
        <v>2</v>
      </c>
      <c r="E29" s="20"/>
      <c r="F29" s="20"/>
      <c r="G29" s="20"/>
      <c r="H29" s="20"/>
      <c r="I29" s="20"/>
      <c r="J29" s="20"/>
      <c r="K29" s="20"/>
      <c r="L29" s="20"/>
      <c r="M29" s="28">
        <v>416896</v>
      </c>
      <c r="N29" s="20"/>
      <c r="O29" s="20"/>
      <c r="P29" s="20"/>
      <c r="Q29" s="20"/>
      <c r="R29" s="20"/>
      <c r="S29" s="7">
        <f t="shared" si="24"/>
        <v>416896</v>
      </c>
      <c r="T29" s="7">
        <f t="shared" si="25"/>
        <v>416896</v>
      </c>
      <c r="U29" s="7">
        <f t="shared" si="26"/>
        <v>416896</v>
      </c>
      <c r="V29" s="7">
        <f t="shared" si="27"/>
        <v>416896</v>
      </c>
      <c r="W29" s="7">
        <f t="shared" si="28"/>
        <v>416896</v>
      </c>
      <c r="X29" s="7">
        <f t="shared" si="29"/>
        <v>416896</v>
      </c>
      <c r="Y29" s="7">
        <f t="shared" si="30"/>
        <v>416896</v>
      </c>
      <c r="Z29" s="7">
        <f t="shared" si="31"/>
        <v>0</v>
      </c>
      <c r="AA29" s="26">
        <f t="shared" si="32"/>
        <v>0</v>
      </c>
      <c r="AB29" s="7">
        <f t="shared" si="33"/>
        <v>416896</v>
      </c>
      <c r="AC29" s="4" t="str">
        <f t="shared" si="34"/>
        <v>MENOR</v>
      </c>
    </row>
    <row r="30" spans="1:29" ht="22.8" x14ac:dyDescent="0.3">
      <c r="A30" s="10">
        <v>4</v>
      </c>
      <c r="B30" s="23" t="s">
        <v>58</v>
      </c>
      <c r="C30" s="23" t="s">
        <v>58</v>
      </c>
      <c r="D30" s="4" t="s">
        <v>2</v>
      </c>
      <c r="E30" s="20"/>
      <c r="F30" s="20"/>
      <c r="G30" s="20"/>
      <c r="H30" s="20"/>
      <c r="I30" s="20"/>
      <c r="J30" s="20"/>
      <c r="K30" s="20"/>
      <c r="L30" s="20"/>
      <c r="M30" s="28">
        <v>115000</v>
      </c>
      <c r="N30" s="20"/>
      <c r="O30" s="20"/>
      <c r="P30" s="20"/>
      <c r="Q30" s="20"/>
      <c r="R30" s="20"/>
      <c r="S30" s="7">
        <f t="shared" si="24"/>
        <v>115000</v>
      </c>
      <c r="T30" s="7">
        <f t="shared" si="25"/>
        <v>115000</v>
      </c>
      <c r="U30" s="7">
        <f t="shared" si="26"/>
        <v>115000</v>
      </c>
      <c r="V30" s="7">
        <f t="shared" si="27"/>
        <v>115000</v>
      </c>
      <c r="W30" s="7">
        <f t="shared" si="28"/>
        <v>115000.00000000001</v>
      </c>
      <c r="X30" s="7">
        <f t="shared" si="29"/>
        <v>115000</v>
      </c>
      <c r="Y30" s="7">
        <f t="shared" si="30"/>
        <v>115000</v>
      </c>
      <c r="Z30" s="7">
        <f t="shared" si="31"/>
        <v>0</v>
      </c>
      <c r="AA30" s="26">
        <f t="shared" si="32"/>
        <v>0</v>
      </c>
      <c r="AB30" s="7">
        <f t="shared" si="33"/>
        <v>115000</v>
      </c>
      <c r="AC30" s="4" t="str">
        <f t="shared" si="34"/>
        <v>MENOR</v>
      </c>
    </row>
    <row r="31" spans="1:29" x14ac:dyDescent="0.3">
      <c r="A31" s="10">
        <v>5</v>
      </c>
      <c r="B31" s="23" t="s">
        <v>59</v>
      </c>
      <c r="C31" s="23" t="s">
        <v>59</v>
      </c>
      <c r="D31" s="4" t="s">
        <v>2</v>
      </c>
      <c r="E31" s="20"/>
      <c r="F31" s="20"/>
      <c r="G31" s="20"/>
      <c r="H31" s="20"/>
      <c r="I31" s="20"/>
      <c r="J31" s="20"/>
      <c r="K31" s="20"/>
      <c r="L31" s="20"/>
      <c r="M31" s="28">
        <v>165000</v>
      </c>
      <c r="N31" s="20"/>
      <c r="O31" s="20"/>
      <c r="P31" s="20"/>
      <c r="Q31" s="20"/>
      <c r="R31" s="20"/>
      <c r="S31" s="7">
        <f t="shared" si="24"/>
        <v>165000</v>
      </c>
      <c r="T31" s="7">
        <f t="shared" si="25"/>
        <v>165000</v>
      </c>
      <c r="U31" s="7">
        <f t="shared" si="26"/>
        <v>165000</v>
      </c>
      <c r="V31" s="7">
        <f t="shared" si="27"/>
        <v>165000</v>
      </c>
      <c r="W31" s="7">
        <f t="shared" si="28"/>
        <v>165000</v>
      </c>
      <c r="X31" s="7">
        <f t="shared" si="29"/>
        <v>165000</v>
      </c>
      <c r="Y31" s="7">
        <f t="shared" si="30"/>
        <v>165000</v>
      </c>
      <c r="Z31" s="7">
        <f t="shared" si="31"/>
        <v>0</v>
      </c>
      <c r="AA31" s="26">
        <f t="shared" si="32"/>
        <v>0</v>
      </c>
      <c r="AB31" s="7">
        <f t="shared" si="33"/>
        <v>165000</v>
      </c>
      <c r="AC31" s="4" t="str">
        <f t="shared" si="34"/>
        <v>MENOR</v>
      </c>
    </row>
    <row r="32" spans="1:29" x14ac:dyDescent="0.3">
      <c r="A32" s="10">
        <v>6</v>
      </c>
      <c r="B32" s="23" t="s">
        <v>60</v>
      </c>
      <c r="C32" s="23" t="s">
        <v>60</v>
      </c>
      <c r="D32" s="4" t="s">
        <v>2</v>
      </c>
      <c r="E32" s="20"/>
      <c r="F32" s="20"/>
      <c r="G32" s="20"/>
      <c r="H32" s="20"/>
      <c r="I32" s="20"/>
      <c r="J32" s="20"/>
      <c r="K32" s="20"/>
      <c r="L32" s="20"/>
      <c r="M32" s="28">
        <v>175000</v>
      </c>
      <c r="N32" s="20"/>
      <c r="O32" s="20"/>
      <c r="P32" s="20"/>
      <c r="Q32" s="20"/>
      <c r="R32" s="20"/>
      <c r="S32" s="7">
        <f t="shared" si="24"/>
        <v>175000</v>
      </c>
      <c r="T32" s="7">
        <f t="shared" si="25"/>
        <v>175000</v>
      </c>
      <c r="U32" s="7">
        <f t="shared" si="26"/>
        <v>175000</v>
      </c>
      <c r="V32" s="7">
        <f t="shared" si="27"/>
        <v>175000</v>
      </c>
      <c r="W32" s="7">
        <f t="shared" si="28"/>
        <v>175000</v>
      </c>
      <c r="X32" s="7">
        <f t="shared" si="29"/>
        <v>175000</v>
      </c>
      <c r="Y32" s="7">
        <f t="shared" si="30"/>
        <v>175000</v>
      </c>
      <c r="Z32" s="7">
        <f t="shared" si="31"/>
        <v>0</v>
      </c>
      <c r="AA32" s="26">
        <f t="shared" si="32"/>
        <v>0</v>
      </c>
      <c r="AB32" s="7">
        <f t="shared" si="33"/>
        <v>175000</v>
      </c>
      <c r="AC32" s="4" t="str">
        <f t="shared" si="34"/>
        <v>MENOR</v>
      </c>
    </row>
    <row r="33" spans="1:29" x14ac:dyDescent="0.3">
      <c r="A33" s="10">
        <v>7</v>
      </c>
      <c r="B33" s="23" t="s">
        <v>61</v>
      </c>
      <c r="C33" s="23" t="s">
        <v>61</v>
      </c>
      <c r="D33" s="4" t="s">
        <v>2</v>
      </c>
      <c r="E33" s="20"/>
      <c r="F33" s="20"/>
      <c r="G33" s="20"/>
      <c r="H33" s="20"/>
      <c r="I33" s="20"/>
      <c r="J33" s="20"/>
      <c r="K33" s="20"/>
      <c r="L33" s="20"/>
      <c r="M33" s="28">
        <v>2600000</v>
      </c>
      <c r="N33" s="20"/>
      <c r="O33" s="20"/>
      <c r="P33" s="20"/>
      <c r="Q33" s="20"/>
      <c r="R33" s="20"/>
      <c r="S33" s="7">
        <f t="shared" si="24"/>
        <v>2600000</v>
      </c>
      <c r="T33" s="7">
        <f t="shared" si="25"/>
        <v>2600000</v>
      </c>
      <c r="U33" s="7">
        <f t="shared" si="26"/>
        <v>2600000</v>
      </c>
      <c r="V33" s="7">
        <f t="shared" si="27"/>
        <v>2600000</v>
      </c>
      <c r="W33" s="7">
        <f t="shared" si="28"/>
        <v>2600000</v>
      </c>
      <c r="X33" s="7">
        <f t="shared" si="29"/>
        <v>2600000</v>
      </c>
      <c r="Y33" s="7">
        <f t="shared" si="30"/>
        <v>2600000</v>
      </c>
      <c r="Z33" s="7">
        <f t="shared" si="31"/>
        <v>0</v>
      </c>
      <c r="AA33" s="26">
        <f t="shared" si="32"/>
        <v>0</v>
      </c>
      <c r="AB33" s="7">
        <f t="shared" si="33"/>
        <v>2600000</v>
      </c>
      <c r="AC33" s="4" t="str">
        <f t="shared" si="34"/>
        <v>MENOR</v>
      </c>
    </row>
    <row r="34" spans="1:29" x14ac:dyDescent="0.3">
      <c r="A34" s="10">
        <v>8</v>
      </c>
      <c r="B34" s="23" t="s">
        <v>62</v>
      </c>
      <c r="C34" s="23" t="s">
        <v>62</v>
      </c>
      <c r="D34" s="4" t="s">
        <v>2</v>
      </c>
      <c r="E34" s="20"/>
      <c r="F34" s="20"/>
      <c r="G34" s="20"/>
      <c r="H34" s="20"/>
      <c r="I34" s="20"/>
      <c r="J34" s="20"/>
      <c r="K34" s="20"/>
      <c r="L34" s="20"/>
      <c r="M34" s="28">
        <v>325179</v>
      </c>
      <c r="N34" s="20"/>
      <c r="O34" s="20"/>
      <c r="P34" s="20"/>
      <c r="Q34" s="20"/>
      <c r="R34" s="20"/>
      <c r="S34" s="7">
        <f t="shared" si="24"/>
        <v>325179</v>
      </c>
      <c r="T34" s="7">
        <f t="shared" si="25"/>
        <v>325179</v>
      </c>
      <c r="U34" s="7">
        <f t="shared" si="26"/>
        <v>325179</v>
      </c>
      <c r="V34" s="7">
        <f t="shared" si="27"/>
        <v>325179</v>
      </c>
      <c r="W34" s="7">
        <f t="shared" si="28"/>
        <v>325179</v>
      </c>
      <c r="X34" s="7">
        <f t="shared" si="29"/>
        <v>325179</v>
      </c>
      <c r="Y34" s="7">
        <f t="shared" si="30"/>
        <v>325179</v>
      </c>
      <c r="Z34" s="7">
        <f t="shared" si="31"/>
        <v>0</v>
      </c>
      <c r="AA34" s="26">
        <f t="shared" si="32"/>
        <v>0</v>
      </c>
      <c r="AB34" s="7">
        <f t="shared" si="33"/>
        <v>325179</v>
      </c>
      <c r="AC34" s="4" t="str">
        <f t="shared" si="34"/>
        <v>MENOR</v>
      </c>
    </row>
    <row r="35" spans="1:29" x14ac:dyDescent="0.3">
      <c r="A35" s="10">
        <v>9</v>
      </c>
      <c r="B35" s="23" t="s">
        <v>63</v>
      </c>
      <c r="C35" s="23" t="s">
        <v>63</v>
      </c>
      <c r="D35" s="4" t="s">
        <v>2</v>
      </c>
      <c r="E35" s="20"/>
      <c r="F35" s="20"/>
      <c r="G35" s="20"/>
      <c r="H35" s="20"/>
      <c r="I35" s="20"/>
      <c r="J35" s="20"/>
      <c r="K35" s="20"/>
      <c r="L35" s="20"/>
      <c r="M35" s="28">
        <v>325179</v>
      </c>
      <c r="N35" s="20"/>
      <c r="O35" s="20"/>
      <c r="P35" s="20"/>
      <c r="Q35" s="20"/>
      <c r="R35" s="20"/>
      <c r="S35" s="7">
        <f t="shared" si="24"/>
        <v>325179</v>
      </c>
      <c r="T35" s="7">
        <f t="shared" si="25"/>
        <v>325179</v>
      </c>
      <c r="U35" s="7">
        <f t="shared" si="26"/>
        <v>325179</v>
      </c>
      <c r="V35" s="7">
        <f t="shared" si="27"/>
        <v>325179</v>
      </c>
      <c r="W35" s="7">
        <f t="shared" si="28"/>
        <v>325179</v>
      </c>
      <c r="X35" s="7">
        <f t="shared" si="29"/>
        <v>325179</v>
      </c>
      <c r="Y35" s="7">
        <f t="shared" si="30"/>
        <v>325179</v>
      </c>
      <c r="Z35" s="7">
        <f t="shared" si="31"/>
        <v>0</v>
      </c>
      <c r="AA35" s="26">
        <f t="shared" si="32"/>
        <v>0</v>
      </c>
      <c r="AB35" s="7">
        <f t="shared" si="33"/>
        <v>325179</v>
      </c>
      <c r="AC35" s="4" t="str">
        <f t="shared" si="34"/>
        <v>MENOR</v>
      </c>
    </row>
    <row r="36" spans="1:29" ht="45.6" x14ac:dyDescent="0.3">
      <c r="A36" s="10">
        <v>10</v>
      </c>
      <c r="B36" s="23" t="s">
        <v>64</v>
      </c>
      <c r="C36" s="23" t="s">
        <v>65</v>
      </c>
      <c r="D36" s="4" t="s">
        <v>2</v>
      </c>
      <c r="E36" s="20"/>
      <c r="F36" s="20"/>
      <c r="G36" s="20"/>
      <c r="H36" s="20"/>
      <c r="I36" s="20"/>
      <c r="J36" s="20"/>
      <c r="K36" s="20"/>
      <c r="L36" s="20"/>
      <c r="M36" s="28">
        <v>19905</v>
      </c>
      <c r="N36" s="20"/>
      <c r="O36" s="20"/>
      <c r="P36" s="20"/>
      <c r="Q36" s="20"/>
      <c r="R36" s="20"/>
      <c r="S36" s="7">
        <f t="shared" si="24"/>
        <v>19905</v>
      </c>
      <c r="T36" s="7">
        <f t="shared" si="25"/>
        <v>19905</v>
      </c>
      <c r="U36" s="7">
        <f t="shared" si="26"/>
        <v>19905</v>
      </c>
      <c r="V36" s="7">
        <f t="shared" si="27"/>
        <v>19905</v>
      </c>
      <c r="W36" s="7">
        <f t="shared" si="28"/>
        <v>19905</v>
      </c>
      <c r="X36" s="7">
        <f t="shared" si="29"/>
        <v>19905</v>
      </c>
      <c r="Y36" s="7">
        <f t="shared" si="30"/>
        <v>19905</v>
      </c>
      <c r="Z36" s="7">
        <f t="shared" si="31"/>
        <v>0</v>
      </c>
      <c r="AA36" s="26">
        <f t="shared" si="32"/>
        <v>0</v>
      </c>
      <c r="AB36" s="7">
        <f t="shared" si="33"/>
        <v>19905</v>
      </c>
      <c r="AC36" s="4" t="str">
        <f t="shared" si="34"/>
        <v>MENOR</v>
      </c>
    </row>
    <row r="37" spans="1:29" ht="22.8" x14ac:dyDescent="0.3">
      <c r="A37" s="10">
        <v>11</v>
      </c>
      <c r="B37" s="23" t="s">
        <v>66</v>
      </c>
      <c r="C37" s="23" t="s">
        <v>66</v>
      </c>
      <c r="D37" s="4" t="s">
        <v>2</v>
      </c>
      <c r="E37" s="20"/>
      <c r="F37" s="20"/>
      <c r="G37" s="20"/>
      <c r="H37" s="20"/>
      <c r="I37" s="20"/>
      <c r="J37" s="20"/>
      <c r="K37" s="20"/>
      <c r="L37" s="20"/>
      <c r="M37" s="28">
        <v>9500000</v>
      </c>
      <c r="N37" s="20"/>
      <c r="O37" s="20"/>
      <c r="P37" s="20"/>
      <c r="Q37" s="20"/>
      <c r="R37" s="20"/>
      <c r="S37" s="7">
        <f t="shared" si="24"/>
        <v>9500000</v>
      </c>
      <c r="T37" s="7">
        <f t="shared" si="25"/>
        <v>9500000</v>
      </c>
      <c r="U37" s="7">
        <f t="shared" si="26"/>
        <v>9500000</v>
      </c>
      <c r="V37" s="7">
        <f t="shared" si="27"/>
        <v>9500000</v>
      </c>
      <c r="W37" s="7">
        <f t="shared" si="28"/>
        <v>9500000</v>
      </c>
      <c r="X37" s="7">
        <f t="shared" si="29"/>
        <v>9500000</v>
      </c>
      <c r="Y37" s="7">
        <f t="shared" si="30"/>
        <v>9500000</v>
      </c>
      <c r="Z37" s="7">
        <f t="shared" si="31"/>
        <v>0</v>
      </c>
      <c r="AA37" s="26">
        <f t="shared" si="32"/>
        <v>0</v>
      </c>
      <c r="AB37" s="7">
        <f t="shared" si="33"/>
        <v>9500000</v>
      </c>
      <c r="AC37" s="4" t="str">
        <f t="shared" si="34"/>
        <v>MENOR</v>
      </c>
    </row>
    <row r="38" spans="1:29" ht="44.4" customHeight="1" x14ac:dyDescent="0.3">
      <c r="A38" s="10">
        <v>12</v>
      </c>
      <c r="B38" s="23" t="s">
        <v>67</v>
      </c>
      <c r="C38" s="23" t="s">
        <v>67</v>
      </c>
      <c r="D38" s="4" t="s">
        <v>2</v>
      </c>
      <c r="E38" s="20"/>
      <c r="F38" s="20"/>
      <c r="G38" s="20"/>
      <c r="H38" s="20"/>
      <c r="I38" s="20"/>
      <c r="J38" s="20"/>
      <c r="K38" s="20"/>
      <c r="L38" s="20"/>
      <c r="M38" s="28">
        <v>125000</v>
      </c>
      <c r="N38" s="20"/>
      <c r="O38" s="20"/>
      <c r="P38" s="20"/>
      <c r="Q38" s="20"/>
      <c r="R38" s="20"/>
      <c r="S38" s="7">
        <f t="shared" si="24"/>
        <v>125000</v>
      </c>
      <c r="T38" s="7">
        <f t="shared" si="25"/>
        <v>125000</v>
      </c>
      <c r="U38" s="7">
        <f t="shared" si="26"/>
        <v>125000</v>
      </c>
      <c r="V38" s="7">
        <f t="shared" si="27"/>
        <v>125000</v>
      </c>
      <c r="W38" s="7">
        <f t="shared" si="28"/>
        <v>125000</v>
      </c>
      <c r="X38" s="7">
        <f t="shared" si="29"/>
        <v>125000</v>
      </c>
      <c r="Y38" s="7">
        <f t="shared" si="30"/>
        <v>125000</v>
      </c>
      <c r="Z38" s="7">
        <f t="shared" si="31"/>
        <v>0</v>
      </c>
      <c r="AA38" s="26">
        <f t="shared" si="32"/>
        <v>0</v>
      </c>
      <c r="AB38" s="7">
        <f t="shared" si="33"/>
        <v>125000</v>
      </c>
      <c r="AC38" s="4" t="str">
        <f t="shared" si="34"/>
        <v>MENOR</v>
      </c>
    </row>
    <row r="39" spans="1:29" ht="22.8" x14ac:dyDescent="0.3">
      <c r="A39" s="34" t="s">
        <v>68</v>
      </c>
      <c r="B39" s="35"/>
      <c r="C39" s="35"/>
      <c r="D39" s="9" t="s">
        <v>69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6"/>
      <c r="T39" s="16"/>
      <c r="U39" s="16"/>
      <c r="V39" s="16"/>
      <c r="W39" s="16"/>
      <c r="X39" s="16"/>
      <c r="Y39" s="16"/>
      <c r="Z39" s="16"/>
      <c r="AA39" s="24"/>
      <c r="AB39" s="16"/>
      <c r="AC39" s="9"/>
    </row>
    <row r="40" spans="1:29" ht="22.8" x14ac:dyDescent="0.3">
      <c r="A40" s="1" t="s">
        <v>0</v>
      </c>
      <c r="B40" s="1" t="s">
        <v>19</v>
      </c>
      <c r="C40" s="3" t="s">
        <v>20</v>
      </c>
      <c r="D40" s="3" t="s">
        <v>1</v>
      </c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7"/>
      <c r="T40" s="17"/>
      <c r="U40" s="17"/>
      <c r="V40" s="17"/>
      <c r="W40" s="17"/>
      <c r="X40" s="17"/>
      <c r="Y40" s="17"/>
      <c r="Z40" s="17"/>
      <c r="AA40" s="25"/>
      <c r="AB40" s="17"/>
      <c r="AC40" s="3"/>
    </row>
    <row r="41" spans="1:29" ht="125.4" x14ac:dyDescent="0.3">
      <c r="A41" s="2">
        <v>1</v>
      </c>
      <c r="B41" s="18" t="s">
        <v>70</v>
      </c>
      <c r="C41" s="18" t="s">
        <v>71</v>
      </c>
      <c r="D41" s="4" t="s">
        <v>2</v>
      </c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19">
        <v>65000000</v>
      </c>
      <c r="P41" s="20"/>
      <c r="Q41" s="19">
        <v>68000000</v>
      </c>
      <c r="R41" s="20"/>
      <c r="S41" s="7">
        <f t="shared" ref="S41:S44" si="35">MIN(F41,H41,J41,L41,M41,N41,O41,P41,Q41,R41)</f>
        <v>65000000</v>
      </c>
      <c r="T41" s="7">
        <f t="shared" ref="T41:T44" si="36">MAX(F41,H41,J41,L41,M41,N41,O41,P41,Q41,R41)</f>
        <v>68000000</v>
      </c>
      <c r="U41" s="7">
        <f t="shared" ref="U41:U44" si="37">MEDIAN(F41,H41,J41,L41,M41,N41,O41,P41,Q41,R41)</f>
        <v>66500000</v>
      </c>
      <c r="V41" s="7">
        <f t="shared" ref="V41:V44" si="38">AVERAGE(F41,H41,J41,L41,M41,N41,O41,P41,Q41,R41)</f>
        <v>66500000</v>
      </c>
      <c r="W41" s="7">
        <f t="shared" ref="W41:W44" si="39">HARMEAN(F41,H41,J41,L41,M41,N41,O41,P41,Q41,R41)</f>
        <v>66466165.413533829</v>
      </c>
      <c r="X41" s="7">
        <f t="shared" ref="X41:X44" si="40">AVERAGE(S41,U41)</f>
        <v>65750000</v>
      </c>
      <c r="Y41" s="7">
        <f t="shared" ref="Y41:Y44" si="41">AVERAGE(T41,U41)</f>
        <v>67250000</v>
      </c>
      <c r="Z41" s="7">
        <f t="shared" ref="Z41:Z44" si="42">_xlfn.STDEV.P(F41,H41,J41,L41,M41,N41,O41,P41,Q41,R41)</f>
        <v>1500000</v>
      </c>
      <c r="AA41" s="26">
        <f t="shared" ref="AA41:AA44" si="43">Z41/U41</f>
        <v>2.2556390977443608E-2</v>
      </c>
      <c r="AB41" s="7">
        <f t="shared" ref="AB41:AB44" si="44">IF(AA41&lt;=20%,S41,IF(AND(AA41&gt;21%,AA41&lt;=40%),W41,IF(AND(AA41&gt;41%,AA41&lt;=60%),U41,IF(AND(AA41&gt;61%,AA41&lt;=80%),V41,Y41))))</f>
        <v>65000000</v>
      </c>
      <c r="AC41" s="4" t="str">
        <f t="shared" ref="AC41:AC44" si="45">IF(AB41=S41,"MENOR",IF(AB41=W41,"MEDIA ARMÓNICA",IF(AB41=U41,"MEDIANA",IF(AB41=V41,"PROMEDIO",IF(AB41=Y41,"PROM MAYOR-MEDIANA")))))</f>
        <v>MENOR</v>
      </c>
    </row>
    <row r="42" spans="1:29" ht="136.80000000000001" x14ac:dyDescent="0.3">
      <c r="A42" s="2">
        <v>2</v>
      </c>
      <c r="B42" s="18" t="s">
        <v>72</v>
      </c>
      <c r="C42" s="18" t="s">
        <v>73</v>
      </c>
      <c r="D42" s="4" t="s">
        <v>2</v>
      </c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19">
        <v>65000000</v>
      </c>
      <c r="P42" s="20"/>
      <c r="Q42" s="19">
        <v>68000000</v>
      </c>
      <c r="R42" s="20"/>
      <c r="S42" s="7">
        <f t="shared" si="35"/>
        <v>65000000</v>
      </c>
      <c r="T42" s="7">
        <f t="shared" si="36"/>
        <v>68000000</v>
      </c>
      <c r="U42" s="7">
        <f t="shared" si="37"/>
        <v>66500000</v>
      </c>
      <c r="V42" s="7">
        <f t="shared" si="38"/>
        <v>66500000</v>
      </c>
      <c r="W42" s="7">
        <f t="shared" si="39"/>
        <v>66466165.413533829</v>
      </c>
      <c r="X42" s="7">
        <f t="shared" si="40"/>
        <v>65750000</v>
      </c>
      <c r="Y42" s="7">
        <f t="shared" si="41"/>
        <v>67250000</v>
      </c>
      <c r="Z42" s="7">
        <f t="shared" si="42"/>
        <v>1500000</v>
      </c>
      <c r="AA42" s="26">
        <f t="shared" si="43"/>
        <v>2.2556390977443608E-2</v>
      </c>
      <c r="AB42" s="7">
        <f t="shared" si="44"/>
        <v>65000000</v>
      </c>
      <c r="AC42" s="4" t="str">
        <f t="shared" si="45"/>
        <v>MENOR</v>
      </c>
    </row>
    <row r="43" spans="1:29" ht="136.80000000000001" x14ac:dyDescent="0.3">
      <c r="A43" s="2">
        <v>3</v>
      </c>
      <c r="B43" s="18" t="s">
        <v>74</v>
      </c>
      <c r="C43" s="18" t="s">
        <v>75</v>
      </c>
      <c r="D43" s="4" t="s">
        <v>2</v>
      </c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9">
        <v>65000000</v>
      </c>
      <c r="P43" s="15"/>
      <c r="Q43" s="13">
        <v>68000000</v>
      </c>
      <c r="R43" s="15"/>
      <c r="S43" s="7">
        <f t="shared" si="35"/>
        <v>65000000</v>
      </c>
      <c r="T43" s="7">
        <f t="shared" si="36"/>
        <v>68000000</v>
      </c>
      <c r="U43" s="7">
        <f t="shared" si="37"/>
        <v>66500000</v>
      </c>
      <c r="V43" s="7">
        <f t="shared" si="38"/>
        <v>66500000</v>
      </c>
      <c r="W43" s="7">
        <f t="shared" si="39"/>
        <v>66466165.413533829</v>
      </c>
      <c r="X43" s="7">
        <f t="shared" si="40"/>
        <v>65750000</v>
      </c>
      <c r="Y43" s="7">
        <f t="shared" si="41"/>
        <v>67250000</v>
      </c>
      <c r="Z43" s="7">
        <f t="shared" si="42"/>
        <v>1500000</v>
      </c>
      <c r="AA43" s="26">
        <f t="shared" si="43"/>
        <v>2.2556390977443608E-2</v>
      </c>
      <c r="AB43" s="7">
        <f t="shared" si="44"/>
        <v>65000000</v>
      </c>
      <c r="AC43" s="4" t="str">
        <f t="shared" si="45"/>
        <v>MENOR</v>
      </c>
    </row>
    <row r="44" spans="1:29" ht="136.80000000000001" x14ac:dyDescent="0.3">
      <c r="A44" s="2">
        <v>4</v>
      </c>
      <c r="B44" s="18" t="s">
        <v>76</v>
      </c>
      <c r="C44" s="18" t="s">
        <v>77</v>
      </c>
      <c r="D44" s="4" t="s">
        <v>2</v>
      </c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9">
        <v>65000000</v>
      </c>
      <c r="P44" s="15"/>
      <c r="Q44" s="13">
        <v>68000000</v>
      </c>
      <c r="R44" s="15"/>
      <c r="S44" s="7">
        <f t="shared" si="35"/>
        <v>65000000</v>
      </c>
      <c r="T44" s="7">
        <f t="shared" si="36"/>
        <v>68000000</v>
      </c>
      <c r="U44" s="7">
        <f t="shared" si="37"/>
        <v>66500000</v>
      </c>
      <c r="V44" s="7">
        <f t="shared" si="38"/>
        <v>66500000</v>
      </c>
      <c r="W44" s="7">
        <f t="shared" si="39"/>
        <v>66466165.413533829</v>
      </c>
      <c r="X44" s="7">
        <f t="shared" si="40"/>
        <v>65750000</v>
      </c>
      <c r="Y44" s="7">
        <f t="shared" si="41"/>
        <v>67250000</v>
      </c>
      <c r="Z44" s="7">
        <f t="shared" si="42"/>
        <v>1500000</v>
      </c>
      <c r="AA44" s="26">
        <f t="shared" si="43"/>
        <v>2.2556390977443608E-2</v>
      </c>
      <c r="AB44" s="7">
        <f t="shared" si="44"/>
        <v>65000000</v>
      </c>
      <c r="AC44" s="4" t="str">
        <f t="shared" si="45"/>
        <v>MENOR</v>
      </c>
    </row>
  </sheetData>
  <mergeCells count="12">
    <mergeCell ref="A19:C19"/>
    <mergeCell ref="A22:C22"/>
    <mergeCell ref="A25:C25"/>
    <mergeCell ref="A39:C39"/>
    <mergeCell ref="G2:H2"/>
    <mergeCell ref="N2:R2"/>
    <mergeCell ref="S2:AC2"/>
    <mergeCell ref="A3:C3"/>
    <mergeCell ref="A9:C9"/>
    <mergeCell ref="K2:L2"/>
    <mergeCell ref="I2:J2"/>
    <mergeCell ref="E2:F2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Andrey Tequia Caicedo</dc:creator>
  <cp:lastModifiedBy>Michael Tequia</cp:lastModifiedBy>
  <dcterms:created xsi:type="dcterms:W3CDTF">2026-09-04T16:45:43Z</dcterms:created>
  <dcterms:modified xsi:type="dcterms:W3CDTF">2026-09-28T00:39:34Z</dcterms:modified>
</cp:coreProperties>
</file>