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https://ponalco.sharepoint.com/sites/CompartidaRCO/Documentos compartidos/SI YACEDI/DOMICILIARIA/nuevo proceso/"/>
    </mc:Choice>
  </mc:AlternateContent>
  <xr:revisionPtr revIDLastSave="0" documentId="8_{8A0546A4-11E3-46AD-9FDF-15F8BEBED7EB}" xr6:coauthVersionLast="47" xr6:coauthVersionMax="47" xr10:uidLastSave="{00000000-0000-0000-0000-000000000000}"/>
  <bookViews>
    <workbookView xWindow="-120" yWindow="-120" windowWidth="29040" windowHeight="15720" activeTab="2" xr2:uid="{00000000-000D-0000-FFFF-FFFF00000000}"/>
  </bookViews>
  <sheets>
    <sheet name="precio mercado " sheetId="12" r:id="rId1"/>
    <sheet name="historico " sheetId="11" r:id="rId2"/>
    <sheet name="domiciliaria " sheetId="1" r:id="rId3"/>
    <sheet name="Hoja1" sheetId="13" r:id="rId4"/>
  </sheets>
  <definedNames>
    <definedName name="_xlnm._FilterDatabase" localSheetId="2" hidden="1">'domiciliaria '!$B$1:$AA$49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3" i="1" l="1"/>
  <c r="P4" i="1"/>
  <c r="P5" i="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I4" i="1" l="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3" i="1"/>
  <c r="I2" i="1"/>
  <c r="G48" i="1"/>
  <c r="G4" i="1"/>
  <c r="G5" i="1"/>
  <c r="G6" i="1"/>
  <c r="K6" i="1" s="1"/>
  <c r="G7" i="1"/>
  <c r="K7" i="1" s="1"/>
  <c r="G8" i="1"/>
  <c r="K8" i="1" s="1"/>
  <c r="G9" i="1"/>
  <c r="K9" i="1" s="1"/>
  <c r="G10" i="1"/>
  <c r="K10" i="1" s="1"/>
  <c r="G11" i="1"/>
  <c r="G12" i="1"/>
  <c r="K12" i="1" s="1"/>
  <c r="G13" i="1"/>
  <c r="K13" i="1" s="1"/>
  <c r="G14" i="1"/>
  <c r="G15" i="1"/>
  <c r="G16" i="1"/>
  <c r="G17" i="1"/>
  <c r="G18" i="1"/>
  <c r="G19" i="1"/>
  <c r="G20" i="1"/>
  <c r="G21" i="1"/>
  <c r="G22" i="1"/>
  <c r="G23" i="1"/>
  <c r="G24" i="1"/>
  <c r="G25" i="1"/>
  <c r="K25" i="1" s="1"/>
  <c r="G26" i="1"/>
  <c r="K26" i="1" s="1"/>
  <c r="G27" i="1"/>
  <c r="G28" i="1"/>
  <c r="K28" i="1" s="1"/>
  <c r="G29" i="1"/>
  <c r="G30" i="1"/>
  <c r="K30" i="1" s="1"/>
  <c r="G31" i="1"/>
  <c r="K31" i="1" s="1"/>
  <c r="G32" i="1"/>
  <c r="K32" i="1" s="1"/>
  <c r="G33" i="1"/>
  <c r="K33" i="1" s="1"/>
  <c r="G34" i="1"/>
  <c r="G35" i="1"/>
  <c r="G36" i="1"/>
  <c r="G37" i="1"/>
  <c r="G38" i="1"/>
  <c r="G39" i="1"/>
  <c r="G40" i="1"/>
  <c r="G41" i="1"/>
  <c r="G42" i="1"/>
  <c r="G43" i="1"/>
  <c r="G44" i="1"/>
  <c r="G45" i="1"/>
  <c r="K45" i="1" s="1"/>
  <c r="G46" i="1"/>
  <c r="K46" i="1" s="1"/>
  <c r="G47" i="1"/>
  <c r="K47" i="1" s="1"/>
  <c r="G49" i="1"/>
  <c r="K49" i="1" s="1"/>
  <c r="G3" i="1"/>
  <c r="K3" i="1" s="1"/>
  <c r="G2" i="1"/>
  <c r="K2" i="1" s="1"/>
  <c r="Y3" i="12"/>
  <c r="Y4" i="12"/>
  <c r="Y5" i="12"/>
  <c r="Y6" i="12"/>
  <c r="Y7" i="12"/>
  <c r="Y8" i="12"/>
  <c r="Y9" i="12"/>
  <c r="Y10" i="12"/>
  <c r="Y11" i="12"/>
  <c r="Y12" i="12"/>
  <c r="Y13" i="12"/>
  <c r="Y14" i="12"/>
  <c r="Y15" i="12"/>
  <c r="Y16" i="12"/>
  <c r="Y17" i="12"/>
  <c r="Y18" i="12"/>
  <c r="Y19" i="12"/>
  <c r="Y20" i="12"/>
  <c r="Y21" i="12"/>
  <c r="Y22" i="12"/>
  <c r="Y23" i="12"/>
  <c r="Y24" i="12"/>
  <c r="Y25" i="12"/>
  <c r="Y26" i="12"/>
  <c r="Y27" i="12"/>
  <c r="Y28" i="12"/>
  <c r="Y29" i="12"/>
  <c r="Y30" i="12"/>
  <c r="Y31" i="12"/>
  <c r="Y32" i="12"/>
  <c r="Y33" i="12"/>
  <c r="Y34" i="12"/>
  <c r="Y35" i="12"/>
  <c r="Y36" i="12"/>
  <c r="Y37" i="12"/>
  <c r="Y38" i="12"/>
  <c r="Y39" i="12"/>
  <c r="Y40" i="12"/>
  <c r="Y41" i="12"/>
  <c r="Y42" i="12"/>
  <c r="Y43" i="12"/>
  <c r="Y44" i="12"/>
  <c r="Y45" i="12"/>
  <c r="Y46" i="12"/>
  <c r="Y47" i="12"/>
  <c r="Y48" i="12"/>
  <c r="Y49" i="12"/>
  <c r="Y2" i="12"/>
  <c r="X3" i="12"/>
  <c r="X4" i="12"/>
  <c r="X5" i="12"/>
  <c r="X6" i="12"/>
  <c r="X7" i="12"/>
  <c r="X8" i="12"/>
  <c r="X9" i="12"/>
  <c r="X10" i="12"/>
  <c r="X11" i="12"/>
  <c r="X12" i="12"/>
  <c r="X13" i="12"/>
  <c r="X14" i="12"/>
  <c r="X15" i="12"/>
  <c r="X16" i="12"/>
  <c r="X17" i="12"/>
  <c r="X18" i="12"/>
  <c r="X19" i="12"/>
  <c r="X20" i="12"/>
  <c r="X21" i="12"/>
  <c r="X22" i="12"/>
  <c r="X23" i="12"/>
  <c r="X24" i="12"/>
  <c r="X25" i="12"/>
  <c r="X26" i="12"/>
  <c r="X27" i="12"/>
  <c r="X28" i="12"/>
  <c r="X29" i="12"/>
  <c r="X30" i="12"/>
  <c r="X31" i="12"/>
  <c r="X32" i="12"/>
  <c r="X33" i="12"/>
  <c r="X34" i="12"/>
  <c r="X35" i="12"/>
  <c r="X36" i="12"/>
  <c r="X37" i="12"/>
  <c r="X38" i="12"/>
  <c r="X39" i="12"/>
  <c r="X40" i="12"/>
  <c r="X41" i="12"/>
  <c r="X42" i="12"/>
  <c r="X43" i="12"/>
  <c r="X44" i="12"/>
  <c r="X45" i="12"/>
  <c r="X46" i="12"/>
  <c r="X47" i="12"/>
  <c r="X48" i="12"/>
  <c r="X49" i="12"/>
  <c r="X2" i="12"/>
  <c r="N2" i="12"/>
  <c r="P2" i="12"/>
  <c r="S2" i="12"/>
  <c r="N5" i="12"/>
  <c r="P5" i="12"/>
  <c r="S5" i="12"/>
  <c r="N9" i="12"/>
  <c r="P9" i="12"/>
  <c r="S9" i="12"/>
  <c r="N10" i="12"/>
  <c r="P10" i="12"/>
  <c r="S10" i="12"/>
  <c r="N14" i="12"/>
  <c r="P14" i="12"/>
  <c r="S14" i="12"/>
  <c r="N23" i="12"/>
  <c r="P23" i="12"/>
  <c r="S23" i="12"/>
  <c r="N24" i="12"/>
  <c r="P24" i="12"/>
  <c r="S24" i="12"/>
  <c r="G2" i="12"/>
  <c r="I2" i="12"/>
  <c r="K2" i="12"/>
  <c r="L2" i="12" s="1"/>
  <c r="G3" i="12"/>
  <c r="I3" i="12"/>
  <c r="K3" i="12"/>
  <c r="G4" i="12"/>
  <c r="I4" i="12"/>
  <c r="K4" i="12"/>
  <c r="G5" i="12"/>
  <c r="I5" i="12"/>
  <c r="K5" i="12"/>
  <c r="G6" i="12"/>
  <c r="I6" i="12"/>
  <c r="K6" i="12"/>
  <c r="G7" i="12"/>
  <c r="I7" i="12"/>
  <c r="K7" i="12"/>
  <c r="G8" i="12"/>
  <c r="I8" i="12"/>
  <c r="K8" i="12"/>
  <c r="L8" i="12"/>
  <c r="G9" i="12"/>
  <c r="I9" i="12"/>
  <c r="K9" i="12"/>
  <c r="G10" i="12"/>
  <c r="I10" i="12"/>
  <c r="K10" i="12"/>
  <c r="G11" i="12"/>
  <c r="I11" i="12"/>
  <c r="K11" i="12"/>
  <c r="L11" i="12" s="1"/>
  <c r="G12" i="12"/>
  <c r="I12" i="12"/>
  <c r="K12" i="12"/>
  <c r="G13" i="12"/>
  <c r="I13" i="12"/>
  <c r="K13" i="12"/>
  <c r="G14" i="12"/>
  <c r="I14" i="12"/>
  <c r="K14" i="12"/>
  <c r="G15" i="12"/>
  <c r="I15" i="12"/>
  <c r="K15" i="12"/>
  <c r="G16" i="12"/>
  <c r="I16" i="12"/>
  <c r="K16" i="12"/>
  <c r="G17" i="12"/>
  <c r="I17" i="12"/>
  <c r="K17" i="12"/>
  <c r="G18" i="12"/>
  <c r="I18" i="12"/>
  <c r="L18" i="12" s="1"/>
  <c r="K18" i="12"/>
  <c r="G19" i="12"/>
  <c r="I19" i="12"/>
  <c r="K19" i="12"/>
  <c r="G20" i="12"/>
  <c r="K20" i="12"/>
  <c r="G21" i="12"/>
  <c r="I21" i="12"/>
  <c r="K21" i="12"/>
  <c r="G22" i="12"/>
  <c r="I22" i="12"/>
  <c r="K22" i="12"/>
  <c r="G23" i="12"/>
  <c r="I23" i="12"/>
  <c r="K23" i="12"/>
  <c r="G24" i="12"/>
  <c r="I24" i="12"/>
  <c r="K24" i="12"/>
  <c r="G25" i="12"/>
  <c r="I25" i="12"/>
  <c r="K25" i="12"/>
  <c r="G26" i="12"/>
  <c r="L26" i="12" s="1"/>
  <c r="I26" i="12"/>
  <c r="K26" i="12"/>
  <c r="G27" i="12"/>
  <c r="I27" i="12"/>
  <c r="K27" i="12"/>
  <c r="L27" i="12"/>
  <c r="G28" i="12"/>
  <c r="I28" i="12"/>
  <c r="K28" i="12"/>
  <c r="G29" i="12"/>
  <c r="I29" i="12"/>
  <c r="K29" i="12"/>
  <c r="L29" i="12"/>
  <c r="G30" i="12"/>
  <c r="I30" i="12"/>
  <c r="K30" i="12"/>
  <c r="L30" i="12"/>
  <c r="G31" i="12"/>
  <c r="I31" i="12"/>
  <c r="K31" i="12"/>
  <c r="G32" i="12"/>
  <c r="K32" i="12"/>
  <c r="G33" i="12"/>
  <c r="K33" i="12"/>
  <c r="G34" i="12"/>
  <c r="I34" i="12"/>
  <c r="K34" i="12"/>
  <c r="G35" i="12"/>
  <c r="I35" i="12"/>
  <c r="K35" i="12"/>
  <c r="G36" i="12"/>
  <c r="I36" i="12"/>
  <c r="K36" i="12"/>
  <c r="G37" i="12"/>
  <c r="I37" i="12"/>
  <c r="K37" i="12"/>
  <c r="G38" i="12"/>
  <c r="L38" i="12" s="1"/>
  <c r="I38" i="12"/>
  <c r="K38" i="12"/>
  <c r="G39" i="12"/>
  <c r="I39" i="12"/>
  <c r="K39" i="12"/>
  <c r="G40" i="12"/>
  <c r="I40" i="12"/>
  <c r="K40" i="12"/>
  <c r="G41" i="12"/>
  <c r="I41" i="12"/>
  <c r="K41" i="12"/>
  <c r="G42" i="12"/>
  <c r="I42" i="12"/>
  <c r="K42" i="12"/>
  <c r="G43" i="12"/>
  <c r="I43" i="12"/>
  <c r="K43" i="12"/>
  <c r="G44" i="12"/>
  <c r="I44" i="12"/>
  <c r="K44" i="12"/>
  <c r="G45" i="12"/>
  <c r="I45" i="12"/>
  <c r="K45" i="12"/>
  <c r="K46" i="12"/>
  <c r="L46" i="12" s="1"/>
  <c r="K47" i="12"/>
  <c r="L47" i="12" s="1"/>
  <c r="K48" i="12"/>
  <c r="L48" i="12"/>
  <c r="K49" i="12"/>
  <c r="L49" i="12"/>
  <c r="V49" i="12"/>
  <c r="W49" i="12" s="1"/>
  <c r="V48" i="12"/>
  <c r="W48" i="12" s="1"/>
  <c r="V47" i="12"/>
  <c r="W47" i="12" s="1"/>
  <c r="V46" i="12"/>
  <c r="W46" i="12" s="1"/>
  <c r="V45" i="12"/>
  <c r="W45" i="12" s="1"/>
  <c r="V44" i="12"/>
  <c r="W44" i="12" s="1"/>
  <c r="V43" i="12"/>
  <c r="W43" i="12" s="1"/>
  <c r="V42" i="12"/>
  <c r="W42" i="12" s="1"/>
  <c r="V41" i="12"/>
  <c r="W41" i="12" s="1"/>
  <c r="V40" i="12"/>
  <c r="W40" i="12" s="1"/>
  <c r="V39" i="12"/>
  <c r="W39" i="12" s="1"/>
  <c r="V38" i="12"/>
  <c r="W38" i="12" s="1"/>
  <c r="V37" i="12"/>
  <c r="W37" i="12" s="1"/>
  <c r="V36" i="12"/>
  <c r="W36" i="12" s="1"/>
  <c r="V35" i="12"/>
  <c r="W35" i="12" s="1"/>
  <c r="V34" i="12"/>
  <c r="W34" i="12" s="1"/>
  <c r="V33" i="12"/>
  <c r="W33" i="12" s="1"/>
  <c r="V32" i="12"/>
  <c r="W32" i="12" s="1"/>
  <c r="V31" i="12"/>
  <c r="W31" i="12" s="1"/>
  <c r="V30" i="12"/>
  <c r="W30" i="12" s="1"/>
  <c r="V29" i="12"/>
  <c r="W29" i="12" s="1"/>
  <c r="V28" i="12"/>
  <c r="W28" i="12" s="1"/>
  <c r="V27" i="12"/>
  <c r="W27" i="12" s="1"/>
  <c r="V26" i="12"/>
  <c r="W26" i="12" s="1"/>
  <c r="V25" i="12"/>
  <c r="W25" i="12" s="1"/>
  <c r="V24" i="12"/>
  <c r="W24" i="12" s="1"/>
  <c r="V23" i="12"/>
  <c r="W23" i="12" s="1"/>
  <c r="V22" i="12"/>
  <c r="W22" i="12" s="1"/>
  <c r="V21" i="12"/>
  <c r="W21" i="12" s="1"/>
  <c r="V20" i="12"/>
  <c r="W20" i="12" s="1"/>
  <c r="V19" i="12"/>
  <c r="W19" i="12" s="1"/>
  <c r="V18" i="12"/>
  <c r="W18" i="12" s="1"/>
  <c r="V17" i="12"/>
  <c r="W17" i="12" s="1"/>
  <c r="V16" i="12"/>
  <c r="W16" i="12" s="1"/>
  <c r="V15" i="12"/>
  <c r="W15" i="12" s="1"/>
  <c r="V14" i="12"/>
  <c r="W14" i="12" s="1"/>
  <c r="V13" i="12"/>
  <c r="W13" i="12" s="1"/>
  <c r="V12" i="12"/>
  <c r="W12" i="12" s="1"/>
  <c r="V11" i="12"/>
  <c r="W11" i="12" s="1"/>
  <c r="V10" i="12"/>
  <c r="W10" i="12" s="1"/>
  <c r="V9" i="12"/>
  <c r="W9" i="12" s="1"/>
  <c r="V8" i="12"/>
  <c r="W8" i="12" s="1"/>
  <c r="V7" i="12"/>
  <c r="W7" i="12" s="1"/>
  <c r="V6" i="12"/>
  <c r="V5" i="12"/>
  <c r="W5" i="12" s="1"/>
  <c r="V4" i="12"/>
  <c r="W4" i="12" s="1"/>
  <c r="V3" i="12"/>
  <c r="W3" i="12" s="1"/>
  <c r="V2" i="12"/>
  <c r="W2" i="12" s="1"/>
  <c r="K49" i="11"/>
  <c r="L49" i="11" s="1"/>
  <c r="K48" i="11"/>
  <c r="L48" i="11" s="1"/>
  <c r="K47" i="11"/>
  <c r="L47" i="11" s="1"/>
  <c r="K46" i="11"/>
  <c r="L46" i="11" s="1"/>
  <c r="K45" i="11"/>
  <c r="I45" i="11"/>
  <c r="G45" i="11"/>
  <c r="K44" i="11"/>
  <c r="I44" i="11"/>
  <c r="G44" i="11"/>
  <c r="L44" i="11" s="1"/>
  <c r="K43" i="11"/>
  <c r="I43" i="11"/>
  <c r="G43" i="11"/>
  <c r="L43" i="11" s="1"/>
  <c r="K42" i="11"/>
  <c r="I42" i="11"/>
  <c r="G42" i="11"/>
  <c r="K41" i="11"/>
  <c r="I41" i="11"/>
  <c r="G41" i="11"/>
  <c r="K40" i="11"/>
  <c r="I40" i="11"/>
  <c r="G40" i="11"/>
  <c r="L40" i="11" s="1"/>
  <c r="K39" i="11"/>
  <c r="I39" i="11"/>
  <c r="G39" i="11"/>
  <c r="L39" i="11" s="1"/>
  <c r="K38" i="11"/>
  <c r="I38" i="11"/>
  <c r="G38" i="11"/>
  <c r="K37" i="11"/>
  <c r="I37" i="11"/>
  <c r="G37" i="11"/>
  <c r="K36" i="11"/>
  <c r="I36" i="11"/>
  <c r="G36" i="11"/>
  <c r="L36" i="11" s="1"/>
  <c r="K35" i="11"/>
  <c r="I35" i="11"/>
  <c r="G35" i="11"/>
  <c r="L35" i="11" s="1"/>
  <c r="K34" i="11"/>
  <c r="I34" i="11"/>
  <c r="G34" i="11"/>
  <c r="K33" i="11"/>
  <c r="G33" i="11"/>
  <c r="K32" i="11"/>
  <c r="G32" i="11"/>
  <c r="K31" i="11"/>
  <c r="I31" i="11"/>
  <c r="G31" i="11"/>
  <c r="L31" i="11" s="1"/>
  <c r="K30" i="11"/>
  <c r="I30" i="11"/>
  <c r="G30" i="11"/>
  <c r="K29" i="11"/>
  <c r="I29" i="11"/>
  <c r="G29" i="11"/>
  <c r="K28" i="11"/>
  <c r="I28" i="11"/>
  <c r="G28" i="11"/>
  <c r="K27" i="11"/>
  <c r="I27" i="11"/>
  <c r="G27" i="11"/>
  <c r="L27" i="11" s="1"/>
  <c r="K26" i="11"/>
  <c r="I26" i="11"/>
  <c r="G26" i="11"/>
  <c r="L26" i="11" s="1"/>
  <c r="K25" i="11"/>
  <c r="I25" i="11"/>
  <c r="G25" i="11"/>
  <c r="K24" i="11"/>
  <c r="L24" i="11" s="1"/>
  <c r="I24" i="11"/>
  <c r="G24" i="11"/>
  <c r="K23" i="11"/>
  <c r="I23" i="11"/>
  <c r="G23" i="11"/>
  <c r="L23" i="11" s="1"/>
  <c r="K22" i="11"/>
  <c r="I22" i="11"/>
  <c r="G22" i="11"/>
  <c r="L22" i="11" s="1"/>
  <c r="K21" i="11"/>
  <c r="I21" i="11"/>
  <c r="G21" i="11"/>
  <c r="K20" i="11"/>
  <c r="G20" i="11"/>
  <c r="K19" i="11"/>
  <c r="I19" i="11"/>
  <c r="G19" i="11"/>
  <c r="L19" i="11" s="1"/>
  <c r="K18" i="11"/>
  <c r="I18" i="11"/>
  <c r="G18" i="11"/>
  <c r="L18" i="11" s="1"/>
  <c r="K17" i="11"/>
  <c r="I17" i="11"/>
  <c r="G17" i="11"/>
  <c r="K16" i="11"/>
  <c r="I16" i="11"/>
  <c r="G16" i="11"/>
  <c r="K15" i="11"/>
  <c r="I15" i="11"/>
  <c r="G15" i="11"/>
  <c r="L15" i="11" s="1"/>
  <c r="K14" i="11"/>
  <c r="I14" i="11"/>
  <c r="G14" i="11"/>
  <c r="K13" i="11"/>
  <c r="I13" i="11"/>
  <c r="G13" i="11"/>
  <c r="K12" i="11"/>
  <c r="I12" i="11"/>
  <c r="G12" i="11"/>
  <c r="K11" i="11"/>
  <c r="I11" i="11"/>
  <c r="G11" i="11"/>
  <c r="L11" i="11" s="1"/>
  <c r="K10" i="11"/>
  <c r="I10" i="11"/>
  <c r="G10" i="11"/>
  <c r="L10" i="11" s="1"/>
  <c r="K9" i="11"/>
  <c r="I9" i="11"/>
  <c r="G9" i="11"/>
  <c r="K8" i="11"/>
  <c r="I8" i="11"/>
  <c r="G8" i="11"/>
  <c r="K7" i="11"/>
  <c r="I7" i="11"/>
  <c r="G7" i="11"/>
  <c r="L7" i="11" s="1"/>
  <c r="K6" i="11"/>
  <c r="I6" i="11"/>
  <c r="G6" i="11"/>
  <c r="L6" i="11" s="1"/>
  <c r="L5" i="11"/>
  <c r="K5" i="11"/>
  <c r="I5" i="11"/>
  <c r="G5" i="11"/>
  <c r="K4" i="11"/>
  <c r="I4" i="11"/>
  <c r="G4" i="11"/>
  <c r="K3" i="11"/>
  <c r="I3" i="11"/>
  <c r="G3" i="11"/>
  <c r="K2" i="11"/>
  <c r="I2" i="11"/>
  <c r="G2" i="11"/>
  <c r="K29" i="1" l="1"/>
  <c r="K11" i="1"/>
  <c r="Q11" i="1" s="1"/>
  <c r="S11" i="1" s="1"/>
  <c r="K27" i="1"/>
  <c r="R27" i="1" s="1"/>
  <c r="K34" i="1"/>
  <c r="K5" i="1"/>
  <c r="K48" i="1"/>
  <c r="Q48" i="1" s="1"/>
  <c r="S48" i="1" s="1"/>
  <c r="K14" i="1"/>
  <c r="R14" i="1" s="1"/>
  <c r="R34" i="1"/>
  <c r="Q34" i="1"/>
  <c r="S34" i="1" s="1"/>
  <c r="R13" i="1"/>
  <c r="Q13" i="1"/>
  <c r="S13" i="1" s="1"/>
  <c r="R11" i="1"/>
  <c r="R10" i="1"/>
  <c r="Q10" i="1"/>
  <c r="S10" i="1" s="1"/>
  <c r="R29" i="1"/>
  <c r="Q29" i="1"/>
  <c r="S29" i="1" s="1"/>
  <c r="R28" i="1"/>
  <c r="Q28" i="1"/>
  <c r="S28" i="1" s="1"/>
  <c r="R46" i="1"/>
  <c r="Q46" i="1"/>
  <c r="S46" i="1" s="1"/>
  <c r="Q45" i="1"/>
  <c r="S45" i="1" s="1"/>
  <c r="R45" i="1"/>
  <c r="Q27" i="1"/>
  <c r="S27" i="1" s="1"/>
  <c r="Q25" i="1"/>
  <c r="S25" i="1" s="1"/>
  <c r="R25" i="1"/>
  <c r="R9" i="1"/>
  <c r="Q9" i="1"/>
  <c r="S9" i="1" s="1"/>
  <c r="Q8" i="1"/>
  <c r="S8" i="1" s="1"/>
  <c r="R8" i="1"/>
  <c r="R26" i="1"/>
  <c r="Q26" i="1"/>
  <c r="S26" i="1" s="1"/>
  <c r="Q33" i="1"/>
  <c r="S33" i="1" s="1"/>
  <c r="R33" i="1"/>
  <c r="Q12" i="1"/>
  <c r="S12" i="1" s="1"/>
  <c r="R12" i="1"/>
  <c r="Q30" i="1"/>
  <c r="S30" i="1" s="1"/>
  <c r="R30" i="1"/>
  <c r="R47" i="1"/>
  <c r="Q47" i="1"/>
  <c r="S47" i="1" s="1"/>
  <c r="R5" i="1"/>
  <c r="Q5" i="1"/>
  <c r="S5" i="1" s="1"/>
  <c r="R32" i="1"/>
  <c r="Q32" i="1"/>
  <c r="S32" i="1" s="1"/>
  <c r="R31" i="1"/>
  <c r="Q31" i="1"/>
  <c r="S31" i="1" s="1"/>
  <c r="R3" i="1"/>
  <c r="Q3" i="1"/>
  <c r="S3" i="1" s="1"/>
  <c r="R49" i="1"/>
  <c r="Q49" i="1"/>
  <c r="S49" i="1" s="1"/>
  <c r="Q7" i="1"/>
  <c r="S7" i="1" s="1"/>
  <c r="R7" i="1"/>
  <c r="Q6" i="1"/>
  <c r="S6" i="1" s="1"/>
  <c r="R6" i="1"/>
  <c r="K44" i="1"/>
  <c r="L44" i="1" s="1"/>
  <c r="K24" i="1"/>
  <c r="K4" i="1"/>
  <c r="L4" i="1" s="1"/>
  <c r="K42" i="1"/>
  <c r="K22" i="1"/>
  <c r="K41" i="1"/>
  <c r="K21" i="1"/>
  <c r="K23" i="1"/>
  <c r="K39" i="1"/>
  <c r="K38" i="1"/>
  <c r="K18" i="1"/>
  <c r="K40" i="1"/>
  <c r="K37" i="1"/>
  <c r="K17" i="1"/>
  <c r="K19" i="1"/>
  <c r="K36" i="1"/>
  <c r="K16" i="1"/>
  <c r="K43" i="1"/>
  <c r="K20" i="1"/>
  <c r="K35" i="1"/>
  <c r="K15" i="1"/>
  <c r="L31" i="1"/>
  <c r="L47" i="1"/>
  <c r="L45" i="1"/>
  <c r="L32" i="1"/>
  <c r="L11" i="1"/>
  <c r="L30" i="1"/>
  <c r="L29" i="1"/>
  <c r="L7" i="1"/>
  <c r="L5" i="1"/>
  <c r="L3" i="1"/>
  <c r="L9" i="1"/>
  <c r="L8" i="1"/>
  <c r="L27" i="1"/>
  <c r="L26" i="1"/>
  <c r="L10" i="1"/>
  <c r="L28" i="1"/>
  <c r="L25" i="1"/>
  <c r="L12" i="1"/>
  <c r="L49" i="1"/>
  <c r="L46" i="1"/>
  <c r="L6" i="1"/>
  <c r="L2" i="1"/>
  <c r="L10" i="12"/>
  <c r="L25" i="12"/>
  <c r="L17" i="12"/>
  <c r="L13" i="12"/>
  <c r="L40" i="12"/>
  <c r="L28" i="12"/>
  <c r="L5" i="12"/>
  <c r="L37" i="12"/>
  <c r="L41" i="12"/>
  <c r="L44" i="12"/>
  <c r="L31" i="12"/>
  <c r="L12" i="12"/>
  <c r="L39" i="12"/>
  <c r="L35" i="12"/>
  <c r="L23" i="12"/>
  <c r="L19" i="12"/>
  <c r="L3" i="12"/>
  <c r="L14" i="12"/>
  <c r="L7" i="12"/>
  <c r="L33" i="12"/>
  <c r="L32" i="12"/>
  <c r="L4" i="12"/>
  <c r="L43" i="12"/>
  <c r="L36" i="12"/>
  <c r="L22" i="12"/>
  <c r="L21" i="12"/>
  <c r="L42" i="12"/>
  <c r="L20" i="12"/>
  <c r="L16" i="12"/>
  <c r="L6" i="12"/>
  <c r="L45" i="12"/>
  <c r="L34" i="12"/>
  <c r="L24" i="12"/>
  <c r="L15" i="12"/>
  <c r="L9" i="12"/>
  <c r="W6" i="12"/>
  <c r="L4" i="11"/>
  <c r="L3" i="11"/>
  <c r="L8" i="11"/>
  <c r="L12" i="11"/>
  <c r="L16" i="11"/>
  <c r="L37" i="11"/>
  <c r="L41" i="11"/>
  <c r="L45" i="11"/>
  <c r="L21" i="11"/>
  <c r="L17" i="11"/>
  <c r="L30" i="11"/>
  <c r="L9" i="11"/>
  <c r="L2" i="11"/>
  <c r="L13" i="11"/>
  <c r="L20" i="11"/>
  <c r="L28" i="11"/>
  <c r="L32" i="11"/>
  <c r="L14" i="11"/>
  <c r="L25" i="11"/>
  <c r="L29" i="11"/>
  <c r="L33" i="11"/>
  <c r="L34" i="11"/>
  <c r="L38" i="11"/>
  <c r="L42" i="11"/>
  <c r="P2" i="1"/>
  <c r="Q14" i="1" l="1"/>
  <c r="S14" i="1" s="1"/>
  <c r="R48" i="1"/>
  <c r="R18" i="1"/>
  <c r="Q18" i="1"/>
  <c r="S18" i="1" s="1"/>
  <c r="Q15" i="1"/>
  <c r="S15" i="1" s="1"/>
  <c r="R15" i="1"/>
  <c r="R44" i="1"/>
  <c r="Q44" i="1"/>
  <c r="S44" i="1" s="1"/>
  <c r="R35" i="1"/>
  <c r="Q35" i="1"/>
  <c r="S35" i="1" s="1"/>
  <c r="R20" i="1"/>
  <c r="Q20" i="1"/>
  <c r="S20" i="1" s="1"/>
  <c r="R43" i="1"/>
  <c r="Q43" i="1"/>
  <c r="S43" i="1" s="1"/>
  <c r="R41" i="1"/>
  <c r="Q41" i="1"/>
  <c r="S41" i="1" s="1"/>
  <c r="R42" i="1"/>
  <c r="Q42" i="1"/>
  <c r="S42" i="1" s="1"/>
  <c r="R4" i="1"/>
  <c r="Q4" i="1"/>
  <c r="S4" i="1" s="1"/>
  <c r="R2" i="1"/>
  <c r="Q2" i="1"/>
  <c r="S2" i="1" s="1"/>
  <c r="R24" i="1"/>
  <c r="Q24" i="1"/>
  <c r="S24" i="1" s="1"/>
  <c r="L24" i="1"/>
  <c r="R19" i="1"/>
  <c r="Q19" i="1"/>
  <c r="S19" i="1" s="1"/>
  <c r="R21" i="1"/>
  <c r="Q21" i="1"/>
  <c r="S21" i="1" s="1"/>
  <c r="R16" i="1"/>
  <c r="Q16" i="1"/>
  <c r="S16" i="1" s="1"/>
  <c r="R17" i="1"/>
  <c r="Q17" i="1"/>
  <c r="S17" i="1" s="1"/>
  <c r="R23" i="1"/>
  <c r="Q23" i="1"/>
  <c r="S23" i="1" s="1"/>
  <c r="R22" i="1"/>
  <c r="Q22" i="1"/>
  <c r="S22" i="1" s="1"/>
  <c r="R36" i="1"/>
  <c r="Q36" i="1"/>
  <c r="S36" i="1" s="1"/>
  <c r="R37" i="1"/>
  <c r="Q37" i="1"/>
  <c r="S37" i="1" s="1"/>
  <c r="R40" i="1"/>
  <c r="Q40" i="1"/>
  <c r="S40" i="1" s="1"/>
  <c r="R38" i="1"/>
  <c r="Q38" i="1"/>
  <c r="S38" i="1" s="1"/>
  <c r="R39" i="1"/>
  <c r="Q39" i="1"/>
  <c r="S39" i="1" s="1"/>
  <c r="L38" i="1"/>
  <c r="L20" i="1"/>
  <c r="L21" i="1"/>
  <c r="L41" i="1"/>
  <c r="L13" i="1"/>
  <c r="L48" i="1"/>
  <c r="L23" i="1"/>
  <c r="L43" i="1"/>
  <c r="L16" i="1"/>
  <c r="L39" i="1"/>
  <c r="L40" i="1"/>
  <c r="L22" i="1"/>
  <c r="L19" i="1"/>
  <c r="L35" i="1"/>
  <c r="L36" i="1"/>
  <c r="L17" i="1"/>
  <c r="L37" i="1"/>
  <c r="L42" i="1"/>
  <c r="L33" i="1"/>
  <c r="L14" i="1"/>
  <c r="L34" i="1"/>
  <c r="L15" i="1"/>
  <c r="L18" i="1"/>
</calcChain>
</file>

<file path=xl/sharedStrings.xml><?xml version="1.0" encoding="utf-8"?>
<sst xmlns="http://schemas.openxmlformats.org/spreadsheetml/2006/main" count="647" uniqueCount="153">
  <si>
    <t>ITEM</t>
  </si>
  <si>
    <t>DESCRIPCION</t>
  </si>
  <si>
    <t>CANTIDAD</t>
  </si>
  <si>
    <t xml:space="preserve">VALOR HISTORICO PROYECTADO </t>
  </si>
  <si>
    <t>PRECIO SECOP</t>
  </si>
  <si>
    <t xml:space="preserve">PRECIO ESTIMADO </t>
  </si>
  <si>
    <t xml:space="preserve">NO REGISTRA </t>
  </si>
  <si>
    <t>PRECIO MERCADO</t>
  </si>
  <si>
    <t>NO REGISTRA</t>
  </si>
  <si>
    <t>NO SE TENDRA EN CUENTA POR SUPERAR MERCADO</t>
  </si>
  <si>
    <t>SECOP 2          SALUD CENTRO No.1-05-05-013-2021</t>
  </si>
  <si>
    <t>SECOP 3 EJERCITO 061-ARC-DISAN-DMBOG-2022</t>
  </si>
  <si>
    <t xml:space="preserve">SECOP 1           SALUD CENTRO No 1-05-015-2020
</t>
  </si>
  <si>
    <t xml:space="preserve"> IPC 2020 (1.61%) </t>
  </si>
  <si>
    <t xml:space="preserve"> IPC 2019 (5.62%)</t>
  </si>
  <si>
    <t xml:space="preserve"> IPC 2022 (5.62%)</t>
  </si>
  <si>
    <t xml:space="preserve">NO SE TIENE EN CUENTA EL SECOP </t>
  </si>
  <si>
    <t xml:space="preserve">PRECIO </t>
  </si>
  <si>
    <t>ATENCIÓN (VISITA) DOMICILIARIA, POR MEDICINA GENERAL</t>
  </si>
  <si>
    <r>
      <t xml:space="preserve">ATENCIÓN (VISITA) DOMICILIARIA, POR MEDICINA GENERAL </t>
    </r>
    <r>
      <rPr>
        <b/>
        <sz val="7"/>
        <color theme="1"/>
        <rFont val="Arial"/>
        <family val="2"/>
      </rPr>
      <t>FUERA DE ARMENIA</t>
    </r>
  </si>
  <si>
    <t>ATENCIÓN (VISITA) DOMICILIARIA- POR ENFERMERÍA</t>
  </si>
  <si>
    <r>
      <t xml:space="preserve">ATENCIÓN (VISITA) DOMICILIARIA- POR ENFERMERÍA </t>
    </r>
    <r>
      <rPr>
        <b/>
        <sz val="7"/>
        <color theme="1"/>
        <rFont val="Arial"/>
        <family val="2"/>
      </rPr>
      <t>FUERA DE ARMENIA</t>
    </r>
  </si>
  <si>
    <t>ATENCIÓN (VISITA) DOMICILIARIA, POR FONIATRÍA Y FONOAUDIOLOGÍA</t>
  </si>
  <si>
    <r>
      <t xml:space="preserve">ATENCIÓN (VISITA) DOMICILIARIA, POR FONIATRÍA Y FONOAUDIOLOGÍA </t>
    </r>
    <r>
      <rPr>
        <b/>
        <sz val="7"/>
        <color theme="1"/>
        <rFont val="Arial"/>
        <family val="2"/>
      </rPr>
      <t>FUERA DE ARMENIA</t>
    </r>
  </si>
  <si>
    <t>ATENCIÓN (VISITA) DOMICILIARIA, POR FISIOTERAPIA</t>
  </si>
  <si>
    <r>
      <t xml:space="preserve">ATENCIÓN (VISITA) DOMICILIARIA, POR FISIOTERAPIA </t>
    </r>
    <r>
      <rPr>
        <b/>
        <sz val="7"/>
        <color theme="1"/>
        <rFont val="Arial"/>
        <family val="2"/>
      </rPr>
      <t>FUERA DE ARMENIA</t>
    </r>
  </si>
  <si>
    <t>ATENCIÓN (VISITA) DOMICILIARIA, POR TERAPIA RESPIRATORIA</t>
  </si>
  <si>
    <r>
      <t xml:space="preserve">ATENCIÓN (VISITA) DOMICILIARIA, POR TERAPIA RESPIRATORIA </t>
    </r>
    <r>
      <rPr>
        <b/>
        <sz val="7"/>
        <color theme="1"/>
        <rFont val="Arial"/>
        <family val="2"/>
      </rPr>
      <t>FUERA DE ARMENIA</t>
    </r>
  </si>
  <si>
    <t>ATENCIÓN (VISITA) DOMICILIARIA, POR TERAPIA OCUPACIONAL</t>
  </si>
  <si>
    <r>
      <t xml:space="preserve">ATENCIÓN (VISITA) DOMICILIARIA, POR TERAPIA OCUPACIONAL </t>
    </r>
    <r>
      <rPr>
        <b/>
        <sz val="7"/>
        <color theme="1"/>
        <rFont val="Arial"/>
        <family val="2"/>
      </rPr>
      <t>FUERA DE ARMENIA</t>
    </r>
  </si>
  <si>
    <r>
      <t xml:space="preserve">ATENCIÓN (VISITA) DOMICILIARIA, POR ENFERMERÍA (CUIDADOS DE AUXILIAR DE ENFERMERÍA POR </t>
    </r>
    <r>
      <rPr>
        <b/>
        <sz val="7"/>
        <color theme="1"/>
        <rFont val="Arial"/>
        <family val="2"/>
      </rPr>
      <t>6 HORAS</t>
    </r>
    <r>
      <rPr>
        <sz val="7"/>
        <color theme="1"/>
        <rFont val="Arial"/>
        <family val="2"/>
      </rPr>
      <t xml:space="preserve"> INCLUYE TODAS LAS ACTIVIDADES QUE REALIZA LA AUXILIAR DE ENFERMERÍA:  TOMA DE SIGNOS VITALES, CURACIONES DE BAJA Y MEDIANA COMPLEJIDAD, COLOCACIÓN CAMBIO Y/O RETIRO DE SONDA VESICAL, NASOGASTRICA, NUTRICIÓN ENTERAL POR GASTROSTOMIA, ENEMAS, ADMINISTRACION DE MEDICAMENTOS VO/IM/IV/SC, CUIDADOS GENERALES DEL PACIENTE, TOMA DE GLUCOMETRIAS.</t>
    </r>
  </si>
  <si>
    <r>
      <t xml:space="preserve">ATENCIÓN (VISITA) DOMICILIARIA, POR ENFERMERÍA (CUIDADOS DE AUXILIAR DE ENFERMERÍA POR </t>
    </r>
    <r>
      <rPr>
        <b/>
        <sz val="7"/>
        <color theme="1"/>
        <rFont val="Arial"/>
        <family val="2"/>
      </rPr>
      <t>8 HORAS</t>
    </r>
    <r>
      <rPr>
        <sz val="7"/>
        <color theme="1"/>
        <rFont val="Arial"/>
        <family val="2"/>
      </rPr>
      <t xml:space="preserve"> INCLUYE TODAS LAS ACTIVIDADES QUE REALIZA LA AUXILIAR DE ENFERMERÍA:  TOMA DE SIGNOS VITALES, CURACIONES DE BAJA Y MEDIANA COMPLEJIDAD, COLOCACION CAMBIO Y/O RETIRO DE SONDA VESICAL, NASOGASTRICA, NUTRICIÓN ENTERAL POR GASTROSTOMIA, ENEMAS, ADMINISTRACION DE MEDICAMENTOS VO/IM/IV/SC, CUIDADOS GENERALES DEL PACIENTE, TOMA DE GLUCOMETRIAS.</t>
    </r>
  </si>
  <si>
    <r>
      <t xml:space="preserve">ATENCIÓN (VISITA) DOMICILIARIA, POR ENFERMERÍA (CUIDADOS DE AUXILIAR DE ENFERMERÍA POR </t>
    </r>
    <r>
      <rPr>
        <b/>
        <sz val="7"/>
        <color theme="1"/>
        <rFont val="Arial"/>
        <family val="2"/>
      </rPr>
      <t>12 HORAS DIURNAS</t>
    </r>
    <r>
      <rPr>
        <sz val="7"/>
        <color theme="1"/>
        <rFont val="Arial"/>
        <family val="2"/>
      </rPr>
      <t xml:space="preserve"> INCLUYE TODAS LAS ACTIVIDADES QUE REALIZA LA AUXILIAR DE ENFERMERÍA: TOMA DE SIGNOS VITALES, CURACIONES DE BAJA Y MEDIANA COMPLEJIDAD, COLOCACION CAMBIO Y/O RETIRO DE SONDA VESICAL, NASOGASTRICA, NUTRICIÓN ENTERAL POR GASTROSTOMIA, ENEMAS, ADMINISTRACION DE MEDICAMENTOS VO/IM/IV/SC, CUIDADOS GENERALES DEL PACIENTE, TOMA DE GLUCOMETRIAS.</t>
    </r>
  </si>
  <si>
    <r>
      <t xml:space="preserve">ATENCIÓN (VISITA) DOMICILIARIA, POR ENFERMERÍA (CUIDADOS DE AUXILIAR DE ENFERMERÍA POR </t>
    </r>
    <r>
      <rPr>
        <b/>
        <sz val="7"/>
        <color theme="1"/>
        <rFont val="Arial"/>
        <family val="2"/>
      </rPr>
      <t>12 HORAS NOCTURNAS</t>
    </r>
    <r>
      <rPr>
        <sz val="7"/>
        <color theme="1"/>
        <rFont val="Arial"/>
        <family val="2"/>
      </rPr>
      <t xml:space="preserve"> INCLUYE TODAS LAS ACTIVIDADES QUE REALIZA LA AUXILIAR DE ENFERMERÍA: TOMA DE SIGNOS VITALES, CURACIONES DE BAJA Y MEDIANA COMPLEJIDAD, COLOCACION CAMBIO Y/O RETIRO DE SONDA VESICAL, NASOGASTRICA, NUTRICIÓN ENTERAL POR GASTROSTOMIA, ENEMAS, ADMINISTRACION DE MEDICAMENTOS VO/IM/IV/SC, CUIDADOS GENERALES DEL PACIENTE, TOMA DE GLUCOMETRIAS.</t>
    </r>
  </si>
  <si>
    <t>CURACIÓN DE LESIÓN EN PIEL O TEJIDO CELULAR SUBCUTÁNEO SOD (APLICA ÚNICAMENTE PARA LAS QUEMADURAS DE SEGUNDO Y TERCER GRADO EN ÁREA ESPECIAL O GENERAL (INCLUIDO INSUMOS) GUANTES ESTÉRIL, JERINGAS, TORUNDAS DE ALGODÓN, GASAS ESTÉRILES, ANTISÉPTICO, MICROPORE, ESPADRAPO, SOLUCIÓN SALINA, BOLSA PARA RECOLECCIÓN DE RESIDUOS HOSPITALARIOS.</t>
  </si>
  <si>
    <r>
      <t xml:space="preserve">CURACIÓN DE LESIÓN EN PIEL O TEJIDO CELULAR SUBCUTÁNEO SOD (APLICA ÚNICAMENTE PARA LAS QUEMADURAS DE SEGUNDO Y TERCER GRADO EN ÁREA ESPECIAL O GENERAL (INCLUIDO INSUMOS) GUANTES ESTÉRIL, JERINGAS, TORUNDAS DE ALGODÓN, GASAS ESTÉRILES, ANTISÉPTICO, MICROPORE, ESPADRAPO, SOLUCIÓN SALINA, BOLSA PARA RECOLECCIÓN DE RESIDUOS HOSPITALARIOS. </t>
    </r>
    <r>
      <rPr>
        <b/>
        <sz val="7"/>
        <color theme="1"/>
        <rFont val="Arial"/>
        <family val="2"/>
      </rPr>
      <t>FUERA DE ARMENIA</t>
    </r>
  </si>
  <si>
    <t xml:space="preserve">CURACIÓN DE LESIÓN EN PIEL O TEJIDO CELULAR SUBCUTÁNEO SOD (CURACION NIVEL I INCLUIDO INSUMOS GUANTES ESTÉRIL, JERINGAS, TORUNDAS DE ALGODÓN, GASAS ESTÉRILES, ANTISÉPTICO, MICROPORE, ESPADRAPO, SOLUCIÓN SALINA, BOLSA PARA RECOLECCIÓN DE RESIDUOS HOSPITALARIOS).  PARA EL PACIENTE QUE NO TENGA ASIGNADO EL AUXILIAR DE ENFERMERÍA (ENFERMERA DE TIEMPO COMPLETO O POR TURNO DE 6-8-12- HORAS). </t>
  </si>
  <si>
    <r>
      <t xml:space="preserve">CURACIÓN DE LESIÓN EN PIEL O TEJIDO CELULAR SUBCUTÁNEO SOD (CURACION NIVEL I INCLUIDO INSUMOS GUANTES ESTÉRIL, JERINGAS, TORUNDAS DE ALGODÓN, GASAS ESTÉRILES, ANTISÉPTICO, MICROPORE, ESPADRAPO, SOLUCIÓN SALINA, BOLSA PARA RECOLECCIÓN DE RESIDUOS HOSPITALARIOS).  PARA EL PACIENTE QUE NO TENGA ASIGNADO EL AUXILIAR DE ENFERMERÍA (ENFERMERA DE TIEMPO COMPLETO O POR TURNO DE 6-8-12- HORAS). </t>
    </r>
    <r>
      <rPr>
        <b/>
        <sz val="7"/>
        <color theme="1"/>
        <rFont val="Arial"/>
        <family val="2"/>
      </rPr>
      <t>FUERA DE ARMENIA</t>
    </r>
  </si>
  <si>
    <t>CURACIÓN DE LESIÓN EN PIEL O TEJIDO CELULAR SUBCUTÁNEO SOD (CURACION NIVEL II INCLUIDO INSUMOS GUANTES ESTÉRIL, JERINGAS, TORUNDAS DE ALGODÓN, GASAS ESTÉRIL, ANTISÉPTICO, MICROPORE, ESPADRAPO, SOLUCIÓN SALINA, BOLSA PARA RECOLECCIÓN DE RESIDUOS HOSPITALARIOS).  PARA EL PACIENTE QUE NO TENGA ASIGNADO EL AUXILIAR DE ENFERMERÍA (ENFERMERA DE TIEMPO COMPLETO O POR TURNO DE 6-8-12- HORAS).</t>
  </si>
  <si>
    <r>
      <t xml:space="preserve">CURACIÓN DE LESIÓN EN PIEL O TEJIDO CELULAR SUBCUTÁNEO SOD (CURACION NIVEL II INCLUIDO INSUMOS GUANTES ESTÉRIL, JERINGAS, TORUNDAS DE ALGODÓN, GASAS ESTÉRIL, ANTISÉPTICO, MICROPORE, ESPADRAPO, SOLUCIÓN SALINA, BOLSA PARA RECOLECCIÓN DE RESIDUOS HOSPITALARIOS).  PARA EL PACIENTE QUE NO TENGA ASIGNADO EL AUXILIAR DE ENFERMERÍA (ENFERMERA DE TIEMPO COMPLETO O POR TURNO DE 6-8-12- HORAS). </t>
    </r>
    <r>
      <rPr>
        <b/>
        <sz val="7"/>
        <color theme="1"/>
        <rFont val="Arial"/>
        <family val="2"/>
      </rPr>
      <t>FUERA DE ARMENIA</t>
    </r>
  </si>
  <si>
    <t>CURACIÓN DE LESIÓN EN PIEL O TEJIDO CELULAR SUBCUTÁNEO SOD (CURACION NIVEL III INCLUIDO INSUMOS GUANTES ESTÉRIL, JERINGAS, TORUNDAS DE ALGODÓN, GASAS ESTÉRIL, ANTISÉPTICO, MICROPORE, ESPADRAPO, SOLUCIÓN SALINA, Y LOS MEDICAMENTOS DE USO TOPICO INCLUIDOS EN EL ACUERDO 080 DEL 27 DE MAYO DE 2022 MANUAL TERAPEUTICO DE POLICIA Y FUERZAS ARMADAS REQUERIDOS PARA LA CURACION , SERAN SUMINISTRADOS POR EL PACIENTE Y/O DISPENSADOS POR LA UNIDAD  PRESTADORA DE SALUD QUINDIO ,  BOLSA PARA RECOLECCIÓN DE RESIDUOS HOSPITALARIOS).  PARA EL PACIENTE QUE NO TENGA ASIGNADO EL AUXILIAR DE ENFERMERÍA (ENFERMERA DE TIEMPO COMPLETO O POR TURNO DE 6-8-12- HORAS).</t>
  </si>
  <si>
    <r>
      <t xml:space="preserve">CURACIÓN DE LESIÓN EN PIEL O TEJIDO CELULAR SUBCUTÁNEO SOD (CURACION NIVEL III INCLUIDO INSUMOS GUANTES ESTÉRIL, JERINGAS, TORUNDAS DE ALGODÓN, GASAS ESTÉRIL, ANTISÉPTICO, MICROPORE, ESPADRAPO, SOLUCIÓN SALINA, Y LOS MEDICAMENTOS DE USO TOPICO INCLUIDOS EN EL ACUERDO 080 DEL 27 DE MAYO DE 2022 MANUAL TERAPEUTICO DE POLICIA Y FUERZAS ARMADAS REQUERIDOS PARA LA CURACION , SERAN SUMINISTRADOS POR EL PACIENTE Y/O DISPENSADOS POR LA UNIDAD  PRESTADORA DE SALUD QUINDIO ,  BOLSA PARA RECOLECCIÓN DE RESIDUOS HOSPITALARIOS).  PARA EL PACIENTE QUE NO TENGA ASIGNADO EL AUXILIAR DE ENFERMERÍA (ENFERMERA DE TIEMPO COMPLETO O POR TURNO DE 6-8-12- HORAS). </t>
    </r>
    <r>
      <rPr>
        <b/>
        <sz val="7"/>
        <color theme="1"/>
        <rFont val="Arial"/>
        <family val="2"/>
      </rPr>
      <t>FUERA DE ARMENIA</t>
    </r>
  </si>
  <si>
    <t>CURACIÓN DE LESIÓN EN PIEL O TEJIDO CELULAR SUBCUTÁNEO SOD (CURACION NIVEL IV INCLUIDO INSUMOS GUANTES ESTÉRIL, JERINGAS, TORUNDAS DE ALGODÓN, GASAS ESTÉRIL, ANTISÉPTICO, MICROPORE, ESPADRAPO, SOLUCIÓN SALINA,  Y LOS MEDICAMENTOS DE USO TOPICO INCLUIDOS EN EL ACUERDO 080 DEL 27 DE MAYO DE 2022 MANUAL TERAPEUTICO DE POLICIA Y FUERZAS ARMADAS REQUERIDOS PARA LA CURACION , SERAN SUMINISTRADOS POR EL PACIENTE Y/O DISPENSADOS POR LA UNIDAD  PRESTADORA DE SALUD QUINDIO ,  BOLSA PARA RECOLECCIÓN DE RESIDUOS HOSPITALARIOS).  PARA EL PACIENTE QUE NO TENGA ASIGNADO EL AUXILIAR DE ENFERMERÍA (ENFERMERA DE TIEMPO COMPLETO O POR TURNO DE 6-8-12- HORAS).</t>
  </si>
  <si>
    <r>
      <t xml:space="preserve">CURACIÓN DE LESIÓN EN PIEL O TEJIDO CELULAR SUBCUTÁNEO SOD (CURACION NIVEL IV INCLUIDO INSUMOS GUANTES ESTÉRIL, JERINGAS, TORUNDAS DE ALGODÓN, GASAS ESTÉRIL, ANTISÉPTICO, MICROPORE, ESPADRAPO, SOLUCIÓN SALINA,  Y LOS MEDICAMENTOS DE USO TOPICO INCLUIDOS EN EL ACUERDO 080 DEL 27 DE MAYO DE 2022 MANUAL TERAPEUTICO DE POLICIA Y FUERZAS ARMADAS REQUERIDOS PARA LA CURACION , SERAN SUMINISTRADOS POR EL PACIENTE Y/O DISPENSADOS POR LA UNIDAD  PRESTADORA DE SALUD QUINDIO ,  BOLSA PARA RECOLECCIÓN DE RESIDUOS HOSPITALARIOS).  PARA EL PACIENTE QUE NO TENGA ASIGNADO EL AUXILIAR DE ENFERMERÍA (ENFERMERA DE TIEMPO COMPLETO O POR TURNO DE 6-8-12- HORAS). </t>
    </r>
    <r>
      <rPr>
        <b/>
        <sz val="7"/>
        <color theme="1"/>
        <rFont val="Arial"/>
        <family val="2"/>
      </rPr>
      <t>FUERA DE ARMENIA</t>
    </r>
  </si>
  <si>
    <t>CAMBIO DE BOLSA DE COLOSTOMÍA INCLUIDO INSUMOS (GUANTES, GASAS ESTÉRILES, SOLUCIÓN SALINA, BOLSA PARA RECOLECCIÓN DE RESIDUOS HOSPITALARIOS, NO INCLUYE BOLSA DE COLOSTOMÍA). PARA EL PACIENTE QUE NO TENGA ASIGNADO EL AUXILIAR DE ENFERMERÍA (ENFERMERA DE TIEMPO COMPLETO O POR TURNO DE 6-8-12- HORAS).</t>
  </si>
  <si>
    <r>
      <t xml:space="preserve">CAMBIO DE BOLSA DE COLOSTOMÍA INCLUIDO INSUMOS (GUANTES, GASAS ESTÉRILES, SOLUCIÓN SALINA, BOLSA PARA RECOLECCIÓN DE RESIDUOS HOSPITALARIOS, NO INCLUYE BOLSA DE COLOSTOMÍA). PARA EL PACIENTE QUE NO TENGA ASIGNADO EL AUXILIAR DE ENFERMERÍA (ENFERMERA DE TIEMPO COMPLETO O POR TURNO DE 6-8-12- HORAS). </t>
    </r>
    <r>
      <rPr>
        <b/>
        <sz val="7"/>
        <color theme="1"/>
        <rFont val="Arial"/>
        <family val="2"/>
      </rPr>
      <t>FUERA DE ARMENIA</t>
    </r>
  </si>
  <si>
    <t>TOMA DE MUESTRAS DE LABORATORIO EN EL DOMICILIO - INCLUYE LA TOMA DE LOS EXÁMENES DE LABORATORIO, INCLUYE LOS INSUMOS PARA LA TOMA DEL EXAMEN, LOS RECIPIENTES Y/O TUBOS PARA LAS MUESTRAS Y EL TRASLADO AL LABORATORIO DE LA UNIDAD PRESTADORA DE SALUD QUINDÍO PARA SU PROCESAMIENTO. EN CASO DE SER EXÁMENES QUE NO SE PROCESEN EN EL LABORATORIO DE LA UNIDAD PRESTADORA DE SALUD QUINDÍO DEBE COORDINARSE CON EL SUPERVISOR DEL CONTRATO PARA TRASLADAR LA MUESTRA A LA IPS DE PROCESAMIENTO PARA QUE EL CONTRATISTA REALICE EL TRASLADO DE LA MUESTRA.</t>
  </si>
  <si>
    <r>
      <t xml:space="preserve">TOMA DE MUESTRAS DE LABORATORIO EN EL DOMICILIO - INCLUYE LA TOMA DE LOS EXÁMENES DE LABORATORIO, INCLUYE LOS INSUMOS PARA LA TOMA DEL EXAMEN, LOS RECIPIENTES Y/O TUBOS PARA LAS MUESTRAS Y EL TRASLADO AL LABORATORIO DE LA UNIDAD PRESTADORA DE SALUD QUINDÍO PARA SU PROCESAMIENTO. EN CASO DE SER EXÁMENES QUE NO SE PROCESEN EN EL LABORATORIO DE LA UNIDAD PRESTADORA DE SALUD QUINDÍO DEBE COORDINARSE CON EL SUPERVISOR DEL CONTRATO PARA TRASLADAR LA MUESTRA A LA IPS DE PROCESAMIENTO PARA QUE EL CONTRATISTA REALICE EL TRASLADO DE LA MUESTRA. </t>
    </r>
    <r>
      <rPr>
        <b/>
        <sz val="7"/>
        <color theme="1"/>
        <rFont val="Arial"/>
        <family val="2"/>
      </rPr>
      <t>FUERA DE ARMENIA</t>
    </r>
  </si>
  <si>
    <t>PROCEDIMIENTO DE COLOCACIÓN DE ENEMA, INCLUYE LOS INSUMOS PARA LA COLOCACIÓN DEL ENEMA: GUANTES LIMPIOS, LUBRICANTE, PARA EL PACIENTE QUE NO TENGA ASIGNADO EL AUXILIAR DE ENFERMERÍA (ENFERMERA DE TIEMPO COMPLETO O POR TURNO DE 6-8-12- HORAS).</t>
  </si>
  <si>
    <r>
      <t xml:space="preserve">PROCEDIMIENTO DE COLOCACIÓN DE ENEMA, INCLUYE LOS INSUMOS PARA LA COLOCACIÓN DEL ENEMA: GUANTES LIMPIOS, LUBRICANTE, PARA EL PACIENTE QUE NO TENGA ASIGNADO EL AUXILIAR DE ENFERMERÍA (ENFERMERA DE TIEMPO COMPLETO O POR TURNO DE 6-8-12- HORAS). </t>
    </r>
    <r>
      <rPr>
        <b/>
        <sz val="7"/>
        <color theme="1"/>
        <rFont val="Arial"/>
        <family val="2"/>
      </rPr>
      <t>FUERA DE ARMENIA</t>
    </r>
  </si>
  <si>
    <t>PROCEDIMIENTO COLOCACIÓN DE SONDA VESICAL (EL SERVICIO DEBERA INCLUIR LOS INSUMOS COMO: SONDA (CUALQUIER TIPO DE SONDA) GUANTES LIMPIOS Y ESTERILES, JERINGA, GASAS, ALGODÓN, ALCOHOL, XILOCAINA. POR EVENTO, PARA AQUEL PACIENTE QUE NO TENGA ASIGNADO EL AUXILIAR DE ENFERMERÍA (ENFERMERA DE TIEMPO COMPLETO O POR TURNO DE 6-8-12-HORAS)</t>
  </si>
  <si>
    <r>
      <t xml:space="preserve">PROCEDIMIENTO COLOCACIÓN DE SONDA VESICAL (EL SERVICIO DEBERA INCLUIR LOS INSUMOS COMO: SONDA (CUALQUIER TIPO DE SONDA) GUANTES LIMPIOS Y ESTERILES, JERINGA, GASAS, ALGODÓN, ALCOHOL, XILOCAINA. POR EVENTO, PARA AQUEL PACIENTE QUE NO TENGA ASIGNADO EL AUXILIAR DE ENFERMERÍA (ENFERMERA DE TIEMPO COMPLETO O POR TURNO DE 6-8-12-HORAS). </t>
    </r>
    <r>
      <rPr>
        <b/>
        <sz val="7"/>
        <color theme="1"/>
        <rFont val="Arial"/>
        <family val="2"/>
      </rPr>
      <t>FUERA DE ARMENIA</t>
    </r>
  </si>
  <si>
    <t>COLOCACIÓN O CAMBIO DE SONDA NASO U OROGÁSTRICA (EL SERVICIO DEBERA INCLUIR LOS INSUMOS PARA LA COLOCACIÓN DE LA SONDA COMO: SONDA (CUALQUIER TIPO DE SONDA) GUANTES LIMPIOS, JERINGA, GASAS, ESPARADRAPO ANTIALERGICO, ALGODÓN, ALCOHOL, LUBRICANTE, POR EVENTO PARA AQUEL PACIENTE QUE NO TENGA ASIGNADO EL AUXILIAR DE ENFERMERÍA (ENFERMERA DE TIEMPO COMPLETO O POR TURNO DE 6-8-12 HORAS)</t>
  </si>
  <si>
    <r>
      <t xml:space="preserve">COLOCACIÓN O CAMBIO DE SONDA NASO U OROGÁSTRICA (EL SERVICIO DEBERA INCLUIR LOS INSUMOS PARA LA COLOCACIÓN DE LA SONDA COMO: SONDA (CUALQUIER TIPO DE SONDA) GUANTES LIMPIOS, JERINGA, GASAS, ESPARADRAPO ANTIALERGICO, ALGODÓN, ALCOHOL, LUBRICANTE, POR EVENTO PARA AQUEL PACIENTE QUE NO TENGA ASIGNADO EL AUXILIAR DE ENFERMERÍA (ENFERMERA DE TIEMPO COMPLETO O POR TURNO DE 6-8-12 HORAS). </t>
    </r>
    <r>
      <rPr>
        <b/>
        <sz val="7"/>
        <color theme="1"/>
        <rFont val="Arial"/>
        <family val="2"/>
      </rPr>
      <t>FUERA DE ARMENIA</t>
    </r>
  </si>
  <si>
    <t>ANTIBIOTICOTERAPIA POR HORARIO, 1 DOSIS AL DIA: MEDICAMENTOS VIA PARENTERAL: EN HORARIO UNA SERIE DE APLICACIÓN, SEGÚN PRESCRIPCION MEDICA POR DIA, PARA CUALQUIER GRUPO ETARIO. PARA EL PACIENTE QUE NO TENGA ASIGNADO AUXILIAR DE ENFERMERÍA (ENFERMERÍA DE TIEMPO COMPLETO O POR TURNO DE 6-8-12-24 HR). INCLUYE INSUMOS NECESARIOS PARA LA ADMINISTRACION DEL MEDICAMENTO, INCLUYE ATRIL, EXCLUYE EL MEDICAMENTO QUE SERÁ SUMINISTRADO POR LA UNIDAD PRESTADORA DE SALUD QUINDIO  PREVIA TRANSCRIPCIÓN DE LA FÓRMULA POR PARTE DEL CUIDADOR, FAMILIAR O PACIENTE.</t>
  </si>
  <si>
    <r>
      <t xml:space="preserve">ANTIBIOTICOTERAPIA POR HORARIO, 1 DOSIS AL DIA: MEDICAMENTOS VIA PARENTERAL: EN HORARIO UNA SERIE DE APLICACIÓN, SEGÚN PRESCRIPCION MEDICA POR DIA, PARA CUALQUIER GRUPO ETARIO. PARA EL PACIENTE QUE NO TENGA ASIGNADO AUXILIAR DE ENFERMERÍA (ENFERMERÍA DE TIEMPO COMPLETO O POR TURNO DE 6-8-12-24 HR). INCLUYE INSUMOS NECESARIOS PARA LA ADMINISTRACION DEL MEDICAMENTO, INCLUYE ATRIL, EXCLUYE EL MEDICAMENTO QUE SERÁ SUMINISTRADO POR LA UNIDAD PRESTADORA DE SALUD QUINDIO  PREVIA TRANSCRIPCIÓN DE LA FÓRMULA POR PARTE DEL CUIDADOR, FAMILIAR O PACIENTE. </t>
    </r>
    <r>
      <rPr>
        <b/>
        <sz val="7"/>
        <color theme="1"/>
        <rFont val="Arial"/>
        <family val="2"/>
      </rPr>
      <t>FUERA DE ARMENIA</t>
    </r>
  </si>
  <si>
    <t>ANTIBIOTICOTERAPIA POR HORARIO, 2 DOSIS AL DIA: MEDICAMENTOS VIA PARENTERAL: EN HORARIO DOS SERIES DE APLICACIÓN, SEGÚN PRESCRIPCION MEDICA POR DIA, PARA CUALQUIER GRUPO ETARIO. PARA EL PACIENTE QUE NO TENGA ASIGNADO AUXILIAR DE ENFERMERÍA (ENFERMERÍA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t>
  </si>
  <si>
    <r>
      <t xml:space="preserve">ANTIBIOTICOTERAPIA POR HORARIO, 2 DOSIS AL DIA: MEDICAMENTOS VIA PARENTERAL: EN HORARIO DOS SERIES DE APLICACIÓN, SEGÚN PRESCRIPCION MEDICA POR DIA, PARA CUALQUIER GRUPO ETARIO. PARA EL PACIENTE QUE NO TENGA ASIGNADO AUXILIAR DE ENFERMERÍA (ENFERMERÍA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 </t>
    </r>
    <r>
      <rPr>
        <b/>
        <sz val="7"/>
        <color theme="1"/>
        <rFont val="Arial"/>
        <family val="2"/>
      </rPr>
      <t>FUERA DE ARMENIA</t>
    </r>
  </si>
  <si>
    <t>ANTIBIOTICOTERAPIA POR HORARIO, 3 DOSIS AL DIA: MEDICAMENTOS VIA PARENTERAL: EN HORARIO TRES SERIES DE APLICACIÓN, SEGÚN PRESCRIPCION MEDICA POR DIA, PARA CUALQUIER GRUPO ETARIO. PARA EL PACIENTE QUE NO TENGA ASIGNADO AUXILIAR DE ENFERMERÍA (ENFERMERÍA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t>
  </si>
  <si>
    <r>
      <t xml:space="preserve">ANTIBIOTICOTERAPIA POR HORARIO, 3 DOSIS AL DIA: MEDICAMENTOS VIA PARENTERAL: EN HORARIO TRES SERIES DE APLICACIÓN, SEGÚN PRESCRIPCION MEDICA POR DIA, PARA CUALQUIER GRUPO ETARIO. PARA EL PACIENTE QUE NO TENGA ASIGNADO AUXILIAR DE ENFERMERÍA (ENFERMERÍA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 </t>
    </r>
    <r>
      <rPr>
        <b/>
        <sz val="7"/>
        <color theme="1"/>
        <rFont val="Arial"/>
        <family val="2"/>
      </rPr>
      <t>FUERA DE ARMENIA</t>
    </r>
  </si>
  <si>
    <t>ANTIBIOTICOTERAPIA POR HORARIO, 4 DOSIS AL DIA: MEDICAMENTOS VIA PARENTERAL: EN HORARIO CUATRO SERIES DE APLICACIÓN, SEGÚN PRESCRIPCION MEDICA POR DIA, PARA CUALQUIER GRUPO ETARIO. PARA EL PACIENTE QUE NO TENGA ASIGNADO AUXILIAR DE ENFERMERÍA (ENFERMERÍA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t>
  </si>
  <si>
    <r>
      <t xml:space="preserve">ANTIBIOTICOTERAPIA POR HORARIO, 4 DOSIS AL DIA: MEDICAMENTOS VIA PARENTERAL: EN HORARIO CUATRO SERIES DE APLICACIÓN, SEGÚN PRESCRIPCION MEDICA POR DIA, PARA CUALQUIER GRUPO ETARIO. PARA EL PACIENTE QUE NO TENGA ASIGNADO AUXILIAR DE ENFERMERÍA (ENFERMERÍA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 </t>
    </r>
    <r>
      <rPr>
        <b/>
        <sz val="7"/>
        <color theme="1"/>
        <rFont val="Arial"/>
        <family val="2"/>
      </rPr>
      <t>FUERA DE ARMENIA</t>
    </r>
  </si>
  <si>
    <t>CUIDADOR DOMICILIARIO</t>
  </si>
  <si>
    <t>86-7-20219-24 AÑO 2024</t>
  </si>
  <si>
    <t>HOME MED</t>
  </si>
  <si>
    <t xml:space="preserve">AMBULANCIAS ARMENIA </t>
  </si>
  <si>
    <t xml:space="preserve">no reporta </t>
  </si>
  <si>
    <t>86-720131-2621 AÑO 2026</t>
  </si>
  <si>
    <t>86-7-20004-25 AÑO 2025</t>
  </si>
  <si>
    <t>no reporta</t>
  </si>
  <si>
    <t xml:space="preserve"> IPC 2024(5.24%) + IPC 2025 (7.20%)+ IPC 2026 (6.24%)  =18.68 %</t>
  </si>
  <si>
    <t>IPC 2025 (7,20%) +IPC 2026 (6,24%) = 13.44%</t>
  </si>
  <si>
    <t xml:space="preserve"> + IPC 2026 (6.24%)</t>
  </si>
  <si>
    <r>
      <t xml:space="preserve">ATENCIÓN (VISITA) DOMICILIARIA, POR MEDICINA GENERAL </t>
    </r>
    <r>
      <rPr>
        <b/>
        <sz val="9"/>
        <color theme="1"/>
        <rFont val="Arial"/>
        <family val="2"/>
      </rPr>
      <t>FUERA DE ARMENIA</t>
    </r>
  </si>
  <si>
    <r>
      <t xml:space="preserve">ATENCIÓN (VISITA) DOMICILIARIA- POR ENFERMERÍA </t>
    </r>
    <r>
      <rPr>
        <b/>
        <sz val="9"/>
        <color theme="1"/>
        <rFont val="Arial"/>
        <family val="2"/>
      </rPr>
      <t>FUERA DE ARMENIA</t>
    </r>
  </si>
  <si>
    <r>
      <t xml:space="preserve">ATENCIÓN (VISITA) DOMICILIARIA, POR FONIATRÍA Y FONOAUDIOLOGÍA </t>
    </r>
    <r>
      <rPr>
        <b/>
        <sz val="9"/>
        <color theme="1"/>
        <rFont val="Arial"/>
        <family val="2"/>
      </rPr>
      <t>FUERA DE ARMENIA</t>
    </r>
  </si>
  <si>
    <r>
      <t xml:space="preserve">ATENCIÓN (VISITA) DOMICILIARIA, POR FISIOTERAPIA </t>
    </r>
    <r>
      <rPr>
        <b/>
        <sz val="9"/>
        <color theme="1"/>
        <rFont val="Arial"/>
        <family val="2"/>
      </rPr>
      <t>FUERA DE ARMENIA</t>
    </r>
  </si>
  <si>
    <r>
      <t xml:space="preserve">ATENCIÓN (VISITA) DOMICILIARIA, POR TERAPIA RESPIRATORIA </t>
    </r>
    <r>
      <rPr>
        <b/>
        <sz val="9"/>
        <color theme="1"/>
        <rFont val="Arial"/>
        <family val="2"/>
      </rPr>
      <t>FUERA DE ARMENIA</t>
    </r>
  </si>
  <si>
    <r>
      <t xml:space="preserve">ATENCIÓN (VISITA) DOMICILIARIA, POR TERAPIA OCUPACIONAL </t>
    </r>
    <r>
      <rPr>
        <b/>
        <sz val="9"/>
        <color theme="1"/>
        <rFont val="Arial"/>
        <family val="2"/>
      </rPr>
      <t>FUERA DE ARMENIA</t>
    </r>
  </si>
  <si>
    <r>
      <t xml:space="preserve">ATENCIÓN (VISITA) DOMICILIARIA, POR ENFERMERÍA (CUIDADOS DE AUXILIAR DE ENFERMERÍA POR </t>
    </r>
    <r>
      <rPr>
        <b/>
        <sz val="9"/>
        <color theme="1"/>
        <rFont val="Arial"/>
        <family val="2"/>
      </rPr>
      <t>6 HORAS</t>
    </r>
    <r>
      <rPr>
        <sz val="9"/>
        <color theme="1"/>
        <rFont val="Arial"/>
        <family val="2"/>
      </rPr>
      <t xml:space="preserve"> INCLUYE TODAS LAS ACTIVIDADES QUE REALIZA LA AUXILIAR DE ENFERMERÍA:  TOMA DE SIGNOS VITALES, CURACIONES DE BAJA Y MEDIANA COMPLEJIDAD, COLOCACIÓN CAMBIO Y/O RETIRO DE SONDA VESICAL, NASOGASTRICA, NUTRICIÓN ENTERAL POR GASTROSTOMIA, ENEMAS, ADMINISTRACION DE MEDICAMENTOS VO/IM/IV/SC, CUIDADOS GENERALES DEL PACIENTE, TOMA DE GLUCOMETRIAS.</t>
    </r>
  </si>
  <si>
    <r>
      <t xml:space="preserve">ATENCIÓN (VISITA) DOMICILIARIA, POR ENFERMERÍA (CUIDADOS DE AUXILIAR DE ENFERMERÍA POR </t>
    </r>
    <r>
      <rPr>
        <b/>
        <sz val="9"/>
        <color theme="1"/>
        <rFont val="Arial"/>
        <family val="2"/>
      </rPr>
      <t>8 HORAS</t>
    </r>
    <r>
      <rPr>
        <sz val="9"/>
        <color theme="1"/>
        <rFont val="Arial"/>
        <family val="2"/>
      </rPr>
      <t xml:space="preserve"> INCLUYE TODAS LAS ACTIVIDADES QUE REALIZA LA AUXILIAR DE ENFERMERÍA:  TOMA DE SIGNOS VITALES, CURACIONES DE BAJA Y MEDIANA COMPLEJIDAD, COLOCACION CAMBIO Y/O RETIRO DE SONDA VESICAL, NASOGASTRICA, NUTRICIÓN ENTERAL POR GASTROSTOMIA, ENEMAS, ADMINISTRACION DE MEDICAMENTOS VO/IM/IV/SC, CUIDADOS GENERALES DEL PACIENTE, TOMA DE GLUCOMETRIAS.</t>
    </r>
  </si>
  <si>
    <r>
      <t xml:space="preserve">ATENCIÓN (VISITA) DOMICILIARIA, POR ENFERMERÍA (CUIDADOS DE AUXILIAR DE ENFERMERÍA POR </t>
    </r>
    <r>
      <rPr>
        <b/>
        <sz val="9"/>
        <color theme="1"/>
        <rFont val="Arial"/>
        <family val="2"/>
      </rPr>
      <t>12 HORAS DIURNAS</t>
    </r>
    <r>
      <rPr>
        <sz val="9"/>
        <color theme="1"/>
        <rFont val="Arial"/>
        <family val="2"/>
      </rPr>
      <t xml:space="preserve"> INCLUYE TODAS LAS ACTIVIDADES QUE REALIZA LA AUXILIAR DE ENFERMERÍA: TOMA DE SIGNOS VITALES, CURACIONES DE BAJA Y MEDIANA COMPLEJIDAD, COLOCACION CAMBIO Y/O RETIRO DE SONDA VESICAL, NASOGASTRICA, NUTRICIÓN ENTERAL POR GASTROSTOMIA, ENEMAS, ADMINISTRACION DE MEDICAMENTOS VO/IM/IV/SC, CUIDADOS GENERALES DEL PACIENTE, TOMA DE GLUCOMETRIAS.</t>
    </r>
  </si>
  <si>
    <r>
      <t xml:space="preserve">ATENCIÓN (VISITA) DOMICILIARIA, POR ENFERMERÍA (CUIDADOS DE AUXILIAR DE ENFERMERÍA POR </t>
    </r>
    <r>
      <rPr>
        <b/>
        <sz val="9"/>
        <color theme="1"/>
        <rFont val="Arial"/>
        <family val="2"/>
      </rPr>
      <t>12 HORAS NOCTURNAS</t>
    </r>
    <r>
      <rPr>
        <sz val="9"/>
        <color theme="1"/>
        <rFont val="Arial"/>
        <family val="2"/>
      </rPr>
      <t xml:space="preserve"> INCLUYE TODAS LAS ACTIVIDADES QUE REALIZA LA AUXILIAR DE ENFERMERÍA: TOMA DE SIGNOS VITALES, CURACIONES DE BAJA Y MEDIANA COMPLEJIDAD, COLOCACION CAMBIO Y/O RETIRO DE SONDA VESICAL, NASOGASTRICA, NUTRICIÓN ENTERAL POR GASTROSTOMIA, ENEMAS, ADMINISTRACION DE MEDICAMENTOS VO/IM/IV/SC, CUIDADOS GENERALES DEL PACIENTE, TOMA DE GLUCOMETRIAS.</t>
    </r>
  </si>
  <si>
    <r>
      <t xml:space="preserve">CURACIÓN DE LESIÓN EN PIEL O TEJIDO CELULAR SUBCUTÁNEO SOD (APLICA ÚNICAMENTE PARA LAS QUEMADURAS DE SEGUNDO Y TERCER GRADO EN ÁREA ESPECIAL O GENERAL (INCLUIDO INSUMOS) GUANTES ESTÉRIL, JERINGAS, TORUNDAS DE ALGODÓN, GASAS ESTÉRILES, ANTISÉPTICO, MICROPORE, ESPADRAPO, SOLUCIÓN SALINA, BOLSA PARA RECOLECCIÓN DE RESIDUOS HOSPITALARIOS. </t>
    </r>
    <r>
      <rPr>
        <b/>
        <sz val="9"/>
        <color theme="1"/>
        <rFont val="Arial"/>
        <family val="2"/>
      </rPr>
      <t>FUERA DE ARMENIA</t>
    </r>
  </si>
  <si>
    <r>
      <t xml:space="preserve">CURACIÓN DE LESIÓN EN PIEL O TEJIDO CELULAR SUBCUTÁNEO SOD (CURACION NIVEL I INCLUIDO INSUMOS GUANTES ESTÉRIL, JERINGAS, TORUNDAS DE ALGODÓN, GASAS ESTÉRILES, ANTISÉPTICO, MICROPORE, ESPADRAPO, SOLUCIÓN SALINA, BOLSA PARA RECOLECCIÓN DE RESIDUOS HOSPITALARIOS).  PARA EL PACIENTE QUE NO TENGA ASIGNADO EL AUXILIAR DE ENFERMERÍA (ENFERMERA DE TIEMPO COMPLETO O POR TURNO DE 6-8-12- HORAS). </t>
    </r>
    <r>
      <rPr>
        <b/>
        <sz val="9"/>
        <color theme="1"/>
        <rFont val="Arial"/>
        <family val="2"/>
      </rPr>
      <t>FUERA DE ARMENIA</t>
    </r>
  </si>
  <si>
    <r>
      <t xml:space="preserve">CURACIÓN DE LESIÓN EN PIEL O TEJIDO CELULAR SUBCUTÁNEO SOD (CURACION NIVEL II INCLUIDO INSUMOS GUANTES ESTÉRIL, JERINGAS, TORUNDAS DE ALGODÓN, GASAS ESTÉRIL, ANTISÉPTICO, MICROPORE, ESPADRAPO, SOLUCIÓN SALINA, BOLSA PARA RECOLECCIÓN DE RESIDUOS HOSPITALARIOS).  PARA EL PACIENTE QUE NO TENGA ASIGNADO EL AUXILIAR DE ENFERMERÍA (ENFERMERA DE TIEMPO COMPLETO O POR TURNO DE 6-8-12- HORAS). </t>
    </r>
    <r>
      <rPr>
        <b/>
        <sz val="9"/>
        <color theme="1"/>
        <rFont val="Arial"/>
        <family val="2"/>
      </rPr>
      <t>FUERA DE ARMENIA</t>
    </r>
  </si>
  <si>
    <r>
      <t xml:space="preserve">CURACIÓN DE LESIÓN EN PIEL O TEJIDO CELULAR SUBCUTÁNEO SOD (CURACION NIVEL III INCLUIDO INSUMOS GUANTES ESTÉRIL, JERINGAS, TORUNDAS DE ALGODÓN, GASAS ESTÉRIL, ANTISÉPTICO, MICROPORE, ESPADRAPO, SOLUCIÓN SALINA, Y LOS MEDICAMENTOS DE USO TOPICO INCLUIDOS EN EL ACUERDO 080 DEL 27 DE MAYO DE 2022 MANUAL TERAPEUTICO DE POLICIA Y FUERZAS ARMADAS REQUERIDOS PARA LA CURACION , SERAN SUMINISTRADOS POR EL PACIENTE Y/O DISPENSADOS POR LA UNIDAD  PRESTADORA DE SALUD QUINDIO ,  BOLSA PARA RECOLECCIÓN DE RESIDUOS HOSPITALARIOS).  PARA EL PACIENTE QUE NO TENGA ASIGNADO EL AUXILIAR DE ENFERMERÍA (ENFERMERA DE TIEMPO COMPLETO O POR TURNO DE 6-8-12- HORAS). </t>
    </r>
    <r>
      <rPr>
        <b/>
        <sz val="9"/>
        <color theme="1"/>
        <rFont val="Arial"/>
        <family val="2"/>
      </rPr>
      <t>FUERA DE ARMENIA</t>
    </r>
  </si>
  <si>
    <r>
      <t xml:space="preserve">CURACIÓN DE LESIÓN EN PIEL O TEJIDO CELULAR SUBCUTÁNEO SOD (CURACION NIVEL IV INCLUIDO INSUMOS GUANTES ESTÉRIL, JERINGAS, TORUNDAS DE ALGODÓN, GASAS ESTÉRIL, ANTISÉPTICO, MICROPORE, ESPADRAPO, SOLUCIÓN SALINA,  Y LOS MEDICAMENTOS DE USO TOPICO INCLUIDOS EN EL ACUERDO 080 DEL 27 DE MAYO DE 2022 MANUAL TERAPEUTICO DE POLICIA Y FUERZAS ARMADAS REQUERIDOS PARA LA CURACION , SERAN SUMINISTRADOS POR EL PACIENTE Y/O DISPENSADOS POR LA UNIDAD  PRESTADORA DE SALUD QUINDIO ,  BOLSA PARA RECOLECCIÓN DE RESIDUOS HOSPITALARIOS).  PARA EL PACIENTE QUE NO TENGA ASIGNADO EL AUXILIAR DE ENFERMERÍA (ENFERMERA DE TIEMPO COMPLETO O POR TURNO DE 6-8-12- HORAS). </t>
    </r>
    <r>
      <rPr>
        <b/>
        <sz val="9"/>
        <color theme="1"/>
        <rFont val="Arial"/>
        <family val="2"/>
      </rPr>
      <t>FUERA DE ARMENIA</t>
    </r>
  </si>
  <si>
    <r>
      <t xml:space="preserve">CAMBIO DE BOLSA DE COLOSTOMÍA INCLUIDO INSUMOS (GUANTES, GASAS ESTÉRILES, SOLUCIÓN SALINA, BOLSA PARA RECOLECCIÓN DE RESIDUOS HOSPITALARIOS, NO INCLUYE BOLSA DE COLOSTOMÍA). PARA EL PACIENTE QUE NO TENGA ASIGNADO EL AUXILIAR DE ENFERMERÍA (ENFERMERA DE TIEMPO COMPLETO O POR TURNO DE 6-8-12- HORAS). </t>
    </r>
    <r>
      <rPr>
        <b/>
        <sz val="9"/>
        <color theme="1"/>
        <rFont val="Arial"/>
        <family val="2"/>
      </rPr>
      <t>FUERA DE ARMENIA</t>
    </r>
  </si>
  <si>
    <r>
      <t xml:space="preserve">TOMA DE MUESTRAS DE LABORATORIO EN EL DOMICILIO - INCLUYE LA TOMA DE LOS EXÁMENES DE LABORATORIO, INCLUYE LOS INSUMOS PARA LA TOMA DEL EXAMEN, LOS RECIPIENTES Y/O TUBOS PARA LAS MUESTRAS Y EL TRASLADO AL LABORATORIO DE LA UNIDAD PRESTADORA DE SALUD QUINDÍO PARA SU PROCESAMIENTO. EN CASO DE SER EXÁMENES QUE NO SE PROCESEN EN EL LABORATORIO DE LA UNIDAD PRESTADORA DE SALUD QUINDÍO DEBE COORDINARSE CON EL SUPERVISOR DEL CONTRATO PARA TRASLADAR LA MUESTRA A LA IPS DE PROCESAMIENTO PARA QUE EL CONTRATISTA REALICE EL TRASLADO DE LA MUESTRA. </t>
    </r>
    <r>
      <rPr>
        <b/>
        <sz val="9"/>
        <color theme="1"/>
        <rFont val="Arial"/>
        <family val="2"/>
      </rPr>
      <t>FUERA DE ARMENIA</t>
    </r>
  </si>
  <si>
    <r>
      <t xml:space="preserve">PROCEDIMIENTO DE COLOCACIÓN DE ENEMA, INCLUYE LOS INSUMOS PARA LA COLOCACIÓN DEL ENEMA: GUANTES LIMPIOS, LUBRICANTE, PARA EL PACIENTE QUE NO TENGA ASIGNADO EL AUXILIAR DE ENFERMERÍA (ENFERMERA DE TIEMPO COMPLETO O POR TURNO DE 6-8-12- HORAS). </t>
    </r>
    <r>
      <rPr>
        <b/>
        <sz val="9"/>
        <color theme="1"/>
        <rFont val="Arial"/>
        <family val="2"/>
      </rPr>
      <t>FUERA DE ARMENIA</t>
    </r>
  </si>
  <si>
    <r>
      <t xml:space="preserve">PROCEDIMIENTO COLOCACIÓN DE SONDA VESICAL (EL SERVICIO DEBERA INCLUIR LOS INSUMOS COMO: SONDA (CUALQUIER TIPO DE SONDA) GUANTES LIMPIOS Y ESTERILES, JERINGA, GASAS, ALGODÓN, ALCOHOL, XILOCAINA. POR EVENTO, PARA AQUEL PACIENTE QUE NO TENGA ASIGNADO EL AUXILIAR DE ENFERMERÍA (ENFERMERA DE TIEMPO COMPLETO O POR TURNO DE 6-8-12-HORAS). </t>
    </r>
    <r>
      <rPr>
        <b/>
        <sz val="9"/>
        <color theme="1"/>
        <rFont val="Arial"/>
        <family val="2"/>
      </rPr>
      <t>FUERA DE ARMENIA</t>
    </r>
  </si>
  <si>
    <r>
      <t xml:space="preserve">COLOCACIÓN O CAMBIO DE SONDA NASO U OROGÁSTRICA (EL SERVICIO DEBERA INCLUIR LOS INSUMOS PARA LA COLOCACIÓN DE LA SONDA COMO: SONDA (CUALQUIER TIPO DE SONDA) GUANTES LIMPIOS, JERINGA, GASAS, ESPARADRAPO ANTIALERGICO, ALGODÓN, ALCOHOL, LUBRICANTE, POR EVENTO PARA AQUEL PACIENTE QUE NO TENGA ASIGNADO EL AUXILIAR DE ENFERMERÍA (ENFERMERA DE TIEMPO COMPLETO O POR TURNO DE 6-8-12 HORAS). </t>
    </r>
    <r>
      <rPr>
        <b/>
        <sz val="9"/>
        <color theme="1"/>
        <rFont val="Arial"/>
        <family val="2"/>
      </rPr>
      <t>FUERA DE ARMENIA</t>
    </r>
  </si>
  <si>
    <r>
      <t xml:space="preserve">ANTIBIOTICOTERAPIA POR HORARIO, 1 DOSIS AL DIA: MEDICAMENTOS VIA PARENTERAL: EN HORARIO UNA SERIE DE APLICACIÓN, SEGÚN PRESCRIPCION MEDICA POR DIA, PARA CUALQUIER GRUPO ETARIO. PARA EL PACIENTE QUE NO TENGA ASIGNADO AUXILIAR DE ENFERMERÍA (ENFERMERÍA DE TIEMPO COMPLETO O POR TURNO DE 6-8-12-24 HR). INCLUYE INSUMOS NECESARIOS PARA LA ADMINISTRACION DEL MEDICAMENTO, INCLUYE ATRIL, EXCLUYE EL MEDICAMENTO QUE SERÁ SUMINISTRADO POR LA UNIDAD PRESTADORA DE SALUD QUINDIO  PREVIA TRANSCRIPCIÓN DE LA FÓRMULA POR PARTE DEL CUIDADOR, FAMILIAR O PACIENTE. </t>
    </r>
    <r>
      <rPr>
        <b/>
        <sz val="9"/>
        <color theme="1"/>
        <rFont val="Arial"/>
        <family val="2"/>
      </rPr>
      <t>FUERA DE ARMENIA</t>
    </r>
  </si>
  <si>
    <r>
      <t xml:space="preserve">ANTIBIOTICOTERAPIA POR HORARIO, 2 DOSIS AL DIA: MEDICAMENTOS VIA PARENTERAL: EN HORARIO DOS SERIES DE APLICACIÓN, SEGÚN PRESCRIPCION MEDICA POR DIA, PARA CUALQUIER GRUPO ETARIO. PARA EL PACIENTE QUE NO TENGA ASIGNADO AUXILIAR DE ENFERMERÍA (ENFERMERÍA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 </t>
    </r>
    <r>
      <rPr>
        <b/>
        <sz val="9"/>
        <color theme="1"/>
        <rFont val="Arial"/>
        <family val="2"/>
      </rPr>
      <t>FUERA DE ARMENIA</t>
    </r>
  </si>
  <si>
    <r>
      <t xml:space="preserve">ANTIBIOTICOTERAPIA POR HORARIO, 3 DOSIS AL DIA: MEDICAMENTOS VIA PARENTERAL: EN HORARIO TRES SERIES DE APLICACIÓN, SEGÚN PRESCRIPCION MEDICA POR DIA, PARA CUALQUIER GRUPO ETARIO. PARA EL PACIENTE QUE NO TENGA ASIGNADO AUXILIAR DE ENFERMERÍA (ENFERMERÍA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 </t>
    </r>
    <r>
      <rPr>
        <b/>
        <sz val="9"/>
        <color theme="1"/>
        <rFont val="Arial"/>
        <family val="2"/>
      </rPr>
      <t>FUERA DE ARMENIA</t>
    </r>
  </si>
  <si>
    <r>
      <t xml:space="preserve">ANTIBIOTICOTERAPIA POR HORARIO, 4 DOSIS AL DIA: MEDICAMENTOS VIA PARENTERAL: EN HORARIO CUATRO SERIES DE APLICACIÓN, SEGÚN PRESCRIPCION MEDICA POR DIA, PARA CUALQUIER GRUPO ETARIO. PARA EL PACIENTE QUE NO TENGA ASIGNADO AUXILIAR DE ENFERMERÍA (ENFERMERÍA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 </t>
    </r>
    <r>
      <rPr>
        <b/>
        <sz val="9"/>
        <color theme="1"/>
        <rFont val="Arial"/>
        <family val="2"/>
      </rPr>
      <t>FUERA DE ARMENIA</t>
    </r>
  </si>
  <si>
    <t xml:space="preserve"> IPC 2024(5,20%) + IPC 2025 (5,10%)</t>
  </si>
  <si>
    <t>IPC 2025 (5,10%)</t>
  </si>
  <si>
    <t>HISTORICO</t>
  </si>
  <si>
    <t>PRECIO ESTIMADO</t>
  </si>
  <si>
    <t>CONCEPTO</t>
  </si>
  <si>
    <t>CODIGO CUPS</t>
  </si>
  <si>
    <t>UNIDAD</t>
  </si>
  <si>
    <t>MENOR VALOR COTIZADO</t>
  </si>
  <si>
    <t>PRECIO HISTORICO</t>
  </si>
  <si>
    <t>PRECIOS SECOP II</t>
  </si>
  <si>
    <t>PRECIOS DE CATÁLOGO O PORTALES WEB</t>
  </si>
  <si>
    <t>CONSULTA</t>
  </si>
  <si>
    <r>
      <t xml:space="preserve">ATENCIÓN (VISITA) DOMICILIARIA, POR MEDICINA GENERAL </t>
    </r>
    <r>
      <rPr>
        <b/>
        <sz val="7"/>
        <color rgb="FF000000"/>
        <rFont val="Arial"/>
        <family val="2"/>
      </rPr>
      <t>FUERA DE ARMENIA</t>
    </r>
  </si>
  <si>
    <r>
      <t xml:space="preserve">ATENCIÓN (VISITA) DOMICILIARIA- POR ENFERMERÍA </t>
    </r>
    <r>
      <rPr>
        <b/>
        <sz val="7"/>
        <color rgb="FF000000"/>
        <rFont val="Arial"/>
        <family val="2"/>
      </rPr>
      <t>FUERA DE ARMENIA</t>
    </r>
  </si>
  <si>
    <t>SESION 30 MINUTOS</t>
  </si>
  <si>
    <r>
      <t xml:space="preserve">ATENCIÓN (VISITA) DOMICILIARIA, POR FONIATRÍA Y FONOAUDIOLOGÍA </t>
    </r>
    <r>
      <rPr>
        <b/>
        <sz val="7"/>
        <color rgb="FF000000"/>
        <rFont val="Arial"/>
        <family val="2"/>
      </rPr>
      <t>FUERA DE ARMENIA</t>
    </r>
  </si>
  <si>
    <r>
      <t xml:space="preserve">ATENCIÓN (VISITA) DOMICILIARIA, POR FISIOTERAPIA </t>
    </r>
    <r>
      <rPr>
        <b/>
        <sz val="7"/>
        <color rgb="FF000000"/>
        <rFont val="Arial"/>
        <family val="2"/>
      </rPr>
      <t>FUERA DE ARMENIA</t>
    </r>
  </si>
  <si>
    <r>
      <t xml:space="preserve">ATENCIÓN (VISITA) DOMICILIARIA, POR TERAPIA RESPIRATORIA </t>
    </r>
    <r>
      <rPr>
        <b/>
        <sz val="7"/>
        <color rgb="FF000000"/>
        <rFont val="Arial"/>
        <family val="2"/>
      </rPr>
      <t>FUERA DE ARMENIA</t>
    </r>
  </si>
  <si>
    <r>
      <t xml:space="preserve">ATENCIÓN (VISITA) DOMICILIARIA, POR TERAPIA OCUPACIONAL </t>
    </r>
    <r>
      <rPr>
        <b/>
        <sz val="7"/>
        <color rgb="FF000000"/>
        <rFont val="Arial"/>
        <family val="2"/>
      </rPr>
      <t>FUERA DE ARMENIA</t>
    </r>
  </si>
  <si>
    <r>
      <t xml:space="preserve">ATENCIÓN (VISITA) DOMICILIARIA, POR ENFERMERÍA (CUIDADOS DE AUXILIAR DE ENFERMERIA POR </t>
    </r>
    <r>
      <rPr>
        <b/>
        <sz val="7"/>
        <color rgb="FF000000"/>
        <rFont val="Arial"/>
        <family val="2"/>
      </rPr>
      <t>6 HORAS</t>
    </r>
    <r>
      <rPr>
        <sz val="7"/>
        <color rgb="FF000000"/>
        <rFont val="Arial"/>
        <family val="2"/>
      </rPr>
      <t xml:space="preserve"> INCLUYE TODAS LAS ACTIVIDADES QUE REALIZA LA AUXILIAR DE ENFERMERIA:  TOMA DE SIGNOS VITALES, CURACIONES DE BAJA Y MEDIANA COMPLEJIDAD, COLOCACION CAMBIO Y/O RETIRO DE SONDA VESICAL, NASOGASTRICA, NUTRICION ENTERAL POR GASTROSTOMIA, ENEMAS, ADMINISTRACION DE MEDICAMENTOS VO/IM/IV/SC, CUIDADOS GENERALES DEL PACIENTE, TOMA DE GLUCOMETRIAS.</t>
    </r>
  </si>
  <si>
    <t>SERVICIO</t>
  </si>
  <si>
    <t>6 horas</t>
  </si>
  <si>
    <r>
      <t xml:space="preserve">ATENCIÓN (VISITA) DOMICILIARIA, POR ENFERMERÍA (CUIDADOS DE AUXILIAR DE ENFERMERIA POR </t>
    </r>
    <r>
      <rPr>
        <b/>
        <sz val="7"/>
        <color rgb="FF000000"/>
        <rFont val="Arial"/>
        <family val="2"/>
      </rPr>
      <t>8 HORAS</t>
    </r>
    <r>
      <rPr>
        <sz val="7"/>
        <color rgb="FF000000"/>
        <rFont val="Arial"/>
        <family val="2"/>
      </rPr>
      <t xml:space="preserve"> INCLUYE TODAS LAS ACTIVIDADES QUE REALIZA LA AUXILIAR DE ENFERMERIA:  TOMA DE SIGNOS VITALES, CURACIONES DE BAJA Y MEDIANA COMPLEJIDAD, COLOCACION CAMBIO Y/O RETIRO DE SONDA VESICAL, NASOGASTRICA, NUTRICION ENTERAL POR GASTROSTOMIA, ENEMAS, ADMINISTRACION DE MEDICAMENTOS VO/IM/IV/SC, CUIDADOS GENERALES DEL PACIENTE, TOMA DE GLUCOMETRIAS.</t>
    </r>
  </si>
  <si>
    <t>8 horas</t>
  </si>
  <si>
    <r>
      <t xml:space="preserve">ATENCIÓN (VISITA) DOMICILIARIA, POR ENFERMERÍA (CUIDADOS DE AUXILIAR DE ENFERMERIA POR </t>
    </r>
    <r>
      <rPr>
        <b/>
        <sz val="7"/>
        <color rgb="FF000000"/>
        <rFont val="Arial"/>
        <family val="2"/>
      </rPr>
      <t>12 HORAS DIURNAS</t>
    </r>
    <r>
      <rPr>
        <sz val="7"/>
        <color rgb="FF000000"/>
        <rFont val="Arial"/>
        <family val="2"/>
      </rPr>
      <t xml:space="preserve"> INCLUYE TODAS LAS ACTIVIDADES QUE REALIZA LA AUXILIAR DE ENFERMERIA: TOMA DE SIGNOS VITALES, CURACIONES DE BAJA Y MEDIANA COMPLEJIDAD, COLOCACION CAMBIO Y/O RETIRO DE SONDA VESICAL, NASOGASTRICA, NUTRICION ENTERAL POR GASTROSTOMIA, ENEMAS, ADMINISTRACION DE MEDICAMENTOS VO/IM/IV/SC, CUIDADOS GENERALES DEL PACIENTE, TOMA DE GLUCOMETRIAS.</t>
    </r>
  </si>
  <si>
    <t>12 horas diurnas</t>
  </si>
  <si>
    <r>
      <t xml:space="preserve">ATENCIÓN (VISITA) DOMICILIARIA, POR ENFERMERÍA (CUIDADOS DE AUXILIAR DE ENFERMERIA POR </t>
    </r>
    <r>
      <rPr>
        <b/>
        <sz val="7"/>
        <color rgb="FF000000"/>
        <rFont val="Arial"/>
        <family val="2"/>
      </rPr>
      <t>12 HORAS NOCTURNAS</t>
    </r>
    <r>
      <rPr>
        <sz val="7"/>
        <color rgb="FF000000"/>
        <rFont val="Arial"/>
        <family val="2"/>
      </rPr>
      <t xml:space="preserve"> INCLUYE TODAS LAS ACTIVIDADES QUE REALIZA LA AUXILIAR DE ENFERMERIA: TOMA DE SIGNOS VITALES, CURACIONES DE BAJA Y MEDIANA COMPLEJIDAD, COLOCACION CAMBIO Y/O RETIRO DE SONDA VESICAL, NASOGASTRICA, NUTRICION ENTERAL POR GASTROSTOMIA, ENEMAS, ADMINISTRACION DE MEDICAMENTOS VO/IM/IV/SC, CUIDADOS GENERALES DEL PACIENTE, TOMA DE GLUCOMETRIAS.</t>
    </r>
  </si>
  <si>
    <t>12 horas nocturnas</t>
  </si>
  <si>
    <t>PROCEDIMIENTO</t>
  </si>
  <si>
    <r>
      <t xml:space="preserve">CURACIÓN DE LESIÓN EN PIEL O TEJIDO CELULAR SUBCUTÁNEO SOD (APLICA ÚNICAMENTE PARA LAS QUEMADURAS DE SEGUNDO Y TERCER GRADO EN ÁREA ESPECIAL O GENERAL (INCLUIDO INSUMOS) GUANTES ESTÉRIL, JERINGAS, TORUNDAS DE ALGODÓN, GASAS ESTÉRILES, ANTISÉPTICO, MICROPORE, ESPADRAPO, SOLUCIÓN SALINA, BOLSA PARA RECOLECCIÓN DE RESIDUOS HOSPITALARIOS. </t>
    </r>
    <r>
      <rPr>
        <b/>
        <sz val="7"/>
        <color rgb="FF000000"/>
        <rFont val="Arial"/>
        <family val="2"/>
      </rPr>
      <t>FUERA DE ARMENIA</t>
    </r>
  </si>
  <si>
    <t xml:space="preserve">CURACIÓN DE LESIÓN EN PIEL O TEJIDO CELULAR SUBCUTÁNEO SOD (CURACION NIVEL I INCLUIDO INSUMOS GUANTES ESTÉRIL, JERINGAS, TORUNDAS DE ALGODÓN, GASAS ESTÉRILES, ANTISÉPTICO, MICROPORE, ESPADRAPO, SOLUCIÓN SALINA, BOLSA PARA RECOLECCIÓN DE RESIDUOS HOSPITALARIOS).  PARA EL PACIENTE QUE NO TENGA ASIGNADO EL AUXILIAR DE ENFERMERIA (ENFERMERA DE TIEMPO COMPLETO O POR TURNO DE 6-8-12- HORAS). </t>
  </si>
  <si>
    <r>
      <t xml:space="preserve">CURACIÓN DE LESIÓN EN PIEL O TEJIDO CELULAR SUBCUTÁNEO SOD (CURACION NIVEL I INCLUIDO INSUMOS GUANTES ESTÉRIL, JERINGAS, TORUNDAS DE ALGODÓN, GASAS ESTÉRILES, ANTISÉPTICO, MICROPORE, ESPADRAPO, SOLUCIÓN SALINA, BOLSA PARA RECOLECCIÓN DE RESIDUOS HOSPITALARIOS).  PARA EL PACIENTE QUE NO TENGA ASIGNADO EL AUXILIAR DE ENFERMERIA (ENFERMERA DE TIEMPO COMPLETO O POR TURNO DE 6-8-12- HORAS). </t>
    </r>
    <r>
      <rPr>
        <b/>
        <sz val="7"/>
        <color rgb="FF000000"/>
        <rFont val="Arial"/>
        <family val="2"/>
      </rPr>
      <t>FUERA DE ARMENIA</t>
    </r>
  </si>
  <si>
    <t>CURACIÓN DE LESIÓN EN PIEL O TEJIDO CELULAR SUBCUTÁNEO SOD (CURACION NIVEL II INCLUIDO INSUMOS GUANTES ESTÉRIL, JERINGAS, TORUNDAS DE ALGODÓN, GASAS ESTÉRIL, ANTISÉPTICO, MICROPORE, ESPADRAPO, SOLUCIÓN SALINA, BOLSA PARA RECOLECCIÓN DE RESIDUOS HOSPITALARIOS).  PARA EL PACIENTE QUE NO TENGA ASIGNADO EL AUXILIAR DE ENFERMERIA (ENFERMERA DE TIEMPO COMPLETO O POR TURNO DE 6-8-12- HORAS).</t>
  </si>
  <si>
    <r>
      <t xml:space="preserve">CURACIÓN DE LESIÓN EN PIEL O TEJIDO CELULAR SUBCUTÁNEO SOD (CURACION NIVEL II INCLUIDO INSUMOS GUANTES ESTÉRIL, JERINGAS, TORUNDAS DE ALGODÓN, GASAS ESTÉRIL, ANTISÉPTICO, MICROPORE, ESPADRAPO, SOLUCIÓN SALINA, BOLSA PARA RECOLECCIÓN DE RESIDUOS HOSPITALARIOS).  PARA EL PACIENTE QUE NO TENGA ASIGNADO EL AUXILIAR DE ENFERMERIA (ENFERMERA DE TIEMPO COMPLETO O POR TURNO DE 6-8-12- HORAS). </t>
    </r>
    <r>
      <rPr>
        <b/>
        <sz val="7"/>
        <color rgb="FF000000"/>
        <rFont val="Arial"/>
        <family val="2"/>
      </rPr>
      <t>FUERA DE ARMENIA</t>
    </r>
  </si>
  <si>
    <r>
      <t xml:space="preserve">CURACIÓN DE LESIÓN EN PIEL O TEJIDO CELULAR SUBCUTÁNEO SOD (CURACION NIVEL III INCLUIDO INSUMOS GUANTES ESTÉRIL, JERINGAS, TORUNDAS DE ALGODÓN, GASAS ESTÉRIL, ANTISÉPTICO, MICROPORE, ESPADRAPO, SOLUCIÓN SALINA, Y LOS MEDICAMENTOS DE USO TOPICO INCLUIDOS EN EL ACUERDO 080 DEL 27 DE MAYO DE 2022 MANUAL TERAPEUTICO DE POLICIA Y FUERZAS ARMADAS REQUERIDOS PARA LA CURACION , SERAN SUMINISTRADOS POR EL PACIENTE Y/O DISPENSADOS POR LA UNIDAD  PRESTADORA DE SALUD QUINDIO , </t>
    </r>
    <r>
      <rPr>
        <sz val="7"/>
        <color rgb="FFFF0000"/>
        <rFont val="Arial"/>
        <family val="2"/>
      </rPr>
      <t xml:space="preserve"> </t>
    </r>
    <r>
      <rPr>
        <sz val="7"/>
        <color rgb="FF000000"/>
        <rFont val="Arial"/>
        <family val="2"/>
      </rPr>
      <t>BOLSA PARA RECOLECCIÓN DE RESIDUOS HOSPITALARIOS).  PARA EL PACIENTE QUE NO TENGA ASIGNADO EL AUXILIAR DE ENFERMERIA (ENFERMERA DE TIEMPO COMPLETO O POR TURNO DE 6-8-12- HORAS).</t>
    </r>
  </si>
  <si>
    <r>
      <t xml:space="preserve">CURACIÓN DE LESIÓN EN PIEL O TEJIDO CELULAR SUBCUTÁNEO SOD (CURACION NIVEL III INCLUIDO INSUMOS GUANTES ESTÉRIL, JERINGAS, TORUNDAS DE ALGODÓN, GASAS ESTÉRIL, ANTISÉPTICO, MICROPORE, ESPADRAPO, SOLUCIÓN SALINA, Y LOS MEDICAMENTOS DE USO TOPICO INCLUIDOS EN EL ACUERDO 080 DEL 27 DE MAYO DE 2022 MANUAL TERAPEUTICO DE POLICIA Y FUERZAS ARMADAS REQUERIDOS PARA LA CURACION , SERAN SUMINISTRADOS POR EL PACIENTE Y/O DISPENSADOS POR LA UNIDAD  PRESTADORA DE SALUD QUINDIO , </t>
    </r>
    <r>
      <rPr>
        <sz val="7"/>
        <color rgb="FFFF0000"/>
        <rFont val="Arial"/>
        <family val="2"/>
      </rPr>
      <t xml:space="preserve"> </t>
    </r>
    <r>
      <rPr>
        <sz val="7"/>
        <color rgb="FF000000"/>
        <rFont val="Arial"/>
        <family val="2"/>
      </rPr>
      <t xml:space="preserve">BOLSA PARA RECOLECCIÓN DE RESIDUOS HOSPITALARIOS).  PARA EL PACIENTE QUE NO TENGA ASIGNADO EL AUXILIAR DE ENFERMERIA (ENFERMERA DE TIEMPO COMPLETO O POR TURNO DE 6-8-12- HORAS). </t>
    </r>
    <r>
      <rPr>
        <b/>
        <sz val="7"/>
        <color rgb="FF000000"/>
        <rFont val="Arial"/>
        <family val="2"/>
      </rPr>
      <t>FUERA DE ARMENIA</t>
    </r>
  </si>
  <si>
    <t>CURACIÓN DE LESIÓN EN PIEL O TEJIDO CELULAR SUBCUTÁNEO SOD (CURACION NIVEL IV INCLUIDO INSUMOS GUANTES ESTÉRIL, JERINGAS, TORUNDAS DE ALGODÓN, GASAS ESTÉRIL, ANTISÉPTICO, MICROPORE, ESPADRAPO, SOLUCIÓN SALINA,  Y LOS MEDICAMENTOS DE USO TOPICO INCLUIDOS EN EL ACUERDO 080 DEL 27 DE MAYO DE 2022 MANUAL TERAPEUTICO DE POLICIA Y FUERZAS ARMADAS REQUERIDOS PARA LA CURACION , SERAN SUMINISTRADOS POR EL PACIENTE Y/O DISPENSADOS POR LA UNIDAD  PRESTADORA DE SALUD QUINDIO ,  BOLSA PARA RECOLECCIÓN DE RESIDUOS HOSPITALARIOS).  PARA EL PACIENTE QUE NO TENGA ASIGNADO EL AUXILIAR DE ENFERMERIA (ENFERMERA DE TIEMPO COMPLETO O POR TURNO DE 6-8-12- HORAS).</t>
  </si>
  <si>
    <r>
      <t xml:space="preserve">CURACIÓN DE LESIÓN EN PIEL O TEJIDO CELULAR SUBCUTÁNEO SOD (CURACION NIVEL IV INCLUIDO INSUMOS GUANTES ESTÉRIL, JERINGAS, TORUNDAS DE ALGODÓN, GASAS ESTÉRIL, ANTISÉPTICO, MICROPORE, ESPADRAPO, SOLUCIÓN SALINA,  Y LOS MEDICAMENTOS DE USO TOPICO INCLUIDOS EN EL ACUERDO 080 DEL 27 DE MAYO DE 2022 MANUAL TERAPEUTICO DE POLICIA Y FUERZAS ARMADAS REQUERIDOS PARA LA CURACION , SERAN SUMINISTRADOS POR EL PACIENTE Y/O DISPENSADOS POR LA UNIDAD  PRESTADORA DE SALUD QUINDIO ,  BOLSA PARA RECOLECCIÓN DE RESIDUOS HOSPITALARIOS).  PARA EL PACIENTE QUE NO TENGA ASIGNADO EL AUXILIAR DE ENFERMERIA (ENFERMERA DE TIEMPO COMPLETO O POR TURNO DE 6-8-12- HORAS). </t>
    </r>
    <r>
      <rPr>
        <b/>
        <sz val="7"/>
        <color rgb="FF000000"/>
        <rFont val="Arial"/>
        <family val="2"/>
      </rPr>
      <t>FUERA DE ARMENIA</t>
    </r>
  </si>
  <si>
    <t>CAMBIO DE BOLSA DE COLOSTOMÍA INCLUIDO INSUMOS (GUANTES, GASAS ESTÉRILES, SOLUCIÓN SALINA, BOLSA PARA RECOLECCIÓN DE RESIDUOS HOSPITALARIOS, NO INCLUYE BOLSA DE COLOSTOMÍA). PARA EL PACIENTE QUE NO TENGA ASIGNADO EL AUXILIAR DE ENFERMERIA (ENFERMERA DE TIEMPO COMPLETO O POR TURNO DE 6-8-12- HORAS).</t>
  </si>
  <si>
    <r>
      <t xml:space="preserve">CAMBIO DE BOLSA DE COLOSTOMÍA INCLUIDO INSUMOS (GUANTES, GASAS ESTÉRILES, SOLUCIÓN SALINA, BOLSA PARA RECOLECCIÓN DE RESIDUOS HOSPITALARIOS, NO INCLUYE BOLSA DE COLOSTOMÍA). PARA EL PACIENTE QUE NO TENGA ASIGNADO EL AUXILIAR DE ENFERMERIA (ENFERMERA DE TIEMPO COMPLETO O POR TURNO DE 6-8-12- HORAS). </t>
    </r>
    <r>
      <rPr>
        <b/>
        <sz val="7"/>
        <color rgb="FF000000"/>
        <rFont val="Arial"/>
        <family val="2"/>
      </rPr>
      <t>FUERA DE ARMENIA</t>
    </r>
  </si>
  <si>
    <t>TOMA DE MUESTRAS DE LABORATORIO EN EL DOMICILIO - INCLUYE LA TOMA DE LOS EXÁMENES DE LABORATORIO, INCLUYE LOS INSUMOS PARA LA TOMA DEL EXAMEN, LOS RECIPIENTES Y/O TUBOS PARA LAS MUESTRAS Y EL TRASLADO AL LABORATORIO DE LA UNIDAD PRESTADORA DE SALUD QUINDIO PARA SU PROCESAMIENTO. EN CASO DE SER EXÁMENES  QUE NO SE PROCESEN EN EL LABORATORIO DE LA UNIDAD PRESTADORA DE SALUD QUINDIO  DEBE COORDINARSE CON EL SUPERVISOR DEL CONTRATO PARA TRASLADAR LA MUESTRA A LA IPS  DE PROCESAMIENTO PARA QUE EL CONTRATISTA REALICE EL TRASLADO DE LA MUESTRA.</t>
  </si>
  <si>
    <r>
      <t xml:space="preserve">TOMA DE MUESTRAS DE LABORATORIO EN EL DOMICILIO - INCLUYE LA TOMA DE LOS EXÁMENES DE LABORATORIO, INCLUYE LOS INSUMOS PARA LA TOMA DEL EXAMEN, LOS RECIPIENTES Y/O TUBOS PARA LAS MUESTRAS Y EL TRASLADO AL LABORATORIO DE LA UNIDAD PRESTADORA DE SALUD QUINDIO PARA SU PROCESAMIENTO. EN CASO DE SER EXÁMENES QUE NO SE PROCESEN EN EL LABORATORIO DE LA UNIDAD PRESTADORA DE SALUD QUINDIO DEBE COORDINARSE CON EL SUPERVISOR DEL CONTRATO PARA TRASLADAR LA MUESTRA A LA IPS DE PROCESAMIENTO PARA QUE EL CONTRATISTA REALICE EL TRASLADO DE LA MUESTRA. </t>
    </r>
    <r>
      <rPr>
        <b/>
        <sz val="7"/>
        <color rgb="FF000000"/>
        <rFont val="Arial"/>
        <family val="2"/>
      </rPr>
      <t>FUERA DE ARMENIA</t>
    </r>
  </si>
  <si>
    <t>PROCEDIMIENTO DE COLOCACIÓN DE ENEMA, INCLUYE LOS INSUMOS PARA LA COLOCACIÓN DEL ENEMA: GUANTES LIMPIOS, LUBRICANTE, PARA EL PACIENTE QUE NO TENGA ASIGNADO EL AUXILIAR DE ENFERMERIA (ENFERMERA DE TIEMPO COMPLETO O POR TURNO DE 6-8-12- HORAS).</t>
  </si>
  <si>
    <r>
      <t xml:space="preserve">PROCEDIMIENTO DE COLOCACIÓN DE ENEMA, INCLUYE LOS INSUMOS PARA LA COLOCACIÓN DEL ENEMA: GUANTES LIMPIOS, LUBRICANTE, PARA EL PACIENTE QUE NO TENGA ASIGNADO EL AUXILIAR DE ENFERMERIA (ENFERMERA DE TIEMPO COMPLETO O POR TURNO DE 6-8-12- HORAS). </t>
    </r>
    <r>
      <rPr>
        <b/>
        <sz val="7"/>
        <color rgb="FF000000"/>
        <rFont val="Arial"/>
        <family val="2"/>
      </rPr>
      <t>FUERA DE ARMENIA</t>
    </r>
  </si>
  <si>
    <t>PROCEDIMIENTO COLOCACIÓN DE SONDA VESICAL (EL SERVICIO DEBERA INCLUIR LOS INSUMOS COMO: SONDA (CUALQUIER TIPO DE SONDA) GUANTES LIMPIOS Y ESTERILES, JERINGA, GASAS, ALGODÓN, ALCOHOL, XILOCAINA. POR EVENTO, PARA AQUEL PACIENTE QUE NO TENGA ASIGNADO EL AUXILIAR DE ENFERMERIA (ENFERMERA DE TIEMPO COMPLETO O POR TURNO DE 6-8-12-HORAS)</t>
  </si>
  <si>
    <r>
      <t xml:space="preserve">PROCEDIMIENTO COLOCACIÓN DE SONDA VESICAL (EL SERVICIO DEBERA INCLUIR LOS INSUMOS COMO: SONDA (CUALQUIER TIPO DE SONDA) GUANTES LIMPIOS Y ESTERILES, JERINGA, GASAS, ALGODÓN, ALCOHOL, XILOCAINA. POR EVENTO, PARA AQUEL PACIENTE QUE NO TENGA ASIGNADO EL AUXILIAR DE ENFERMERIA (ENFERMERA DE TIEMPO COMPLETO O POR TURNO DE 6-8-12-HORAS). </t>
    </r>
    <r>
      <rPr>
        <b/>
        <sz val="7"/>
        <color rgb="FF000000"/>
        <rFont val="Arial"/>
        <family val="2"/>
      </rPr>
      <t>FUERA DE ARMENIA</t>
    </r>
  </si>
  <si>
    <t>COLOCACIÓN O CAMBIO DE SONDA NASO U OROGÁSTRICA (EL SERVICIO DEBERA INCLUIR LOS INSUMOS PARA LA COLOCACIÓN DE LA SONDA COMO: SONDA (CUALQUIER TIPO DE SONDA) GUANTES LIMPIOS, JERINGA, GASAS, ESPARADRAPO ANTIALERGICO, ALGODÓN, ALCOHOL, LUBRICANTE, POR EVENTO PARA AQUEL PACIENTE QUE NO TENGA ASIGNADO EL AUXILIAR DE ENFERMERIA (ENFERMERA DE TIEMPO COMPLETO O POR TURNO DE 6-8-12 HORAS)</t>
  </si>
  <si>
    <r>
      <t xml:space="preserve">COLOCACIÓN O CAMBIO DE SONDA NASO U OROGÁSTRICA (EL SERVICIO DEBERA INCLUIR LOS INSUMOS PARA LA COLOCACIÓN DE LA SONDA COMO: SONDA (CUALQUIER TIPO DE SONDA) GUANTES LIMPIOS, JERINGA, GASAS, ESPARADRAPO ANTIALERGICO, ALGODÓN, ALCOHOL, LUBRICANTE, POR EVENTO PARA AQUEL PACIENTE QUE NO TENGA ASIGNADO EL AUXILIAR DE ENFERMERIA (ENFERMERA DE TIEMPO COMPLETO O POR TURNO DE 6-8-12 HORAS). </t>
    </r>
    <r>
      <rPr>
        <b/>
        <sz val="7"/>
        <color rgb="FF000000"/>
        <rFont val="Arial"/>
        <family val="2"/>
      </rPr>
      <t>FUERA DE ARMENIA</t>
    </r>
  </si>
  <si>
    <t>ANTIBIOTICOTERAPIA POR HORARIO, 1 DOSIS AL DIA: MEDICAMENTOS VIA PARENTERAL: EN HORARIO UNA SERIE DE APLICACIÓN, SEGÚN PRESCRIPCION MEDICA POR DIA, PARA CUALQUIER GRUPO ETARIO. PARA EL PACIENTE QUE NO TENGA ASIGNADO AUXILIAR DE ENFERMERIA (ENFERMERIA DE TIEMPO COMPLETO O POR TURNO DE 6-8-12-24 HR). INCLUYE INSUMOS NECESARIOS PARA LA ADMINISTRACION DEL MEDICAMENTO, INCLUYE ATRIL, EXCLUYE EL MEDICAMENTO QUE SERÁ SUMINISTRADO POR LA UNIDAD PRESTADORA DE SALUD QUINDIO PREVIA TRANSCRIPCIÓN DE LA FÓRMULA POR PARTE DEL CUIDADOR, FAMILIAR O PACIENTE.</t>
  </si>
  <si>
    <r>
      <t xml:space="preserve">ANTIBIOTICOTERAPIA POR HORARIO, 1 DOSIS AL DIA: MEDICAMENTOS VIA PARENTERAL: EN HORARIO UNA SERIE DE APLICACIÓN, SEGÚN PRESCRIPCION MEDICA POR DIA, PARA CUALQUIER GRUPO ETARIO. PARA EL PACIENTE QUE NO TENGA ASIGNADO AUXILIAR DE ENFERMERIA (ENFERMERIA DE TIEMPO COMPLETO O POR TURNO DE 6-8-12-24 HR). INCLUYE INSUMOS NECESARIOS PARA LA ADMINISTRACION DEL MEDICAMENTO, INCLUYE ATRIL, EXCLUYE EL MEDICAMENTO QUE SERÁ SUMINISTRADO POR LA UNIDAD PRESTADORA DE SALUD QUINDIO PREVIA TRANSCRIPCIÓN DE LA FÓRMULA POR PARTE DEL CUIDADOR, FAMILIAR O PACIENTE. </t>
    </r>
    <r>
      <rPr>
        <b/>
        <sz val="7"/>
        <color rgb="FF000000"/>
        <rFont val="Arial"/>
        <family val="2"/>
      </rPr>
      <t>FUERA DE ARMENIA</t>
    </r>
  </si>
  <si>
    <t>ANTIBIOTICOTERAPIA POR HORARIO, 2 DOSIS AL DIA: MEDICAMENTOS VIA PARENTERAL: EN HORARIO DOS SERIES DE APLICACIÓN, SEGÚN PRESCRIPCION MEDICA POR DIA, PARA CUALQUIER GRUPO ETARIO. PARA EL PACIENTE QUE NO TENGA ASIGNADO AUXILIAR DE ENFERMERIA (ENFERMERIA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t>
  </si>
  <si>
    <r>
      <t xml:space="preserve">ANTIBIOTICOTERAPIA POR HORARIO, 2 DOSIS AL DIA: MEDICAMENTOS VIA PARENTERAL: EN HORARIO DOS SERIES DE APLICACIÓN, SEGÚN PRESCRIPCION MEDICA POR DIA, PARA CUALQUIER GRUPO ETARIO. PARA EL PACIENTE QUE NO TENGA ASIGNADO AUXILIAR DE ENFERMERIA (ENFERMERIA DE TIEMPO COMPLETO O POR TURNO DE 6-8-12- HORAS). INCLUYE INSUMOS NECESARIOS PARA LA ADMINISTRACION DEL MEDICAMENTO, INCLUYE ATRIL, EXCLUYE EL MEDICAMENTO QUE SERÁ SUMINISTRADO POR LA UNIDAD PRESTADORA DE SALUD QUINDI   PREVIA TRANSCRIPCIÓN DE LA FÓRMULA POR PARTE DEL CUIDADOR, FAMILIAR O PACIENTE. </t>
    </r>
    <r>
      <rPr>
        <b/>
        <sz val="7"/>
        <color rgb="FF000000"/>
        <rFont val="Arial"/>
        <family val="2"/>
      </rPr>
      <t>FUERA DE ARMENIA</t>
    </r>
  </si>
  <si>
    <t>ANTIBIOTICOTERAPIA POR HORARIO, 3 DOSIS AL DIA: MEDICAMENTOS VIA PARENTERAL: EN HORARIO TRES SERIES DE APLICACIÓN, SEGÚN PRESCRIPCION MEDICA POR DIA, PARA CUALQUIER GRUPO ETARIO. PARA EL PACIENTE QUE NO TENGA ASIGNADO AUXILIAR DE ENFERMERIA (ENFERMERIA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t>
  </si>
  <si>
    <r>
      <t xml:space="preserve">ANTIBIOTICOTERAPIA POR HORARIO, 3 DOSIS AL DIA: MEDICAMENTOS VIA PARENTERAL: EN HORARIO TRES SERIES DE APLICACIÓN, SEGÚN PRESCRIPCION MEDICA POR DIA, PARA CUALQUIER GRUPO ETARIO. PARA EL PACIENTE QUE NO TENGA ASIGNADO AUXILIAR DE ENFERMERIA (ENFERMERIA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 </t>
    </r>
    <r>
      <rPr>
        <b/>
        <sz val="7"/>
        <color rgb="FF000000"/>
        <rFont val="Arial"/>
        <family val="2"/>
      </rPr>
      <t>FUERA DE ARMENIA</t>
    </r>
  </si>
  <si>
    <t>ANTIBIOTICOTERAPIA POR HORARIO, 4 DOSIS AL DIA: MEDICAMENTOS VIA PARENTERAL: EN HORARIO CUATRO SERIES DE APLICACIÓN, SEGÚN PRESCRIPCION MEDICA POR DIA, PARA CUALQUIER GRUPO ETARIO. PARA EL PACIENTE QUE NO TENGA ASIGNADO AUXILIAR DE ENFERMERIA (ENFERMERIA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t>
  </si>
  <si>
    <r>
      <t xml:space="preserve">ANTIBIOTICOTERAPIA POR HORARIO, 4 DOSIS AL DIA: MEDICAMENTOS VIA PARENTERAL: EN HORARIO CUATRO SERIES DE APLICACIÓN, SEGÚN PRESCRIPCION MEDICA POR DIA, PARA CUALQUIER GRUPO ETARIO. PARA EL PACIENTE QUE NO TENGA ASIGNADO AUXILIAR DE ENFERMERIA (ENFERMERIA DE TIEMPO COMPLETO O POR TURNO DE 6-8-12- HORAS). INCLUYE INSUMOS NECESARIOS PARA LA ADMINISTRACION DEL MEDICAMENTO, INCLUYE ATRIL, EXCLUYE EL MEDICAMENTO QUE SERÁ SUMINISTRADO POR LA UNIDAD PRESTADORA DE SALUD QUINDIO PREVIA TRANSCRIPCIÓN DE LA FÓRMULA POR PARTE DEL CUIDADOR, FAMILIAR O PACIENTE. </t>
    </r>
    <r>
      <rPr>
        <b/>
        <sz val="7"/>
        <color rgb="FF000000"/>
        <rFont val="Arial"/>
        <family val="2"/>
      </rPr>
      <t>FUERA DE ARMENIA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</si>
</sst>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164" formatCode="_-&quot;$&quot;* #,##0.00_-;\-&quot;$&quot;* #,##0.00_-;_-&quot;$&quot;* &quot;-&quot;??_-;_-@_-"/>
    <numFmt numFmtId="165" formatCode="&quot;$&quot;#,##0"/>
    <numFmt numFmtId="166" formatCode="&quot;$&quot;\ #,##0"/>
  </numFmts>
  <fonts count="20" x14ac:knownFonts="1">
    <font>
      <sz val="11"/>
      <color theme="1"/>
      <name val="Calibri"/>
      <family val="2"/>
      <scheme val="minor"/>
    </font>
    <font>
      <sz val="11"/>
      <color theme="1"/>
      <name val="Calibri"/>
      <family val="2"/>
      <scheme val="minor"/>
    </font>
    <font>
      <sz val="8"/>
      <color rgb="FF000000"/>
      <name val="Arial"/>
      <family val="2"/>
    </font>
    <font>
      <sz val="11"/>
      <name val="Calibri"/>
      <family val="2"/>
      <scheme val="minor"/>
    </font>
    <font>
      <b/>
      <sz val="11"/>
      <name val="Calibri"/>
      <family val="2"/>
      <scheme val="minor"/>
    </font>
    <font>
      <b/>
      <sz val="9"/>
      <name val="Arial"/>
      <family val="2"/>
    </font>
    <font>
      <b/>
      <sz val="9"/>
      <color rgb="FFFF0000"/>
      <name val="Arial"/>
      <family val="2"/>
    </font>
    <font>
      <sz val="10"/>
      <name val="Calibri"/>
      <family val="2"/>
      <scheme val="minor"/>
    </font>
    <font>
      <sz val="9"/>
      <color rgb="FF000000"/>
      <name val="Arial"/>
      <family val="2"/>
    </font>
    <font>
      <b/>
      <sz val="7"/>
      <name val="Arial"/>
      <family val="2"/>
    </font>
    <font>
      <sz val="7"/>
      <color rgb="FF000000"/>
      <name val="Arial"/>
      <family val="2"/>
    </font>
    <font>
      <sz val="7"/>
      <name val="Arial"/>
      <family val="2"/>
    </font>
    <font>
      <b/>
      <sz val="11"/>
      <color theme="1"/>
      <name val="Calibri"/>
      <family val="2"/>
      <scheme val="minor"/>
    </font>
    <font>
      <sz val="7"/>
      <color theme="1"/>
      <name val="Arial"/>
      <family val="2"/>
    </font>
    <font>
      <b/>
      <sz val="7"/>
      <color theme="1"/>
      <name val="Arial"/>
      <family val="2"/>
    </font>
    <font>
      <sz val="9"/>
      <color theme="1"/>
      <name val="Arial"/>
      <family val="2"/>
    </font>
    <font>
      <sz val="9"/>
      <name val="Arial"/>
      <family val="2"/>
    </font>
    <font>
      <b/>
      <sz val="9"/>
      <color theme="1"/>
      <name val="Arial"/>
      <family val="2"/>
    </font>
    <font>
      <b/>
      <sz val="7"/>
      <color rgb="FF000000"/>
      <name val="Arial"/>
      <family val="2"/>
    </font>
    <font>
      <sz val="7"/>
      <color rgb="FFFF0000"/>
      <name val="Arial"/>
      <family val="2"/>
    </font>
  </fonts>
  <fills count="1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rgb="FFFFFF00"/>
        <bgColor indexed="64"/>
      </patternFill>
    </fill>
    <fill>
      <patternFill patternType="solid">
        <fgColor rgb="FFFFFFFF"/>
        <bgColor indexed="64"/>
      </patternFill>
    </fill>
    <fill>
      <patternFill patternType="solid">
        <fgColor rgb="FF00B0F0"/>
        <bgColor indexed="64"/>
      </patternFill>
    </fill>
    <fill>
      <patternFill patternType="solid">
        <fgColor rgb="FFBFBFB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42">
    <xf numFmtId="0" fontId="0" fillId="0" borderId="0" xfId="0"/>
    <xf numFmtId="165" fontId="0" fillId="0" borderId="0" xfId="0" applyNumberFormat="1" applyAlignment="1">
      <alignment horizontal="center" vertical="center"/>
    </xf>
    <xf numFmtId="0" fontId="0" fillId="0" borderId="0" xfId="0" applyAlignment="1">
      <alignment horizontal="center" vertical="center"/>
    </xf>
    <xf numFmtId="165" fontId="0" fillId="0" borderId="0" xfId="1" applyNumberFormat="1" applyFont="1" applyAlignment="1">
      <alignment horizontal="center" vertical="center"/>
    </xf>
    <xf numFmtId="165" fontId="0" fillId="2" borderId="0" xfId="1" applyNumberFormat="1" applyFont="1" applyFill="1" applyAlignment="1">
      <alignment horizontal="center" vertical="center"/>
    </xf>
    <xf numFmtId="165" fontId="0" fillId="0" borderId="0" xfId="1" applyNumberFormat="1" applyFont="1" applyFill="1" applyAlignment="1">
      <alignment horizontal="center" vertical="center"/>
    </xf>
    <xf numFmtId="0" fontId="2" fillId="0" borderId="1" xfId="0" applyFont="1" applyBorder="1" applyAlignment="1">
      <alignment horizontal="center" vertical="center" wrapText="1"/>
    </xf>
    <xf numFmtId="165" fontId="3" fillId="2" borderId="1" xfId="1" applyNumberFormat="1" applyFont="1" applyFill="1" applyBorder="1" applyAlignment="1">
      <alignment horizontal="center" vertical="center"/>
    </xf>
    <xf numFmtId="165" fontId="3" fillId="0" borderId="1" xfId="0" applyNumberFormat="1" applyFont="1" applyBorder="1" applyAlignment="1">
      <alignment horizontal="center" vertical="center"/>
    </xf>
    <xf numFmtId="165" fontId="3" fillId="3" borderId="1" xfId="1" applyNumberFormat="1" applyFont="1" applyFill="1" applyBorder="1" applyAlignment="1">
      <alignment horizontal="center" vertical="center"/>
    </xf>
    <xf numFmtId="165" fontId="3" fillId="4" borderId="1" xfId="0" applyNumberFormat="1" applyFont="1" applyFill="1" applyBorder="1" applyAlignment="1">
      <alignment horizontal="center" vertical="center"/>
    </xf>
    <xf numFmtId="165" fontId="3" fillId="0" borderId="1" xfId="1" applyNumberFormat="1" applyFont="1" applyFill="1" applyBorder="1" applyAlignment="1">
      <alignment horizontal="center" vertical="center"/>
    </xf>
    <xf numFmtId="165" fontId="3" fillId="4" borderId="1" xfId="1" applyNumberFormat="1" applyFont="1" applyFill="1" applyBorder="1" applyAlignment="1">
      <alignment horizontal="center" vertical="center"/>
    </xf>
    <xf numFmtId="165" fontId="3" fillId="10" borderId="1" xfId="1" applyNumberFormat="1" applyFont="1" applyFill="1" applyBorder="1" applyAlignment="1">
      <alignment horizontal="center" vertical="center"/>
    </xf>
    <xf numFmtId="165" fontId="3" fillId="11" borderId="1" xfId="1" applyNumberFormat="1" applyFont="1" applyFill="1" applyBorder="1" applyAlignment="1">
      <alignment horizontal="center" vertical="center"/>
    </xf>
    <xf numFmtId="165" fontId="3" fillId="0" borderId="0" xfId="0" applyNumberFormat="1" applyFont="1" applyAlignment="1">
      <alignment horizontal="center" vertical="center"/>
    </xf>
    <xf numFmtId="165" fontId="4" fillId="11" borderId="1" xfId="1" applyNumberFormat="1" applyFont="1" applyFill="1" applyBorder="1" applyAlignment="1">
      <alignment horizontal="center" vertical="center" wrapText="1"/>
    </xf>
    <xf numFmtId="165" fontId="4" fillId="0" borderId="1" xfId="0" applyNumberFormat="1" applyFont="1" applyBorder="1" applyAlignment="1">
      <alignment horizontal="center" vertical="center" wrapText="1"/>
    </xf>
    <xf numFmtId="165" fontId="4" fillId="0" borderId="0" xfId="0" applyNumberFormat="1" applyFont="1" applyAlignment="1">
      <alignment horizontal="center" vertical="center" wrapText="1"/>
    </xf>
    <xf numFmtId="165" fontId="0" fillId="0" borderId="0" xfId="0" applyNumberFormat="1" applyAlignment="1">
      <alignment horizontal="center" vertical="center" wrapText="1"/>
    </xf>
    <xf numFmtId="0" fontId="3" fillId="4" borderId="1" xfId="0" applyFont="1" applyFill="1" applyBorder="1" applyAlignment="1">
      <alignment horizontal="center" vertical="center"/>
    </xf>
    <xf numFmtId="165" fontId="3" fillId="9" borderId="1" xfId="0" applyNumberFormat="1" applyFont="1" applyFill="1" applyBorder="1" applyAlignment="1">
      <alignment horizontal="center" vertical="center"/>
    </xf>
    <xf numFmtId="165" fontId="7"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165" fontId="11" fillId="0" borderId="1" xfId="1" applyNumberFormat="1" applyFont="1" applyFill="1" applyBorder="1" applyAlignment="1">
      <alignment horizontal="center" vertical="center"/>
    </xf>
    <xf numFmtId="166" fontId="0" fillId="0" borderId="0" xfId="1" applyNumberFormat="1" applyFont="1" applyAlignment="1">
      <alignment horizontal="center" vertical="center"/>
    </xf>
    <xf numFmtId="165" fontId="3" fillId="11" borderId="1" xfId="0" applyNumberFormat="1" applyFont="1" applyFill="1" applyBorder="1" applyAlignment="1">
      <alignment horizontal="center" vertical="center"/>
    </xf>
    <xf numFmtId="165" fontId="0" fillId="11" borderId="0" xfId="0" applyNumberFormat="1" applyFill="1" applyAlignment="1">
      <alignment horizontal="center" vertical="center"/>
    </xf>
    <xf numFmtId="165" fontId="5" fillId="7" borderId="1" xfId="0" applyNumberFormat="1" applyFont="1" applyFill="1" applyBorder="1" applyAlignment="1">
      <alignment horizontal="center" vertical="center" wrapText="1"/>
    </xf>
    <xf numFmtId="165" fontId="11" fillId="0" borderId="1" xfId="0" applyNumberFormat="1" applyFont="1" applyBorder="1" applyAlignment="1">
      <alignment horizontal="center" vertical="center"/>
    </xf>
    <xf numFmtId="165" fontId="9" fillId="0" borderId="1" xfId="0" applyNumberFormat="1" applyFont="1" applyBorder="1" applyAlignment="1">
      <alignment horizontal="center" vertical="center"/>
    </xf>
    <xf numFmtId="165" fontId="9" fillId="0" borderId="1" xfId="1" applyNumberFormat="1" applyFont="1" applyFill="1" applyBorder="1" applyAlignment="1">
      <alignment horizontal="center" vertical="center"/>
    </xf>
    <xf numFmtId="0" fontId="13" fillId="0" borderId="0" xfId="0" applyFont="1" applyAlignment="1">
      <alignment horizontal="center" vertical="center"/>
    </xf>
    <xf numFmtId="165" fontId="13" fillId="0" borderId="0" xfId="0" applyNumberFormat="1" applyFont="1" applyAlignment="1">
      <alignment horizontal="center" vertical="center" wrapText="1"/>
    </xf>
    <xf numFmtId="165" fontId="11" fillId="0" borderId="0" xfId="1" applyNumberFormat="1" applyFont="1" applyFill="1" applyAlignment="1">
      <alignment horizontal="center" vertical="center"/>
    </xf>
    <xf numFmtId="165" fontId="11" fillId="0" borderId="0" xfId="0" applyNumberFormat="1" applyFont="1" applyAlignment="1">
      <alignment horizontal="center" vertical="center"/>
    </xf>
    <xf numFmtId="0" fontId="9" fillId="7" borderId="2" xfId="0" applyFont="1" applyFill="1" applyBorder="1" applyAlignment="1">
      <alignment horizontal="center" vertical="center" wrapText="1"/>
    </xf>
    <xf numFmtId="165" fontId="9" fillId="7" borderId="2" xfId="0" applyNumberFormat="1" applyFont="1" applyFill="1" applyBorder="1" applyAlignment="1">
      <alignment horizontal="center" vertical="center" wrapText="1"/>
    </xf>
    <xf numFmtId="0" fontId="9" fillId="7" borderId="3" xfId="0" applyFont="1" applyFill="1" applyBorder="1" applyAlignment="1">
      <alignment horizontal="center" vertical="center" wrapText="1"/>
    </xf>
    <xf numFmtId="165" fontId="9" fillId="7" borderId="2" xfId="1" applyNumberFormat="1"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justify" vertical="center" wrapText="1"/>
    </xf>
    <xf numFmtId="0" fontId="11" fillId="6" borderId="1" xfId="0" applyFont="1" applyFill="1" applyBorder="1" applyAlignment="1">
      <alignment horizontal="center" vertical="center"/>
    </xf>
    <xf numFmtId="0" fontId="13" fillId="12" borderId="1" xfId="0" applyFont="1" applyFill="1" applyBorder="1" applyAlignment="1">
      <alignment horizontal="center" vertical="center" wrapText="1"/>
    </xf>
    <xf numFmtId="0" fontId="13" fillId="12" borderId="1" xfId="0" applyFont="1" applyFill="1" applyBorder="1" applyAlignment="1">
      <alignment horizontal="justify" vertical="center" wrapText="1"/>
    </xf>
    <xf numFmtId="1"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14" fillId="0" borderId="1" xfId="0" applyFont="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justify" vertical="center"/>
    </xf>
    <xf numFmtId="166" fontId="0" fillId="2" borderId="0" xfId="1" applyNumberFormat="1" applyFont="1" applyFill="1" applyAlignment="1">
      <alignment horizontal="center" vertical="center"/>
    </xf>
    <xf numFmtId="166" fontId="4" fillId="7" borderId="5" xfId="1" applyNumberFormat="1" applyFont="1" applyFill="1" applyBorder="1" applyAlignment="1">
      <alignment horizontal="center" vertical="center" wrapText="1"/>
    </xf>
    <xf numFmtId="165" fontId="4" fillId="7" borderId="6" xfId="1" applyNumberFormat="1" applyFont="1" applyFill="1" applyBorder="1" applyAlignment="1">
      <alignment horizontal="center" vertical="center" wrapText="1"/>
    </xf>
    <xf numFmtId="165" fontId="4" fillId="7" borderId="3" xfId="1" applyNumberFormat="1" applyFont="1" applyFill="1" applyBorder="1" applyAlignment="1">
      <alignment horizontal="center" vertical="center" wrapText="1"/>
    </xf>
    <xf numFmtId="166" fontId="8" fillId="2" borderId="1" xfId="0" applyNumberFormat="1" applyFont="1" applyFill="1" applyBorder="1" applyAlignment="1">
      <alignment horizontal="center" vertical="center" wrapText="1"/>
    </xf>
    <xf numFmtId="3" fontId="8" fillId="2" borderId="1" xfId="0" applyNumberFormat="1" applyFont="1" applyFill="1" applyBorder="1" applyAlignment="1">
      <alignment horizontal="center" vertical="center" wrapText="1"/>
    </xf>
    <xf numFmtId="166" fontId="3" fillId="2" borderId="1" xfId="0" applyNumberFormat="1" applyFont="1" applyFill="1" applyBorder="1" applyAlignment="1">
      <alignment horizontal="center" vertical="center"/>
    </xf>
    <xf numFmtId="165" fontId="3" fillId="2" borderId="1" xfId="0" applyNumberFormat="1" applyFont="1" applyFill="1" applyBorder="1" applyAlignment="1">
      <alignment horizontal="center" vertical="center"/>
    </xf>
    <xf numFmtId="166" fontId="0" fillId="2" borderId="1" xfId="1" applyNumberFormat="1" applyFont="1" applyFill="1" applyBorder="1" applyAlignment="1">
      <alignment horizontal="center" vertical="center"/>
    </xf>
    <xf numFmtId="165" fontId="0" fillId="2" borderId="1" xfId="1" applyNumberFormat="1" applyFont="1" applyFill="1" applyBorder="1" applyAlignment="1">
      <alignment horizontal="center" vertical="center"/>
    </xf>
    <xf numFmtId="0" fontId="4" fillId="7" borderId="2" xfId="0" applyFont="1" applyFill="1" applyBorder="1" applyAlignment="1">
      <alignment horizontal="center" vertical="center" wrapText="1"/>
    </xf>
    <xf numFmtId="165" fontId="4" fillId="7" borderId="2" xfId="0" applyNumberFormat="1" applyFont="1" applyFill="1" applyBorder="1" applyAlignment="1">
      <alignment horizontal="center" vertical="center" wrapText="1"/>
    </xf>
    <xf numFmtId="0" fontId="4" fillId="7" borderId="3" xfId="0" applyFont="1" applyFill="1" applyBorder="1" applyAlignment="1">
      <alignment horizontal="center" vertical="center" wrapText="1"/>
    </xf>
    <xf numFmtId="165" fontId="4" fillId="3" borderId="2" xfId="1" applyNumberFormat="1" applyFont="1" applyFill="1" applyBorder="1" applyAlignment="1">
      <alignment horizontal="center" vertical="center" wrapText="1"/>
    </xf>
    <xf numFmtId="165" fontId="6" fillId="11" borderId="2" xfId="0" applyNumberFormat="1" applyFont="1" applyFill="1" applyBorder="1" applyAlignment="1">
      <alignment horizontal="center" vertical="center" wrapText="1"/>
    </xf>
    <xf numFmtId="165" fontId="4" fillId="3" borderId="2" xfId="0" applyNumberFormat="1" applyFont="1" applyFill="1" applyBorder="1" applyAlignment="1">
      <alignment horizontal="center" vertical="center" wrapText="1"/>
    </xf>
    <xf numFmtId="165" fontId="4" fillId="9" borderId="2" xfId="1" applyNumberFormat="1" applyFont="1" applyFill="1" applyBorder="1" applyAlignment="1">
      <alignment horizontal="center" vertical="center" wrapText="1"/>
    </xf>
    <xf numFmtId="165" fontId="5" fillId="4" borderId="2" xfId="0" applyNumberFormat="1" applyFont="1" applyFill="1" applyBorder="1" applyAlignment="1">
      <alignment horizontal="center" vertical="center" wrapText="1"/>
    </xf>
    <xf numFmtId="165" fontId="5" fillId="9" borderId="2" xfId="0" applyNumberFormat="1" applyFont="1" applyFill="1" applyBorder="1" applyAlignment="1">
      <alignment horizontal="center" vertical="center" wrapText="1"/>
    </xf>
    <xf numFmtId="165" fontId="6" fillId="4" borderId="2" xfId="0" applyNumberFormat="1" applyFont="1" applyFill="1" applyBorder="1" applyAlignment="1">
      <alignment horizontal="center" vertical="center" wrapText="1"/>
    </xf>
    <xf numFmtId="165" fontId="4" fillId="10" borderId="2" xfId="1" applyNumberFormat="1" applyFont="1" applyFill="1" applyBorder="1" applyAlignment="1">
      <alignment horizontal="center" vertical="center" wrapText="1"/>
    </xf>
    <xf numFmtId="0" fontId="3" fillId="6" borderId="1" xfId="0" applyFont="1" applyFill="1" applyBorder="1" applyAlignment="1">
      <alignment horizontal="center" vertical="center"/>
    </xf>
    <xf numFmtId="165"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12" fillId="0" borderId="1" xfId="0" applyFont="1" applyBorder="1" applyAlignment="1">
      <alignment horizontal="center" vertical="center"/>
    </xf>
    <xf numFmtId="165" fontId="12" fillId="0" borderId="1" xfId="0" applyNumberFormat="1" applyFont="1" applyBorder="1" applyAlignment="1">
      <alignment horizontal="center" vertical="center"/>
    </xf>
    <xf numFmtId="165" fontId="0" fillId="0" borderId="1" xfId="0" applyNumberFormat="1" applyBorder="1" applyAlignment="1">
      <alignment horizontal="center" vertical="center"/>
    </xf>
    <xf numFmtId="165" fontId="0" fillId="0" borderId="1" xfId="1" applyNumberFormat="1" applyFont="1" applyFill="1" applyBorder="1" applyAlignment="1">
      <alignment horizontal="center" vertical="center"/>
    </xf>
    <xf numFmtId="165" fontId="0" fillId="0" borderId="1" xfId="1" applyNumberFormat="1" applyFont="1" applyBorder="1" applyAlignment="1">
      <alignment horizontal="center" vertical="center"/>
    </xf>
    <xf numFmtId="165" fontId="12" fillId="0" borderId="1" xfId="1" applyNumberFormat="1" applyFont="1" applyBorder="1" applyAlignment="1">
      <alignment horizontal="center" vertical="center"/>
    </xf>
    <xf numFmtId="0" fontId="0" fillId="0" borderId="1" xfId="0" applyBorder="1" applyAlignment="1">
      <alignment horizontal="center" vertical="center"/>
    </xf>
    <xf numFmtId="0" fontId="5" fillId="7" borderId="1" xfId="0" applyFont="1" applyFill="1" applyBorder="1" applyAlignment="1">
      <alignment horizontal="center" vertical="center" wrapText="1"/>
    </xf>
    <xf numFmtId="165" fontId="5" fillId="3" borderId="1" xfId="1" applyNumberFormat="1"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165" fontId="5" fillId="10" borderId="1" xfId="1" applyNumberFormat="1" applyFont="1" applyFill="1" applyBorder="1" applyAlignment="1">
      <alignment horizontal="center" vertical="center" wrapText="1"/>
    </xf>
    <xf numFmtId="0" fontId="8" fillId="0" borderId="1" xfId="0" applyFont="1" applyBorder="1" applyAlignment="1">
      <alignment horizontal="center" vertical="center" wrapText="1"/>
    </xf>
    <xf numFmtId="165" fontId="16" fillId="2" borderId="1" xfId="1" applyNumberFormat="1" applyFont="1" applyFill="1" applyBorder="1" applyAlignment="1">
      <alignment horizontal="center" vertical="center"/>
    </xf>
    <xf numFmtId="165" fontId="16" fillId="10" borderId="1" xfId="1" applyNumberFormat="1" applyFont="1" applyFill="1" applyBorder="1" applyAlignment="1">
      <alignment horizontal="center" vertical="center"/>
    </xf>
    <xf numFmtId="0" fontId="0" fillId="2" borderId="0" xfId="0" applyFill="1" applyAlignment="1">
      <alignment horizontal="center" vertical="center"/>
    </xf>
    <xf numFmtId="165" fontId="0" fillId="2" borderId="0" xfId="0" applyNumberFormat="1" applyFill="1" applyAlignment="1">
      <alignment horizontal="center" vertical="center" wrapText="1"/>
    </xf>
    <xf numFmtId="165" fontId="0" fillId="2" borderId="0" xfId="0" applyNumberFormat="1" applyFill="1" applyAlignment="1">
      <alignment horizontal="center" vertical="center"/>
    </xf>
    <xf numFmtId="0" fontId="15" fillId="0" borderId="7" xfId="0" applyFont="1" applyBorder="1" applyAlignment="1">
      <alignment horizontal="center" vertical="center" wrapText="1"/>
    </xf>
    <xf numFmtId="0" fontId="15" fillId="0" borderId="1" xfId="0" applyFont="1" applyBorder="1" applyAlignment="1">
      <alignment horizontal="justify" vertical="center" wrapText="1"/>
    </xf>
    <xf numFmtId="0" fontId="17" fillId="0" borderId="1" xfId="0" applyFont="1" applyBorder="1" applyAlignment="1">
      <alignment horizontal="center" vertical="center"/>
    </xf>
    <xf numFmtId="165" fontId="17" fillId="0" borderId="1" xfId="0" applyNumberFormat="1" applyFont="1" applyBorder="1" applyAlignment="1">
      <alignment horizontal="center" vertical="center"/>
    </xf>
    <xf numFmtId="165" fontId="15" fillId="0" borderId="1" xfId="0" applyNumberFormat="1" applyFont="1" applyBorder="1" applyAlignment="1">
      <alignment horizontal="center" vertical="center"/>
    </xf>
    <xf numFmtId="165" fontId="15" fillId="0" borderId="1" xfId="1" applyNumberFormat="1" applyFont="1" applyBorder="1" applyAlignment="1">
      <alignment horizontal="center" vertical="center"/>
    </xf>
    <xf numFmtId="166" fontId="15" fillId="0" borderId="1" xfId="1" applyNumberFormat="1" applyFont="1" applyBorder="1" applyAlignment="1">
      <alignment horizontal="center" vertical="center"/>
    </xf>
    <xf numFmtId="165" fontId="17" fillId="0" borderId="1" xfId="1" applyNumberFormat="1" applyFont="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horizontal="justify" vertical="center"/>
    </xf>
    <xf numFmtId="0" fontId="5" fillId="7" borderId="4" xfId="0" applyFont="1" applyFill="1" applyBorder="1" applyAlignment="1">
      <alignment horizontal="center" vertical="center" wrapText="1"/>
    </xf>
    <xf numFmtId="0" fontId="15" fillId="0" borderId="8" xfId="0" applyFont="1" applyBorder="1" applyAlignment="1">
      <alignment horizontal="center" vertical="center" wrapText="1"/>
    </xf>
    <xf numFmtId="0" fontId="15" fillId="12" borderId="7" xfId="0" applyFont="1" applyFill="1" applyBorder="1" applyAlignment="1">
      <alignment horizontal="center" vertical="center" wrapText="1"/>
    </xf>
    <xf numFmtId="166" fontId="5" fillId="8" borderId="1" xfId="1" applyNumberFormat="1" applyFont="1" applyFill="1" applyBorder="1" applyAlignment="1">
      <alignment horizontal="center" vertical="center" wrapText="1"/>
    </xf>
    <xf numFmtId="165" fontId="5" fillId="8" borderId="1" xfId="1" applyNumberFormat="1" applyFont="1" applyFill="1" applyBorder="1" applyAlignment="1">
      <alignment horizontal="center" vertical="center" wrapText="1"/>
    </xf>
    <xf numFmtId="165" fontId="5" fillId="5" borderId="1" xfId="1" applyNumberFormat="1" applyFont="1" applyFill="1" applyBorder="1" applyAlignment="1">
      <alignment horizontal="center" vertical="center" wrapText="1"/>
    </xf>
    <xf numFmtId="0" fontId="16" fillId="6" borderId="1" xfId="0" applyFont="1" applyFill="1" applyBorder="1" applyAlignment="1">
      <alignment horizontal="center" vertical="center"/>
    </xf>
    <xf numFmtId="166" fontId="8" fillId="8" borderId="1" xfId="0" applyNumberFormat="1" applyFont="1" applyFill="1" applyBorder="1" applyAlignment="1">
      <alignment horizontal="center" vertical="center" wrapText="1"/>
    </xf>
    <xf numFmtId="3" fontId="8" fillId="8" borderId="1" xfId="0" applyNumberFormat="1" applyFont="1" applyFill="1" applyBorder="1" applyAlignment="1">
      <alignment horizontal="center" vertical="center" wrapText="1"/>
    </xf>
    <xf numFmtId="165" fontId="16" fillId="5" borderId="1" xfId="1" applyNumberFormat="1" applyFont="1" applyFill="1" applyBorder="1" applyAlignment="1">
      <alignment horizontal="center" vertical="center"/>
    </xf>
    <xf numFmtId="0" fontId="15" fillId="12" borderId="1" xfId="0" applyFont="1" applyFill="1" applyBorder="1" applyAlignment="1">
      <alignment horizontal="justify" vertical="center" wrapText="1"/>
    </xf>
    <xf numFmtId="165" fontId="5" fillId="0" borderId="1" xfId="0" applyNumberFormat="1" applyFont="1" applyBorder="1" applyAlignment="1">
      <alignment horizontal="center" vertical="center"/>
    </xf>
    <xf numFmtId="165" fontId="16" fillId="0" borderId="1" xfId="0" applyNumberFormat="1" applyFont="1" applyBorder="1" applyAlignment="1">
      <alignment horizontal="center" vertical="center"/>
    </xf>
    <xf numFmtId="166" fontId="16" fillId="0" borderId="1" xfId="0" applyNumberFormat="1" applyFont="1" applyBorder="1" applyAlignment="1">
      <alignment horizontal="center" vertical="center"/>
    </xf>
    <xf numFmtId="0" fontId="5" fillId="0" borderId="1" xfId="0" applyFont="1" applyBorder="1" applyAlignment="1">
      <alignment horizontal="center" vertical="center"/>
    </xf>
    <xf numFmtId="165" fontId="16" fillId="13" borderId="1" xfId="0" applyNumberFormat="1" applyFont="1" applyFill="1" applyBorder="1" applyAlignment="1">
      <alignment horizontal="center" vertical="center"/>
    </xf>
    <xf numFmtId="165" fontId="0" fillId="13" borderId="0" xfId="0" applyNumberFormat="1" applyFill="1" applyAlignment="1">
      <alignment horizontal="center" vertical="center"/>
    </xf>
    <xf numFmtId="165" fontId="5" fillId="13" borderId="1" xfId="1" applyNumberFormat="1" applyFont="1" applyFill="1" applyBorder="1" applyAlignment="1">
      <alignment horizontal="center" vertical="center" wrapText="1"/>
    </xf>
    <xf numFmtId="165" fontId="16" fillId="13" borderId="1" xfId="1" applyNumberFormat="1" applyFont="1" applyFill="1" applyBorder="1" applyAlignment="1">
      <alignment horizontal="center" vertical="center"/>
    </xf>
    <xf numFmtId="165" fontId="0" fillId="13" borderId="0" xfId="1" applyNumberFormat="1" applyFont="1" applyFill="1" applyAlignment="1">
      <alignment horizontal="center" vertical="center"/>
    </xf>
    <xf numFmtId="165" fontId="5" fillId="13" borderId="1" xfId="0" applyNumberFormat="1" applyFont="1" applyFill="1" applyBorder="1" applyAlignment="1">
      <alignment horizontal="center" vertical="center" wrapText="1"/>
    </xf>
    <xf numFmtId="165" fontId="16" fillId="13" borderId="1" xfId="1" applyNumberFormat="1" applyFont="1" applyFill="1" applyBorder="1" applyAlignment="1">
      <alignment horizontal="center" vertical="center" wrapText="1"/>
    </xf>
    <xf numFmtId="165" fontId="0" fillId="13" borderId="0" xfId="1" applyNumberFormat="1" applyFont="1" applyFill="1" applyAlignment="1">
      <alignment horizontal="center" vertical="center" wrapText="1"/>
    </xf>
    <xf numFmtId="9" fontId="3" fillId="0" borderId="0" xfId="2" applyFont="1" applyAlignment="1">
      <alignment horizontal="center" vertical="center"/>
    </xf>
    <xf numFmtId="1" fontId="16" fillId="0" borderId="0" xfId="0" applyNumberFormat="1" applyFont="1" applyAlignment="1">
      <alignment horizontal="center" vertical="center"/>
    </xf>
    <xf numFmtId="0" fontId="0" fillId="12" borderId="0" xfId="0" applyFill="1" applyAlignment="1">
      <alignment vertical="center" wrapText="1"/>
    </xf>
    <xf numFmtId="0" fontId="10" fillId="12" borderId="10" xfId="0" applyFont="1" applyFill="1" applyBorder="1" applyAlignment="1">
      <alignment horizontal="center" vertical="center" wrapText="1"/>
    </xf>
    <xf numFmtId="0" fontId="10" fillId="12" borderId="11" xfId="0" applyFont="1" applyFill="1" applyBorder="1" applyAlignment="1">
      <alignment horizontal="center" vertical="center" wrapText="1"/>
    </xf>
    <xf numFmtId="0" fontId="10" fillId="12" borderId="11" xfId="0" applyFont="1" applyFill="1" applyBorder="1" applyAlignment="1">
      <alignment horizontal="justify" vertical="center" wrapText="1"/>
    </xf>
    <xf numFmtId="8" fontId="10" fillId="12" borderId="11" xfId="0" applyNumberFormat="1" applyFont="1" applyFill="1" applyBorder="1" applyAlignment="1">
      <alignment horizontal="center" vertical="center"/>
    </xf>
    <xf numFmtId="6" fontId="10" fillId="12" borderId="11" xfId="0" applyNumberFormat="1" applyFont="1" applyFill="1" applyBorder="1" applyAlignment="1">
      <alignment horizontal="center" vertical="center"/>
    </xf>
    <xf numFmtId="0" fontId="10" fillId="12" borderId="11" xfId="0" applyFont="1" applyFill="1" applyBorder="1" applyAlignment="1">
      <alignment horizontal="center" vertical="center"/>
    </xf>
    <xf numFmtId="0" fontId="0" fillId="12" borderId="11" xfId="0" applyFill="1" applyBorder="1" applyAlignment="1">
      <alignment vertical="center" wrapText="1"/>
    </xf>
    <xf numFmtId="0" fontId="10" fillId="12" borderId="11" xfId="0" applyFont="1" applyFill="1" applyBorder="1" applyAlignment="1">
      <alignment horizontal="justify" vertical="center"/>
    </xf>
    <xf numFmtId="0" fontId="18" fillId="14" borderId="9" xfId="0" applyFont="1" applyFill="1" applyBorder="1" applyAlignment="1">
      <alignment horizontal="center" vertical="center" wrapText="1"/>
    </xf>
    <xf numFmtId="0" fontId="18" fillId="14" borderId="10" xfId="0" applyFont="1" applyFill="1" applyBorder="1" applyAlignment="1">
      <alignment horizontal="center" vertical="center" wrapText="1"/>
    </xf>
    <xf numFmtId="0" fontId="0" fillId="0" borderId="0" xfId="0" applyFill="1" applyAlignment="1">
      <alignment horizontal="center" vertical="center"/>
    </xf>
    <xf numFmtId="165" fontId="0" fillId="0" borderId="0" xfId="0" applyNumberFormat="1" applyFill="1" applyAlignment="1">
      <alignment horizontal="center" vertical="center" wrapText="1"/>
    </xf>
    <xf numFmtId="165" fontId="0" fillId="0" borderId="0" xfId="0" applyNumberFormat="1" applyFill="1" applyAlignment="1">
      <alignment horizontal="center" vertical="center"/>
    </xf>
    <xf numFmtId="166" fontId="0" fillId="0" borderId="0" xfId="1" applyNumberFormat="1" applyFont="1" applyFill="1" applyAlignment="1">
      <alignment horizontal="center" vertical="center"/>
    </xf>
    <xf numFmtId="165" fontId="0" fillId="0" borderId="0" xfId="1" applyNumberFormat="1" applyFont="1" applyFill="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4AA80-A701-4C1D-9FA8-DCD3CC33D15D}">
  <dimension ref="B1:AA49"/>
  <sheetViews>
    <sheetView zoomScale="85" zoomScaleNormal="85" workbookViewId="0">
      <pane ySplit="1" topLeftCell="A6" activePane="bottomLeft" state="frozen"/>
      <selection pane="bottomLeft" activeCell="AE16" sqref="AE16"/>
    </sheetView>
  </sheetViews>
  <sheetFormatPr baseColWidth="10" defaultRowHeight="15" x14ac:dyDescent="0.25"/>
  <cols>
    <col min="1" max="1" width="4.7109375" style="1" customWidth="1"/>
    <col min="2" max="2" width="6.5703125" style="2" bestFit="1" customWidth="1"/>
    <col min="3" max="3" width="9.5703125" style="2" customWidth="1"/>
    <col min="4" max="4" width="95.42578125" style="19" bestFit="1" customWidth="1"/>
    <col min="5" max="5" width="10.28515625" style="2" bestFit="1" customWidth="1"/>
    <col min="6" max="6" width="13.28515625" style="3" hidden="1" customWidth="1"/>
    <col min="7" max="7" width="18" style="27" hidden="1" customWidth="1"/>
    <col min="8" max="8" width="13.28515625" style="1" hidden="1" customWidth="1"/>
    <col min="9" max="9" width="14.42578125" style="27" hidden="1" customWidth="1"/>
    <col min="10" max="10" width="13.28515625" style="3" hidden="1" customWidth="1"/>
    <col min="11" max="11" width="11.7109375" style="27" hidden="1" customWidth="1"/>
    <col min="12" max="12" width="13" style="3" hidden="1" customWidth="1"/>
    <col min="13" max="13" width="14.42578125" style="4" hidden="1" customWidth="1"/>
    <col min="14" max="14" width="12.85546875" style="1" hidden="1" customWidth="1"/>
    <col min="15" max="15" width="14.7109375" style="5" hidden="1" customWidth="1"/>
    <col min="16" max="16" width="14.85546875" style="1" hidden="1" customWidth="1"/>
    <col min="17" max="17" width="14.42578125" style="1" hidden="1" customWidth="1"/>
    <col min="18" max="18" width="14.85546875" style="1" hidden="1" customWidth="1"/>
    <col min="19" max="19" width="13.5703125" style="3" hidden="1" customWidth="1"/>
    <col min="20" max="20" width="15" style="25" bestFit="1" customWidth="1"/>
    <col min="21" max="21" width="11.7109375" style="3" bestFit="1" customWidth="1"/>
    <col min="22" max="23" width="16.140625" style="3" customWidth="1"/>
    <col min="24" max="25" width="14.85546875" style="3" customWidth="1"/>
    <col min="26" max="26" width="29.140625" style="1" customWidth="1"/>
    <col min="27" max="27" width="14.85546875" style="1" customWidth="1"/>
    <col min="28" max="16384" width="11.42578125" style="1"/>
  </cols>
  <sheetData>
    <row r="1" spans="2:27" s="18" customFormat="1" ht="75" x14ac:dyDescent="0.25">
      <c r="B1" s="60" t="s">
        <v>0</v>
      </c>
      <c r="C1" s="60"/>
      <c r="D1" s="61" t="s">
        <v>1</v>
      </c>
      <c r="E1" s="62" t="s">
        <v>2</v>
      </c>
      <c r="F1" s="63" t="s">
        <v>63</v>
      </c>
      <c r="G1" s="64" t="s">
        <v>70</v>
      </c>
      <c r="H1" s="65" t="s">
        <v>68</v>
      </c>
      <c r="I1" s="64" t="s">
        <v>71</v>
      </c>
      <c r="J1" s="63" t="s">
        <v>67</v>
      </c>
      <c r="K1" s="64" t="s">
        <v>72</v>
      </c>
      <c r="L1" s="63" t="s">
        <v>3</v>
      </c>
      <c r="M1" s="66" t="s">
        <v>12</v>
      </c>
      <c r="N1" s="67" t="s">
        <v>13</v>
      </c>
      <c r="O1" s="66" t="s">
        <v>10</v>
      </c>
      <c r="P1" s="67" t="s">
        <v>14</v>
      </c>
      <c r="Q1" s="68" t="s">
        <v>11</v>
      </c>
      <c r="R1" s="69" t="s">
        <v>15</v>
      </c>
      <c r="S1" s="70" t="s">
        <v>4</v>
      </c>
      <c r="T1" s="51" t="s">
        <v>65</v>
      </c>
      <c r="U1" s="52" t="s">
        <v>64</v>
      </c>
      <c r="V1" s="53" t="s">
        <v>7</v>
      </c>
      <c r="W1" s="53" t="s">
        <v>17</v>
      </c>
      <c r="X1" s="16" t="s">
        <v>5</v>
      </c>
      <c r="Y1" s="16" t="s">
        <v>5</v>
      </c>
      <c r="Z1" s="17" t="s">
        <v>9</v>
      </c>
      <c r="AA1" s="17"/>
    </row>
    <row r="2" spans="2:27" s="15" customFormat="1" x14ac:dyDescent="0.25">
      <c r="B2" s="6">
        <v>1</v>
      </c>
      <c r="C2" s="40">
        <v>890101</v>
      </c>
      <c r="D2" s="41" t="s">
        <v>18</v>
      </c>
      <c r="E2" s="71">
        <v>1</v>
      </c>
      <c r="F2" s="7">
        <v>53448</v>
      </c>
      <c r="G2" s="26">
        <f>(F2*18.68%)+F2</f>
        <v>63432.0864</v>
      </c>
      <c r="H2" s="7">
        <v>72453</v>
      </c>
      <c r="I2" s="26">
        <f>H2*7.23%+H2</f>
        <v>77691.351899999994</v>
      </c>
      <c r="J2" s="7">
        <v>66000</v>
      </c>
      <c r="K2" s="26">
        <f>J2*6.24%+J2</f>
        <v>70118.399999999994</v>
      </c>
      <c r="L2" s="9">
        <f>(G2+I2+K2)/3</f>
        <v>70413.946099999986</v>
      </c>
      <c r="M2" s="7">
        <v>118000</v>
      </c>
      <c r="N2" s="10">
        <f>M2*1.61%+M2</f>
        <v>119899.8</v>
      </c>
      <c r="O2" s="11">
        <v>118000</v>
      </c>
      <c r="P2" s="10">
        <f>O2*5.62%+O2</f>
        <v>124631.6</v>
      </c>
      <c r="Q2" s="21" t="s">
        <v>8</v>
      </c>
      <c r="R2" s="12" t="s">
        <v>6</v>
      </c>
      <c r="S2" s="13">
        <f>(N2+P2)/2</f>
        <v>122265.70000000001</v>
      </c>
      <c r="T2" s="54">
        <v>86250</v>
      </c>
      <c r="U2" s="55">
        <v>53000</v>
      </c>
      <c r="V2" s="7">
        <f>MIN(T2:U2)</f>
        <v>53000</v>
      </c>
      <c r="W2" s="7">
        <f>MIN(U2:V2)</f>
        <v>53000</v>
      </c>
      <c r="X2" s="14">
        <f>+(L2+V2)/2</f>
        <v>61706.973049999993</v>
      </c>
      <c r="Y2" s="14">
        <f>+ROUND(X2,0)</f>
        <v>61707</v>
      </c>
      <c r="Z2" s="22" t="s">
        <v>16</v>
      </c>
      <c r="AA2" s="8"/>
    </row>
    <row r="3" spans="2:27" s="15" customFormat="1" x14ac:dyDescent="0.25">
      <c r="B3" s="6">
        <v>2</v>
      </c>
      <c r="C3" s="40">
        <v>890101</v>
      </c>
      <c r="D3" s="41" t="s">
        <v>19</v>
      </c>
      <c r="E3" s="71">
        <v>1</v>
      </c>
      <c r="F3" s="7">
        <v>85985</v>
      </c>
      <c r="G3" s="26">
        <f t="shared" ref="G3:G45" si="0">(F3*18.68%)+F3</f>
        <v>102046.99799999999</v>
      </c>
      <c r="H3" s="7">
        <v>95820</v>
      </c>
      <c r="I3" s="26">
        <f t="shared" ref="I3:I21" si="1">H3*7.23%+H3</f>
        <v>102747.78599999999</v>
      </c>
      <c r="J3" s="7">
        <v>66000</v>
      </c>
      <c r="K3" s="26">
        <f t="shared" ref="K3:K49" si="2">J3*6.24%+J3</f>
        <v>70118.399999999994</v>
      </c>
      <c r="L3" s="9">
        <f t="shared" ref="L3:L49" si="3">(G3+I3+K3)/3</f>
        <v>91637.728000000003</v>
      </c>
      <c r="M3" s="7" t="s">
        <v>8</v>
      </c>
      <c r="N3" s="10" t="s">
        <v>8</v>
      </c>
      <c r="O3" s="11" t="s">
        <v>8</v>
      </c>
      <c r="P3" s="20" t="s">
        <v>8</v>
      </c>
      <c r="Q3" s="21" t="s">
        <v>8</v>
      </c>
      <c r="R3" s="12" t="s">
        <v>6</v>
      </c>
      <c r="S3" s="13" t="s">
        <v>8</v>
      </c>
      <c r="T3" s="54">
        <v>99188</v>
      </c>
      <c r="U3" s="55">
        <v>53000</v>
      </c>
      <c r="V3" s="7">
        <f>MIN(T3:U3)</f>
        <v>53000</v>
      </c>
      <c r="W3" s="7">
        <f>MIN(U3:V3)</f>
        <v>53000</v>
      </c>
      <c r="X3" s="14">
        <f t="shared" ref="X3:X49" si="4">+(L3+V3)/2</f>
        <v>72318.864000000001</v>
      </c>
      <c r="Y3" s="14">
        <f t="shared" ref="Y3:Y49" si="5">+ROUND(X3,0)</f>
        <v>72319</v>
      </c>
      <c r="Z3" s="22" t="s">
        <v>16</v>
      </c>
      <c r="AA3" s="8"/>
    </row>
    <row r="4" spans="2:27" s="15" customFormat="1" x14ac:dyDescent="0.25">
      <c r="B4" s="6">
        <v>3</v>
      </c>
      <c r="C4" s="40">
        <v>890105</v>
      </c>
      <c r="D4" s="41" t="s">
        <v>20</v>
      </c>
      <c r="E4" s="71">
        <v>1</v>
      </c>
      <c r="F4" s="7">
        <v>44550</v>
      </c>
      <c r="G4" s="26">
        <f t="shared" si="0"/>
        <v>52871.94</v>
      </c>
      <c r="H4" s="7">
        <v>117187</v>
      </c>
      <c r="I4" s="26">
        <f t="shared" si="1"/>
        <v>125659.6201</v>
      </c>
      <c r="J4" s="7">
        <v>43120</v>
      </c>
      <c r="K4" s="26">
        <f t="shared" si="2"/>
        <v>45810.688000000002</v>
      </c>
      <c r="L4" s="9">
        <f t="shared" si="3"/>
        <v>74780.749366666671</v>
      </c>
      <c r="M4" s="7" t="s">
        <v>8</v>
      </c>
      <c r="N4" s="10" t="s">
        <v>8</v>
      </c>
      <c r="O4" s="11" t="s">
        <v>8</v>
      </c>
      <c r="P4" s="10" t="s">
        <v>8</v>
      </c>
      <c r="Q4" s="21" t="s">
        <v>8</v>
      </c>
      <c r="R4" s="12" t="s">
        <v>6</v>
      </c>
      <c r="S4" s="13" t="s">
        <v>8</v>
      </c>
      <c r="T4" s="54">
        <v>56350</v>
      </c>
      <c r="U4" s="55">
        <v>30000</v>
      </c>
      <c r="V4" s="7">
        <f t="shared" ref="V4:W49" si="6">MIN(T4:U4)</f>
        <v>30000</v>
      </c>
      <c r="W4" s="7">
        <f t="shared" si="6"/>
        <v>30000</v>
      </c>
      <c r="X4" s="14">
        <f t="shared" si="4"/>
        <v>52390.374683333335</v>
      </c>
      <c r="Y4" s="14">
        <f t="shared" si="5"/>
        <v>52390</v>
      </c>
      <c r="Z4" s="22" t="s">
        <v>16</v>
      </c>
      <c r="AA4" s="8"/>
    </row>
    <row r="5" spans="2:27" s="15" customFormat="1" x14ac:dyDescent="0.25">
      <c r="B5" s="6">
        <v>4</v>
      </c>
      <c r="C5" s="40">
        <v>890105</v>
      </c>
      <c r="D5" s="41" t="s">
        <v>21</v>
      </c>
      <c r="E5" s="71">
        <v>1</v>
      </c>
      <c r="F5" s="7">
        <v>44550</v>
      </c>
      <c r="G5" s="26">
        <f t="shared" si="0"/>
        <v>52871.94</v>
      </c>
      <c r="H5" s="7">
        <v>117187</v>
      </c>
      <c r="I5" s="26">
        <f t="shared" si="1"/>
        <v>125659.6201</v>
      </c>
      <c r="J5" s="7">
        <v>43120</v>
      </c>
      <c r="K5" s="26">
        <f t="shared" si="2"/>
        <v>45810.688000000002</v>
      </c>
      <c r="L5" s="9">
        <f t="shared" si="3"/>
        <v>74780.749366666671</v>
      </c>
      <c r="M5" s="7">
        <v>92000</v>
      </c>
      <c r="N5" s="10">
        <f t="shared" ref="N5:N14" si="7">M5*1.61%+M5</f>
        <v>93481.2</v>
      </c>
      <c r="O5" s="11">
        <v>92000</v>
      </c>
      <c r="P5" s="10">
        <f>O5*5.62%+O5</f>
        <v>97170.4</v>
      </c>
      <c r="Q5" s="21" t="s">
        <v>8</v>
      </c>
      <c r="R5" s="12" t="s">
        <v>6</v>
      </c>
      <c r="S5" s="13">
        <f t="shared" ref="S5:S24" si="8">(N5+P5)/2</f>
        <v>95325.799999999988</v>
      </c>
      <c r="T5" s="54">
        <v>64802</v>
      </c>
      <c r="U5" s="55">
        <v>30000</v>
      </c>
      <c r="V5" s="7">
        <f t="shared" si="6"/>
        <v>30000</v>
      </c>
      <c r="W5" s="7">
        <f t="shared" si="6"/>
        <v>30000</v>
      </c>
      <c r="X5" s="14">
        <f t="shared" si="4"/>
        <v>52390.374683333335</v>
      </c>
      <c r="Y5" s="14">
        <f t="shared" si="5"/>
        <v>52390</v>
      </c>
      <c r="Z5" s="22" t="s">
        <v>16</v>
      </c>
      <c r="AA5" s="8"/>
    </row>
    <row r="6" spans="2:27" s="15" customFormat="1" x14ac:dyDescent="0.25">
      <c r="B6" s="6">
        <v>5</v>
      </c>
      <c r="C6" s="40">
        <v>890110</v>
      </c>
      <c r="D6" s="41" t="s">
        <v>22</v>
      </c>
      <c r="E6" s="71">
        <v>1</v>
      </c>
      <c r="F6" s="7">
        <v>44120</v>
      </c>
      <c r="G6" s="26">
        <f t="shared" si="0"/>
        <v>52361.616000000002</v>
      </c>
      <c r="H6" s="7">
        <v>53957</v>
      </c>
      <c r="I6" s="26">
        <f t="shared" si="1"/>
        <v>57858.091099999998</v>
      </c>
      <c r="J6" s="7">
        <v>44000</v>
      </c>
      <c r="K6" s="26">
        <f t="shared" si="2"/>
        <v>46745.599999999999</v>
      </c>
      <c r="L6" s="9">
        <f t="shared" si="3"/>
        <v>52321.769033333338</v>
      </c>
      <c r="M6" s="7" t="s">
        <v>8</v>
      </c>
      <c r="N6" s="10" t="s">
        <v>8</v>
      </c>
      <c r="O6" s="11" t="s">
        <v>8</v>
      </c>
      <c r="P6" s="10" t="s">
        <v>8</v>
      </c>
      <c r="Q6" s="21" t="s">
        <v>8</v>
      </c>
      <c r="R6" s="12" t="s">
        <v>6</v>
      </c>
      <c r="S6" s="13" t="s">
        <v>8</v>
      </c>
      <c r="T6" s="54">
        <v>63250</v>
      </c>
      <c r="U6" s="55">
        <v>38000</v>
      </c>
      <c r="V6" s="7">
        <f t="shared" si="6"/>
        <v>38000</v>
      </c>
      <c r="W6" s="7">
        <f t="shared" si="6"/>
        <v>38000</v>
      </c>
      <c r="X6" s="14">
        <f t="shared" si="4"/>
        <v>45160.884516666672</v>
      </c>
      <c r="Y6" s="14">
        <f t="shared" si="5"/>
        <v>45161</v>
      </c>
      <c r="Z6" s="22" t="s">
        <v>16</v>
      </c>
      <c r="AA6" s="8"/>
    </row>
    <row r="7" spans="2:27" s="15" customFormat="1" x14ac:dyDescent="0.25">
      <c r="B7" s="6">
        <v>6</v>
      </c>
      <c r="C7" s="40">
        <v>890110</v>
      </c>
      <c r="D7" s="41" t="s">
        <v>23</v>
      </c>
      <c r="E7" s="71">
        <v>1</v>
      </c>
      <c r="F7" s="7">
        <v>54493</v>
      </c>
      <c r="G7" s="26">
        <f t="shared" si="0"/>
        <v>64672.292399999998</v>
      </c>
      <c r="H7" s="7">
        <v>60553</v>
      </c>
      <c r="I7" s="26">
        <f t="shared" si="1"/>
        <v>64930.981899999999</v>
      </c>
      <c r="J7" s="7">
        <v>52800</v>
      </c>
      <c r="K7" s="26">
        <f t="shared" si="2"/>
        <v>56094.720000000001</v>
      </c>
      <c r="L7" s="9">
        <f t="shared" si="3"/>
        <v>61899.331433333333</v>
      </c>
      <c r="M7" s="7" t="s">
        <v>8</v>
      </c>
      <c r="N7" s="10" t="s">
        <v>8</v>
      </c>
      <c r="O7" s="11" t="s">
        <v>8</v>
      </c>
      <c r="P7" s="10" t="s">
        <v>8</v>
      </c>
      <c r="Q7" s="21" t="s">
        <v>8</v>
      </c>
      <c r="R7" s="12" t="s">
        <v>6</v>
      </c>
      <c r="S7" s="13" t="s">
        <v>8</v>
      </c>
      <c r="T7" s="54">
        <v>72600</v>
      </c>
      <c r="U7" s="55">
        <v>38000</v>
      </c>
      <c r="V7" s="7">
        <f t="shared" si="6"/>
        <v>38000</v>
      </c>
      <c r="W7" s="7">
        <f t="shared" si="6"/>
        <v>38000</v>
      </c>
      <c r="X7" s="14">
        <f t="shared" si="4"/>
        <v>49949.66571666667</v>
      </c>
      <c r="Y7" s="14">
        <f t="shared" si="5"/>
        <v>49950</v>
      </c>
      <c r="Z7" s="22" t="s">
        <v>16</v>
      </c>
      <c r="AA7" s="8"/>
    </row>
    <row r="8" spans="2:27" s="15" customFormat="1" x14ac:dyDescent="0.25">
      <c r="B8" s="6">
        <v>7</v>
      </c>
      <c r="C8" s="40">
        <v>890111</v>
      </c>
      <c r="D8" s="41" t="s">
        <v>24</v>
      </c>
      <c r="E8" s="71">
        <v>1</v>
      </c>
      <c r="F8" s="7">
        <v>41266</v>
      </c>
      <c r="G8" s="26">
        <f t="shared" si="0"/>
        <v>48974.488799999999</v>
      </c>
      <c r="H8" s="7">
        <v>44742</v>
      </c>
      <c r="I8" s="26">
        <f t="shared" si="1"/>
        <v>47976.846599999997</v>
      </c>
      <c r="J8" s="7">
        <v>44000</v>
      </c>
      <c r="K8" s="26">
        <f t="shared" si="2"/>
        <v>46745.599999999999</v>
      </c>
      <c r="L8" s="9">
        <f t="shared" si="3"/>
        <v>47898.97846666666</v>
      </c>
      <c r="M8" s="7" t="s">
        <v>8</v>
      </c>
      <c r="N8" s="10" t="s">
        <v>8</v>
      </c>
      <c r="O8" s="11" t="s">
        <v>8</v>
      </c>
      <c r="P8" s="10" t="s">
        <v>8</v>
      </c>
      <c r="Q8" s="21" t="s">
        <v>8</v>
      </c>
      <c r="R8" s="12" t="s">
        <v>6</v>
      </c>
      <c r="S8" s="13" t="s">
        <v>8</v>
      </c>
      <c r="T8" s="54">
        <v>63250</v>
      </c>
      <c r="U8" s="55">
        <v>36000</v>
      </c>
      <c r="V8" s="7">
        <f t="shared" si="6"/>
        <v>36000</v>
      </c>
      <c r="W8" s="7">
        <f t="shared" si="6"/>
        <v>36000</v>
      </c>
      <c r="X8" s="14">
        <f t="shared" si="4"/>
        <v>41949.489233333326</v>
      </c>
      <c r="Y8" s="14">
        <f t="shared" si="5"/>
        <v>41949</v>
      </c>
      <c r="Z8" s="22" t="s">
        <v>16</v>
      </c>
      <c r="AA8" s="8"/>
    </row>
    <row r="9" spans="2:27" s="15" customFormat="1" ht="22.5" customHeight="1" x14ac:dyDescent="0.25">
      <c r="B9" s="6">
        <v>8</v>
      </c>
      <c r="C9" s="40">
        <v>890111</v>
      </c>
      <c r="D9" s="41" t="s">
        <v>25</v>
      </c>
      <c r="E9" s="71">
        <v>1</v>
      </c>
      <c r="F9" s="7">
        <v>55208</v>
      </c>
      <c r="G9" s="26">
        <f t="shared" si="0"/>
        <v>65520.854399999997</v>
      </c>
      <c r="H9" s="7">
        <v>61208</v>
      </c>
      <c r="I9" s="26">
        <f t="shared" si="1"/>
        <v>65633.338400000008</v>
      </c>
      <c r="J9" s="7">
        <v>55679</v>
      </c>
      <c r="K9" s="26">
        <f t="shared" si="2"/>
        <v>59153.369599999998</v>
      </c>
      <c r="L9" s="9">
        <f t="shared" si="3"/>
        <v>63435.854133333341</v>
      </c>
      <c r="M9" s="7">
        <v>99000</v>
      </c>
      <c r="N9" s="10">
        <f t="shared" si="7"/>
        <v>100593.9</v>
      </c>
      <c r="O9" s="11">
        <v>99000</v>
      </c>
      <c r="P9" s="10">
        <f>O9*5.62%+O9</f>
        <v>104563.8</v>
      </c>
      <c r="Q9" s="21" t="s">
        <v>8</v>
      </c>
      <c r="R9" s="12" t="s">
        <v>6</v>
      </c>
      <c r="S9" s="13">
        <f t="shared" si="8"/>
        <v>102578.85</v>
      </c>
      <c r="T9" s="54">
        <v>72600</v>
      </c>
      <c r="U9" s="55">
        <v>36000</v>
      </c>
      <c r="V9" s="7">
        <f t="shared" si="6"/>
        <v>36000</v>
      </c>
      <c r="W9" s="7">
        <f t="shared" si="6"/>
        <v>36000</v>
      </c>
      <c r="X9" s="14">
        <f t="shared" si="4"/>
        <v>49717.927066666671</v>
      </c>
      <c r="Y9" s="14">
        <f t="shared" si="5"/>
        <v>49718</v>
      </c>
      <c r="Z9" s="22" t="s">
        <v>16</v>
      </c>
      <c r="AA9" s="8"/>
    </row>
    <row r="10" spans="2:27" s="15" customFormat="1" x14ac:dyDescent="0.25">
      <c r="B10" s="6">
        <v>9</v>
      </c>
      <c r="C10" s="40">
        <v>890112</v>
      </c>
      <c r="D10" s="41" t="s">
        <v>26</v>
      </c>
      <c r="E10" s="71">
        <v>1</v>
      </c>
      <c r="F10" s="7">
        <v>40696</v>
      </c>
      <c r="G10" s="26">
        <f t="shared" si="0"/>
        <v>48298.012799999997</v>
      </c>
      <c r="H10" s="7">
        <v>45375</v>
      </c>
      <c r="I10" s="26">
        <f t="shared" si="1"/>
        <v>48655.612500000003</v>
      </c>
      <c r="J10" s="7">
        <v>45141</v>
      </c>
      <c r="K10" s="26">
        <f t="shared" si="2"/>
        <v>47957.7984</v>
      </c>
      <c r="L10" s="9">
        <f t="shared" si="3"/>
        <v>48303.807899999993</v>
      </c>
      <c r="M10" s="7">
        <v>118000</v>
      </c>
      <c r="N10" s="10">
        <f t="shared" si="7"/>
        <v>119899.8</v>
      </c>
      <c r="O10" s="11">
        <v>118000</v>
      </c>
      <c r="P10" s="10">
        <f>O10*5.62%+O10</f>
        <v>124631.6</v>
      </c>
      <c r="Q10" s="21" t="s">
        <v>8</v>
      </c>
      <c r="R10" s="12" t="s">
        <v>6</v>
      </c>
      <c r="S10" s="13">
        <f t="shared" si="8"/>
        <v>122265.70000000001</v>
      </c>
      <c r="T10" s="54">
        <v>63250</v>
      </c>
      <c r="U10" s="55">
        <v>38000</v>
      </c>
      <c r="V10" s="7">
        <f t="shared" si="6"/>
        <v>38000</v>
      </c>
      <c r="W10" s="7">
        <f t="shared" si="6"/>
        <v>38000</v>
      </c>
      <c r="X10" s="14">
        <f t="shared" si="4"/>
        <v>43151.903949999993</v>
      </c>
      <c r="Y10" s="14">
        <f t="shared" si="5"/>
        <v>43152</v>
      </c>
      <c r="Z10" s="22" t="s">
        <v>16</v>
      </c>
      <c r="AA10" s="8"/>
    </row>
    <row r="11" spans="2:27" s="15" customFormat="1" x14ac:dyDescent="0.25">
      <c r="B11" s="6">
        <v>10</v>
      </c>
      <c r="C11" s="40">
        <v>890112</v>
      </c>
      <c r="D11" s="41" t="s">
        <v>27</v>
      </c>
      <c r="E11" s="71">
        <v>1</v>
      </c>
      <c r="F11" s="7">
        <v>54820</v>
      </c>
      <c r="G11" s="26">
        <f t="shared" si="0"/>
        <v>65060.376000000004</v>
      </c>
      <c r="H11" s="7">
        <v>61014</v>
      </c>
      <c r="I11" s="26">
        <f t="shared" si="1"/>
        <v>65425.3122</v>
      </c>
      <c r="J11" s="7">
        <v>55585</v>
      </c>
      <c r="K11" s="26">
        <f t="shared" si="2"/>
        <v>59053.504000000001</v>
      </c>
      <c r="L11" s="9">
        <f t="shared" si="3"/>
        <v>63179.73073333333</v>
      </c>
      <c r="M11" s="7" t="s">
        <v>8</v>
      </c>
      <c r="N11" s="10" t="s">
        <v>8</v>
      </c>
      <c r="O11" s="11" t="s">
        <v>8</v>
      </c>
      <c r="P11" s="10" t="s">
        <v>8</v>
      </c>
      <c r="Q11" s="21" t="s">
        <v>8</v>
      </c>
      <c r="R11" s="12" t="s">
        <v>6</v>
      </c>
      <c r="S11" s="13" t="s">
        <v>8</v>
      </c>
      <c r="T11" s="54">
        <v>72600</v>
      </c>
      <c r="U11" s="55">
        <v>38000</v>
      </c>
      <c r="V11" s="7">
        <f t="shared" si="6"/>
        <v>38000</v>
      </c>
      <c r="W11" s="7">
        <f t="shared" si="6"/>
        <v>38000</v>
      </c>
      <c r="X11" s="14">
        <f t="shared" si="4"/>
        <v>50589.865366666665</v>
      </c>
      <c r="Y11" s="14">
        <f t="shared" si="5"/>
        <v>50590</v>
      </c>
      <c r="Z11" s="22" t="s">
        <v>16</v>
      </c>
      <c r="AA11" s="8"/>
    </row>
    <row r="12" spans="2:27" s="15" customFormat="1" x14ac:dyDescent="0.25">
      <c r="B12" s="6">
        <v>11</v>
      </c>
      <c r="C12" s="40">
        <v>890113</v>
      </c>
      <c r="D12" s="41" t="s">
        <v>28</v>
      </c>
      <c r="E12" s="71">
        <v>1</v>
      </c>
      <c r="F12" s="7">
        <v>50814</v>
      </c>
      <c r="G12" s="26">
        <f t="shared" si="0"/>
        <v>60306.055200000003</v>
      </c>
      <c r="H12" s="7">
        <v>60208</v>
      </c>
      <c r="I12" s="26">
        <f t="shared" si="1"/>
        <v>64561.038399999998</v>
      </c>
      <c r="J12" s="7">
        <v>44000</v>
      </c>
      <c r="K12" s="26">
        <f t="shared" si="2"/>
        <v>46745.599999999999</v>
      </c>
      <c r="L12" s="9">
        <f t="shared" si="3"/>
        <v>57204.231200000002</v>
      </c>
      <c r="M12" s="7" t="s">
        <v>8</v>
      </c>
      <c r="N12" s="10" t="s">
        <v>8</v>
      </c>
      <c r="O12" s="11" t="s">
        <v>8</v>
      </c>
      <c r="P12" s="10" t="s">
        <v>8</v>
      </c>
      <c r="Q12" s="21" t="s">
        <v>8</v>
      </c>
      <c r="R12" s="12" t="s">
        <v>6</v>
      </c>
      <c r="S12" s="13" t="s">
        <v>8</v>
      </c>
      <c r="T12" s="54">
        <v>92198</v>
      </c>
      <c r="U12" s="55" t="s">
        <v>66</v>
      </c>
      <c r="V12" s="7">
        <f t="shared" si="6"/>
        <v>92198</v>
      </c>
      <c r="W12" s="7">
        <f t="shared" si="6"/>
        <v>92198</v>
      </c>
      <c r="X12" s="14">
        <f t="shared" si="4"/>
        <v>74701.115600000005</v>
      </c>
      <c r="Y12" s="14">
        <f t="shared" si="5"/>
        <v>74701</v>
      </c>
      <c r="Z12" s="22" t="s">
        <v>16</v>
      </c>
      <c r="AA12" s="8"/>
    </row>
    <row r="13" spans="2:27" s="15" customFormat="1" x14ac:dyDescent="0.25">
      <c r="B13" s="6">
        <v>12</v>
      </c>
      <c r="C13" s="40">
        <v>890113</v>
      </c>
      <c r="D13" s="41" t="s">
        <v>29</v>
      </c>
      <c r="E13" s="71">
        <v>1</v>
      </c>
      <c r="F13" s="7">
        <v>63217</v>
      </c>
      <c r="G13" s="26">
        <f t="shared" si="0"/>
        <v>75025.935599999997</v>
      </c>
      <c r="H13" s="7">
        <v>69199</v>
      </c>
      <c r="I13" s="26">
        <f t="shared" si="1"/>
        <v>74202.087700000004</v>
      </c>
      <c r="J13" s="7">
        <v>72561</v>
      </c>
      <c r="K13" s="26">
        <f t="shared" si="2"/>
        <v>77088.806400000001</v>
      </c>
      <c r="L13" s="9">
        <f t="shared" si="3"/>
        <v>75438.943233333339</v>
      </c>
      <c r="M13" s="7" t="s">
        <v>8</v>
      </c>
      <c r="N13" s="10" t="s">
        <v>8</v>
      </c>
      <c r="O13" s="11" t="s">
        <v>8</v>
      </c>
      <c r="P13" s="10" t="s">
        <v>8</v>
      </c>
      <c r="Q13" s="21" t="s">
        <v>8</v>
      </c>
      <c r="R13" s="12" t="s">
        <v>6</v>
      </c>
      <c r="S13" s="13" t="s">
        <v>8</v>
      </c>
      <c r="T13" s="54">
        <v>101418</v>
      </c>
      <c r="U13" s="55" t="s">
        <v>66</v>
      </c>
      <c r="V13" s="7">
        <f t="shared" si="6"/>
        <v>101418</v>
      </c>
      <c r="W13" s="7">
        <f t="shared" si="6"/>
        <v>101418</v>
      </c>
      <c r="X13" s="14">
        <f t="shared" si="4"/>
        <v>88428.471616666677</v>
      </c>
      <c r="Y13" s="14">
        <f t="shared" si="5"/>
        <v>88428</v>
      </c>
      <c r="Z13" s="22" t="s">
        <v>16</v>
      </c>
      <c r="AA13" s="8"/>
    </row>
    <row r="14" spans="2:27" s="15" customFormat="1" ht="36" x14ac:dyDescent="0.25">
      <c r="B14" s="6">
        <v>13</v>
      </c>
      <c r="C14" s="40">
        <v>890105</v>
      </c>
      <c r="D14" s="41" t="s">
        <v>30</v>
      </c>
      <c r="E14" s="71">
        <v>1</v>
      </c>
      <c r="F14" s="7">
        <v>98587</v>
      </c>
      <c r="G14" s="26">
        <f t="shared" si="0"/>
        <v>117003.05160000001</v>
      </c>
      <c r="H14" s="7">
        <v>110850</v>
      </c>
      <c r="I14" s="26">
        <f t="shared" si="1"/>
        <v>118864.455</v>
      </c>
      <c r="J14" s="7">
        <v>110880</v>
      </c>
      <c r="K14" s="26">
        <f t="shared" si="2"/>
        <v>117798.912</v>
      </c>
      <c r="L14" s="9">
        <f t="shared" si="3"/>
        <v>117888.80620000001</v>
      </c>
      <c r="M14" s="7">
        <v>237000</v>
      </c>
      <c r="N14" s="10">
        <f t="shared" si="7"/>
        <v>240815.7</v>
      </c>
      <c r="O14" s="11">
        <v>237000</v>
      </c>
      <c r="P14" s="10">
        <f>O14*5.62%+O14</f>
        <v>250319.4</v>
      </c>
      <c r="Q14" s="21" t="s">
        <v>8</v>
      </c>
      <c r="R14" s="12" t="s">
        <v>6</v>
      </c>
      <c r="S14" s="13">
        <f t="shared" si="8"/>
        <v>245567.55</v>
      </c>
      <c r="T14" s="54">
        <v>144900</v>
      </c>
      <c r="U14" s="55">
        <v>111000</v>
      </c>
      <c r="V14" s="7">
        <f t="shared" si="6"/>
        <v>111000</v>
      </c>
      <c r="W14" s="7">
        <f t="shared" si="6"/>
        <v>111000</v>
      </c>
      <c r="X14" s="14">
        <f t="shared" si="4"/>
        <v>114444.4031</v>
      </c>
      <c r="Y14" s="14">
        <f t="shared" si="5"/>
        <v>114444</v>
      </c>
      <c r="Z14" s="22" t="s">
        <v>16</v>
      </c>
      <c r="AA14" s="8"/>
    </row>
    <row r="15" spans="2:27" s="15" customFormat="1" ht="36" x14ac:dyDescent="0.25">
      <c r="B15" s="6">
        <v>14</v>
      </c>
      <c r="C15" s="40">
        <v>890105</v>
      </c>
      <c r="D15" s="41" t="s">
        <v>31</v>
      </c>
      <c r="E15" s="71">
        <v>1</v>
      </c>
      <c r="F15" s="7">
        <v>121034</v>
      </c>
      <c r="G15" s="26">
        <f t="shared" si="0"/>
        <v>143643.15119999999</v>
      </c>
      <c r="H15" s="7">
        <v>133435</v>
      </c>
      <c r="I15" s="26">
        <f t="shared" si="1"/>
        <v>143082.3505</v>
      </c>
      <c r="J15" s="7">
        <v>126720</v>
      </c>
      <c r="K15" s="26">
        <f t="shared" si="2"/>
        <v>134627.32800000001</v>
      </c>
      <c r="L15" s="9">
        <f t="shared" si="3"/>
        <v>140450.94323333332</v>
      </c>
      <c r="M15" s="7" t="s">
        <v>8</v>
      </c>
      <c r="N15" s="10" t="s">
        <v>8</v>
      </c>
      <c r="O15" s="11" t="s">
        <v>8</v>
      </c>
      <c r="P15" s="10" t="s">
        <v>8</v>
      </c>
      <c r="Q15" s="21" t="s">
        <v>8</v>
      </c>
      <c r="R15" s="12" t="s">
        <v>6</v>
      </c>
      <c r="S15" s="13" t="s">
        <v>8</v>
      </c>
      <c r="T15" s="54">
        <v>165600</v>
      </c>
      <c r="U15" s="55">
        <v>136000</v>
      </c>
      <c r="V15" s="7">
        <f t="shared" si="6"/>
        <v>136000</v>
      </c>
      <c r="W15" s="7">
        <f t="shared" si="6"/>
        <v>136000</v>
      </c>
      <c r="X15" s="14">
        <f t="shared" si="4"/>
        <v>138225.47161666665</v>
      </c>
      <c r="Y15" s="14">
        <f t="shared" si="5"/>
        <v>138225</v>
      </c>
      <c r="Z15" s="22" t="s">
        <v>16</v>
      </c>
      <c r="AA15" s="8"/>
    </row>
    <row r="16" spans="2:27" s="15" customFormat="1" ht="36" x14ac:dyDescent="0.25">
      <c r="B16" s="6">
        <v>15</v>
      </c>
      <c r="C16" s="40">
        <v>890105</v>
      </c>
      <c r="D16" s="41" t="s">
        <v>32</v>
      </c>
      <c r="E16" s="71">
        <v>1</v>
      </c>
      <c r="F16" s="7">
        <v>177519</v>
      </c>
      <c r="G16" s="26">
        <f t="shared" si="0"/>
        <v>210679.54920000001</v>
      </c>
      <c r="H16" s="7">
        <v>216784</v>
      </c>
      <c r="I16" s="26">
        <f t="shared" si="1"/>
        <v>232457.48319999999</v>
      </c>
      <c r="J16" s="7">
        <v>179520</v>
      </c>
      <c r="K16" s="26">
        <f t="shared" si="2"/>
        <v>190722.04800000001</v>
      </c>
      <c r="L16" s="9">
        <f t="shared" si="3"/>
        <v>211286.36013333336</v>
      </c>
      <c r="M16" s="7" t="s">
        <v>8</v>
      </c>
      <c r="N16" s="10" t="s">
        <v>8</v>
      </c>
      <c r="O16" s="11" t="s">
        <v>8</v>
      </c>
      <c r="P16" s="10" t="s">
        <v>8</v>
      </c>
      <c r="Q16" s="21" t="s">
        <v>8</v>
      </c>
      <c r="R16" s="12" t="s">
        <v>6</v>
      </c>
      <c r="S16" s="13" t="s">
        <v>8</v>
      </c>
      <c r="T16" s="54">
        <v>234600</v>
      </c>
      <c r="U16" s="55">
        <v>204000</v>
      </c>
      <c r="V16" s="7">
        <f t="shared" si="6"/>
        <v>204000</v>
      </c>
      <c r="W16" s="7">
        <f t="shared" si="6"/>
        <v>204000</v>
      </c>
      <c r="X16" s="14">
        <f t="shared" si="4"/>
        <v>207643.18006666668</v>
      </c>
      <c r="Y16" s="14">
        <f t="shared" si="5"/>
        <v>207643</v>
      </c>
      <c r="Z16" s="22" t="s">
        <v>16</v>
      </c>
      <c r="AA16" s="8"/>
    </row>
    <row r="17" spans="2:27" s="15" customFormat="1" ht="36" x14ac:dyDescent="0.25">
      <c r="B17" s="6">
        <v>16</v>
      </c>
      <c r="C17" s="40">
        <v>890105</v>
      </c>
      <c r="D17" s="41" t="s">
        <v>33</v>
      </c>
      <c r="E17" s="71">
        <v>1</v>
      </c>
      <c r="F17" s="7">
        <v>247500</v>
      </c>
      <c r="G17" s="26">
        <f t="shared" si="0"/>
        <v>293733</v>
      </c>
      <c r="H17" s="7">
        <v>0</v>
      </c>
      <c r="I17" s="26">
        <f t="shared" si="1"/>
        <v>0</v>
      </c>
      <c r="J17" s="7">
        <v>200640</v>
      </c>
      <c r="K17" s="26">
        <f t="shared" si="2"/>
        <v>213159.93599999999</v>
      </c>
      <c r="L17" s="9">
        <f>(G17+I17+K17)/3</f>
        <v>168964.31200000001</v>
      </c>
      <c r="M17" s="7" t="s">
        <v>8</v>
      </c>
      <c r="N17" s="10" t="s">
        <v>8</v>
      </c>
      <c r="O17" s="11" t="s">
        <v>8</v>
      </c>
      <c r="P17" s="10" t="s">
        <v>8</v>
      </c>
      <c r="Q17" s="21" t="s">
        <v>8</v>
      </c>
      <c r="R17" s="12" t="s">
        <v>6</v>
      </c>
      <c r="S17" s="13" t="s">
        <v>8</v>
      </c>
      <c r="T17" s="54">
        <v>262200</v>
      </c>
      <c r="U17" s="55">
        <v>235000</v>
      </c>
      <c r="V17" s="7">
        <f t="shared" si="6"/>
        <v>235000</v>
      </c>
      <c r="W17" s="7">
        <f t="shared" si="6"/>
        <v>235000</v>
      </c>
      <c r="X17" s="14">
        <f t="shared" si="4"/>
        <v>201982.15600000002</v>
      </c>
      <c r="Y17" s="14">
        <f t="shared" si="5"/>
        <v>201982</v>
      </c>
      <c r="Z17" s="22" t="s">
        <v>16</v>
      </c>
      <c r="AA17" s="8"/>
    </row>
    <row r="18" spans="2:27" s="15" customFormat="1" ht="27" x14ac:dyDescent="0.25">
      <c r="B18" s="6">
        <v>17</v>
      </c>
      <c r="C18" s="43">
        <v>869501</v>
      </c>
      <c r="D18" s="44" t="s">
        <v>34</v>
      </c>
      <c r="E18" s="71">
        <v>1</v>
      </c>
      <c r="F18" s="7">
        <v>40590</v>
      </c>
      <c r="G18" s="26">
        <f t="shared" si="0"/>
        <v>48172.212</v>
      </c>
      <c r="H18" s="7">
        <v>42151</v>
      </c>
      <c r="I18" s="26">
        <f t="shared" si="1"/>
        <v>45198.5173</v>
      </c>
      <c r="J18" s="7">
        <v>57200</v>
      </c>
      <c r="K18" s="26">
        <f t="shared" si="2"/>
        <v>60769.279999999999</v>
      </c>
      <c r="L18" s="9">
        <f t="shared" si="3"/>
        <v>51380.003100000002</v>
      </c>
      <c r="M18" s="7" t="s">
        <v>8</v>
      </c>
      <c r="N18" s="10" t="s">
        <v>8</v>
      </c>
      <c r="O18" s="11" t="s">
        <v>8</v>
      </c>
      <c r="P18" s="10" t="s">
        <v>8</v>
      </c>
      <c r="Q18" s="21" t="s">
        <v>8</v>
      </c>
      <c r="R18" s="12" t="s">
        <v>6</v>
      </c>
      <c r="S18" s="13" t="s">
        <v>8</v>
      </c>
      <c r="T18" s="54">
        <v>225262</v>
      </c>
      <c r="U18" s="55">
        <v>95000</v>
      </c>
      <c r="V18" s="7">
        <f t="shared" si="6"/>
        <v>95000</v>
      </c>
      <c r="W18" s="7">
        <f t="shared" si="6"/>
        <v>95000</v>
      </c>
      <c r="X18" s="14">
        <f t="shared" si="4"/>
        <v>73190.001550000001</v>
      </c>
      <c r="Y18" s="14">
        <f t="shared" si="5"/>
        <v>73190</v>
      </c>
      <c r="Z18" s="22" t="s">
        <v>16</v>
      </c>
      <c r="AA18" s="8"/>
    </row>
    <row r="19" spans="2:27" s="15" customFormat="1" ht="36" x14ac:dyDescent="0.25">
      <c r="B19" s="6">
        <v>18</v>
      </c>
      <c r="C19" s="43">
        <v>869501</v>
      </c>
      <c r="D19" s="44" t="s">
        <v>35</v>
      </c>
      <c r="E19" s="71">
        <v>1</v>
      </c>
      <c r="F19" s="7">
        <v>62717</v>
      </c>
      <c r="G19" s="26">
        <f t="shared" si="0"/>
        <v>74432.535600000003</v>
      </c>
      <c r="H19" s="7">
        <v>69377</v>
      </c>
      <c r="I19" s="26">
        <f t="shared" si="1"/>
        <v>74392.9571</v>
      </c>
      <c r="J19" s="7">
        <v>66000</v>
      </c>
      <c r="K19" s="26">
        <f t="shared" si="2"/>
        <v>70118.399999999994</v>
      </c>
      <c r="L19" s="9">
        <f t="shared" si="3"/>
        <v>72981.297566666661</v>
      </c>
      <c r="M19" s="7" t="s">
        <v>8</v>
      </c>
      <c r="N19" s="10" t="s">
        <v>8</v>
      </c>
      <c r="O19" s="11" t="s">
        <v>8</v>
      </c>
      <c r="P19" s="10" t="s">
        <v>8</v>
      </c>
      <c r="Q19" s="21" t="s">
        <v>8</v>
      </c>
      <c r="R19" s="12" t="s">
        <v>6</v>
      </c>
      <c r="S19" s="13" t="s">
        <v>8</v>
      </c>
      <c r="T19" s="54">
        <v>247788</v>
      </c>
      <c r="U19" s="55">
        <v>95000</v>
      </c>
      <c r="V19" s="7">
        <f t="shared" si="6"/>
        <v>95000</v>
      </c>
      <c r="W19" s="7">
        <f t="shared" si="6"/>
        <v>95000</v>
      </c>
      <c r="X19" s="14">
        <f t="shared" si="4"/>
        <v>83990.648783333338</v>
      </c>
      <c r="Y19" s="14">
        <f t="shared" si="5"/>
        <v>83991</v>
      </c>
      <c r="Z19" s="22" t="s">
        <v>16</v>
      </c>
      <c r="AA19" s="8"/>
    </row>
    <row r="20" spans="2:27" s="15" customFormat="1" ht="36" x14ac:dyDescent="0.25">
      <c r="B20" s="6">
        <v>19</v>
      </c>
      <c r="C20" s="40">
        <v>869501</v>
      </c>
      <c r="D20" s="41" t="s">
        <v>36</v>
      </c>
      <c r="E20" s="71">
        <v>1</v>
      </c>
      <c r="F20" s="7">
        <v>101619</v>
      </c>
      <c r="G20" s="26">
        <f t="shared" si="0"/>
        <v>120601.4292</v>
      </c>
      <c r="H20" s="7">
        <v>101822</v>
      </c>
      <c r="I20" s="26">
        <v>0</v>
      </c>
      <c r="J20" s="7">
        <v>41037</v>
      </c>
      <c r="K20" s="26">
        <f t="shared" si="2"/>
        <v>43597.7088</v>
      </c>
      <c r="L20" s="9">
        <f t="shared" si="3"/>
        <v>54733.046000000002</v>
      </c>
      <c r="M20" s="7" t="s">
        <v>8</v>
      </c>
      <c r="N20" s="10" t="s">
        <v>8</v>
      </c>
      <c r="O20" s="11" t="s">
        <v>8</v>
      </c>
      <c r="P20" s="10" t="s">
        <v>8</v>
      </c>
      <c r="Q20" s="21" t="s">
        <v>8</v>
      </c>
      <c r="R20" s="12" t="s">
        <v>6</v>
      </c>
      <c r="S20" s="13" t="s">
        <v>8</v>
      </c>
      <c r="T20" s="54">
        <v>53628</v>
      </c>
      <c r="U20" s="55">
        <v>38000</v>
      </c>
      <c r="V20" s="7">
        <f t="shared" si="6"/>
        <v>38000</v>
      </c>
      <c r="W20" s="7">
        <f t="shared" si="6"/>
        <v>38000</v>
      </c>
      <c r="X20" s="14">
        <f t="shared" si="4"/>
        <v>46366.523000000001</v>
      </c>
      <c r="Y20" s="14">
        <f t="shared" si="5"/>
        <v>46367</v>
      </c>
      <c r="Z20" s="22" t="s">
        <v>16</v>
      </c>
      <c r="AA20" s="8"/>
    </row>
    <row r="21" spans="2:27" s="15" customFormat="1" ht="36" x14ac:dyDescent="0.25">
      <c r="B21" s="6">
        <v>20</v>
      </c>
      <c r="C21" s="43">
        <v>869501</v>
      </c>
      <c r="D21" s="41" t="s">
        <v>37</v>
      </c>
      <c r="E21" s="71">
        <v>1</v>
      </c>
      <c r="F21" s="7">
        <v>142755</v>
      </c>
      <c r="G21" s="26">
        <f t="shared" si="0"/>
        <v>169421.63399999999</v>
      </c>
      <c r="H21" s="7">
        <v>145602</v>
      </c>
      <c r="I21" s="26">
        <f t="shared" si="1"/>
        <v>156129.0246</v>
      </c>
      <c r="J21" s="7">
        <v>41037</v>
      </c>
      <c r="K21" s="26">
        <f t="shared" si="2"/>
        <v>43597.7088</v>
      </c>
      <c r="L21" s="9">
        <f t="shared" si="3"/>
        <v>123049.4558</v>
      </c>
      <c r="M21" s="7" t="s">
        <v>8</v>
      </c>
      <c r="N21" s="10" t="s">
        <v>8</v>
      </c>
      <c r="O21" s="11" t="s">
        <v>8</v>
      </c>
      <c r="P21" s="10" t="s">
        <v>8</v>
      </c>
      <c r="Q21" s="21" t="s">
        <v>8</v>
      </c>
      <c r="R21" s="12" t="s">
        <v>6</v>
      </c>
      <c r="S21" s="13" t="s">
        <v>8</v>
      </c>
      <c r="T21" s="54">
        <v>61672</v>
      </c>
      <c r="U21" s="55">
        <v>38000</v>
      </c>
      <c r="V21" s="7">
        <f t="shared" si="6"/>
        <v>38000</v>
      </c>
      <c r="W21" s="7">
        <f t="shared" si="6"/>
        <v>38000</v>
      </c>
      <c r="X21" s="14">
        <f t="shared" si="4"/>
        <v>80524.727899999998</v>
      </c>
      <c r="Y21" s="14">
        <f t="shared" si="5"/>
        <v>80525</v>
      </c>
      <c r="Z21" s="22" t="s">
        <v>16</v>
      </c>
      <c r="AA21" s="8"/>
    </row>
    <row r="22" spans="2:27" s="15" customFormat="1" ht="36" x14ac:dyDescent="0.25">
      <c r="B22" s="6">
        <v>21</v>
      </c>
      <c r="C22" s="40">
        <v>869501</v>
      </c>
      <c r="D22" s="41" t="s">
        <v>38</v>
      </c>
      <c r="E22" s="71">
        <v>1</v>
      </c>
      <c r="F22" s="7">
        <v>101619</v>
      </c>
      <c r="G22" s="26">
        <f t="shared" si="0"/>
        <v>120601.4292</v>
      </c>
      <c r="H22" s="7">
        <v>101822</v>
      </c>
      <c r="I22" s="26">
        <f>H22*13.44%+H22</f>
        <v>115506.8768</v>
      </c>
      <c r="J22" s="7">
        <v>117982</v>
      </c>
      <c r="K22" s="26">
        <f t="shared" si="2"/>
        <v>125344.0768</v>
      </c>
      <c r="L22" s="9">
        <f t="shared" si="3"/>
        <v>120484.12759999999</v>
      </c>
      <c r="M22" s="7" t="s">
        <v>8</v>
      </c>
      <c r="N22" s="10" t="s">
        <v>8</v>
      </c>
      <c r="O22" s="11" t="s">
        <v>8</v>
      </c>
      <c r="P22" s="10" t="s">
        <v>8</v>
      </c>
      <c r="Q22" s="21" t="s">
        <v>8</v>
      </c>
      <c r="R22" s="12" t="s">
        <v>6</v>
      </c>
      <c r="S22" s="13" t="s">
        <v>8</v>
      </c>
      <c r="T22" s="54">
        <v>154180</v>
      </c>
      <c r="U22" s="55">
        <v>48000</v>
      </c>
      <c r="V22" s="7">
        <f t="shared" si="6"/>
        <v>48000</v>
      </c>
      <c r="W22" s="7">
        <f t="shared" si="6"/>
        <v>48000</v>
      </c>
      <c r="X22" s="14">
        <f t="shared" si="4"/>
        <v>84242.063800000004</v>
      </c>
      <c r="Y22" s="14">
        <f t="shared" si="5"/>
        <v>84242</v>
      </c>
      <c r="Z22" s="22" t="s">
        <v>16</v>
      </c>
      <c r="AA22" s="8"/>
    </row>
    <row r="23" spans="2:27" s="15" customFormat="1" ht="36" x14ac:dyDescent="0.25">
      <c r="B23" s="6">
        <v>22</v>
      </c>
      <c r="C23" s="43">
        <v>869501</v>
      </c>
      <c r="D23" s="41" t="s">
        <v>39</v>
      </c>
      <c r="E23" s="71">
        <v>1</v>
      </c>
      <c r="F23" s="7">
        <v>142755</v>
      </c>
      <c r="G23" s="26">
        <f t="shared" si="0"/>
        <v>169421.63399999999</v>
      </c>
      <c r="H23" s="7">
        <v>145602</v>
      </c>
      <c r="I23" s="26">
        <f t="shared" ref="I23:I45" si="9">H23*13.44%+H23</f>
        <v>165170.9088</v>
      </c>
      <c r="J23" s="7">
        <v>117982</v>
      </c>
      <c r="K23" s="26">
        <f t="shared" si="2"/>
        <v>125344.0768</v>
      </c>
      <c r="L23" s="9">
        <f t="shared" si="3"/>
        <v>153312.20653333332</v>
      </c>
      <c r="M23" s="7">
        <v>44000</v>
      </c>
      <c r="N23" s="10">
        <f t="shared" ref="N23:N24" si="10">M23*1.61%+M23</f>
        <v>44708.4</v>
      </c>
      <c r="O23" s="11">
        <v>44000</v>
      </c>
      <c r="P23" s="10">
        <f>O23*5.62%+O23</f>
        <v>46472.800000000003</v>
      </c>
      <c r="Q23" s="21" t="s">
        <v>8</v>
      </c>
      <c r="R23" s="12" t="s">
        <v>6</v>
      </c>
      <c r="S23" s="13">
        <f t="shared" si="8"/>
        <v>45590.600000000006</v>
      </c>
      <c r="T23" s="54">
        <v>177307</v>
      </c>
      <c r="U23" s="55">
        <v>48000</v>
      </c>
      <c r="V23" s="7">
        <f t="shared" si="6"/>
        <v>48000</v>
      </c>
      <c r="W23" s="7">
        <f t="shared" si="6"/>
        <v>48000</v>
      </c>
      <c r="X23" s="14">
        <f t="shared" si="4"/>
        <v>100656.10326666666</v>
      </c>
      <c r="Y23" s="14">
        <f t="shared" si="5"/>
        <v>100656</v>
      </c>
      <c r="Z23" s="22" t="s">
        <v>16</v>
      </c>
      <c r="AA23" s="8"/>
    </row>
    <row r="24" spans="2:27" s="15" customFormat="1" ht="54" x14ac:dyDescent="0.25">
      <c r="B24" s="6">
        <v>23</v>
      </c>
      <c r="C24" s="40">
        <v>869501</v>
      </c>
      <c r="D24" s="41" t="s">
        <v>40</v>
      </c>
      <c r="E24" s="71">
        <v>1</v>
      </c>
      <c r="F24" s="7">
        <v>177639</v>
      </c>
      <c r="G24" s="26">
        <f t="shared" si="0"/>
        <v>210821.96520000001</v>
      </c>
      <c r="H24" s="7">
        <v>165051</v>
      </c>
      <c r="I24" s="26">
        <f t="shared" si="9"/>
        <v>187233.85440000001</v>
      </c>
      <c r="J24" s="7">
        <v>228547</v>
      </c>
      <c r="K24" s="26">
        <f t="shared" si="2"/>
        <v>242808.3328</v>
      </c>
      <c r="L24" s="9">
        <f t="shared" si="3"/>
        <v>213621.38413333334</v>
      </c>
      <c r="M24" s="7">
        <v>30000</v>
      </c>
      <c r="N24" s="10">
        <f t="shared" si="10"/>
        <v>30483</v>
      </c>
      <c r="O24" s="11">
        <v>30000</v>
      </c>
      <c r="P24" s="10">
        <f>O24*5.62%+O24</f>
        <v>31686</v>
      </c>
      <c r="Q24" s="21" t="s">
        <v>8</v>
      </c>
      <c r="R24" s="12" t="s">
        <v>6</v>
      </c>
      <c r="S24" s="13">
        <f t="shared" si="8"/>
        <v>31084.5</v>
      </c>
      <c r="T24" s="54">
        <v>330489</v>
      </c>
      <c r="U24" s="55">
        <v>61000</v>
      </c>
      <c r="V24" s="7">
        <f t="shared" si="6"/>
        <v>61000</v>
      </c>
      <c r="W24" s="7">
        <f t="shared" si="6"/>
        <v>61000</v>
      </c>
      <c r="X24" s="14">
        <f t="shared" si="4"/>
        <v>137310.69206666667</v>
      </c>
      <c r="Y24" s="14">
        <f t="shared" si="5"/>
        <v>137311</v>
      </c>
      <c r="Z24" s="22"/>
      <c r="AA24" s="8"/>
    </row>
    <row r="25" spans="2:27" s="15" customFormat="1" ht="54" x14ac:dyDescent="0.25">
      <c r="B25" s="6">
        <v>24</v>
      </c>
      <c r="C25" s="43">
        <v>869501</v>
      </c>
      <c r="D25" s="41" t="s">
        <v>41</v>
      </c>
      <c r="E25" s="71">
        <v>1</v>
      </c>
      <c r="F25" s="7">
        <v>209733</v>
      </c>
      <c r="G25" s="26">
        <f t="shared" si="0"/>
        <v>248911.1244</v>
      </c>
      <c r="H25" s="7">
        <v>224882</v>
      </c>
      <c r="I25" s="26">
        <f t="shared" si="9"/>
        <v>255106.14079999999</v>
      </c>
      <c r="J25" s="7">
        <v>230959</v>
      </c>
      <c r="K25" s="26">
        <f t="shared" si="2"/>
        <v>245370.84160000001</v>
      </c>
      <c r="L25" s="9">
        <f t="shared" si="3"/>
        <v>249796.03560000003</v>
      </c>
      <c r="M25" s="7" t="s">
        <v>8</v>
      </c>
      <c r="N25" s="10" t="s">
        <v>8</v>
      </c>
      <c r="O25" s="11" t="s">
        <v>8</v>
      </c>
      <c r="P25" s="10" t="s">
        <v>8</v>
      </c>
      <c r="Q25" s="21" t="s">
        <v>8</v>
      </c>
      <c r="R25" s="12" t="s">
        <v>6</v>
      </c>
      <c r="S25" s="13" t="s">
        <v>8</v>
      </c>
      <c r="T25" s="54">
        <v>363538</v>
      </c>
      <c r="U25" s="55">
        <v>61000</v>
      </c>
      <c r="V25" s="7">
        <f t="shared" si="6"/>
        <v>61000</v>
      </c>
      <c r="W25" s="7">
        <f t="shared" si="6"/>
        <v>61000</v>
      </c>
      <c r="X25" s="14">
        <f t="shared" si="4"/>
        <v>155398.01780000003</v>
      </c>
      <c r="Y25" s="14">
        <f t="shared" si="5"/>
        <v>155398</v>
      </c>
      <c r="Z25" s="22" t="s">
        <v>16</v>
      </c>
      <c r="AA25" s="8"/>
    </row>
    <row r="26" spans="2:27" s="15" customFormat="1" ht="54" x14ac:dyDescent="0.25">
      <c r="B26" s="6">
        <v>25</v>
      </c>
      <c r="C26" s="40">
        <v>869501</v>
      </c>
      <c r="D26" s="41" t="s">
        <v>42</v>
      </c>
      <c r="E26" s="72">
        <v>1</v>
      </c>
      <c r="F26" s="7">
        <v>177639</v>
      </c>
      <c r="G26" s="26">
        <f t="shared" si="0"/>
        <v>210821.96520000001</v>
      </c>
      <c r="H26" s="72">
        <v>165051</v>
      </c>
      <c r="I26" s="26">
        <f t="shared" si="9"/>
        <v>187233.85440000001</v>
      </c>
      <c r="J26" s="7">
        <v>208725</v>
      </c>
      <c r="K26" s="26">
        <f t="shared" si="2"/>
        <v>221749.44</v>
      </c>
      <c r="L26" s="9">
        <f t="shared" si="3"/>
        <v>206601.75320000001</v>
      </c>
      <c r="M26" s="8"/>
      <c r="N26" s="8"/>
      <c r="O26" s="8"/>
      <c r="P26" s="8"/>
      <c r="Q26" s="8"/>
      <c r="R26" s="8"/>
      <c r="S26" s="8"/>
      <c r="T26" s="56">
        <v>330581</v>
      </c>
      <c r="U26" s="57">
        <v>80000</v>
      </c>
      <c r="V26" s="57">
        <f t="shared" si="6"/>
        <v>80000</v>
      </c>
      <c r="W26" s="57">
        <f t="shared" si="6"/>
        <v>80000</v>
      </c>
      <c r="X26" s="14">
        <f t="shared" si="4"/>
        <v>143300.87660000002</v>
      </c>
      <c r="Y26" s="14">
        <f t="shared" si="5"/>
        <v>143301</v>
      </c>
    </row>
    <row r="27" spans="2:27" s="15" customFormat="1" ht="54" x14ac:dyDescent="0.25">
      <c r="B27" s="6">
        <v>26</v>
      </c>
      <c r="C27" s="43">
        <v>869501</v>
      </c>
      <c r="D27" s="41" t="s">
        <v>43</v>
      </c>
      <c r="E27" s="73">
        <v>1</v>
      </c>
      <c r="F27" s="7">
        <v>209733</v>
      </c>
      <c r="G27" s="26">
        <f t="shared" si="0"/>
        <v>248911.1244</v>
      </c>
      <c r="H27" s="72">
        <v>224882</v>
      </c>
      <c r="I27" s="26">
        <f t="shared" si="9"/>
        <v>255106.14079999999</v>
      </c>
      <c r="J27" s="7">
        <v>223632</v>
      </c>
      <c r="K27" s="26">
        <f t="shared" si="2"/>
        <v>237586.63680000001</v>
      </c>
      <c r="L27" s="9">
        <f t="shared" si="3"/>
        <v>247201.30066666668</v>
      </c>
      <c r="M27" s="8"/>
      <c r="N27" s="8"/>
      <c r="O27" s="8"/>
      <c r="P27" s="8"/>
      <c r="Q27" s="8"/>
      <c r="R27" s="8"/>
      <c r="S27" s="8"/>
      <c r="T27" s="56">
        <v>363639</v>
      </c>
      <c r="U27" s="57">
        <v>80000</v>
      </c>
      <c r="V27" s="57">
        <f t="shared" si="6"/>
        <v>80000</v>
      </c>
      <c r="W27" s="57">
        <f t="shared" si="6"/>
        <v>80000</v>
      </c>
      <c r="X27" s="14">
        <f t="shared" si="4"/>
        <v>163600.65033333335</v>
      </c>
      <c r="Y27" s="14">
        <f t="shared" si="5"/>
        <v>163601</v>
      </c>
    </row>
    <row r="28" spans="2:27" s="15" customFormat="1" ht="27" x14ac:dyDescent="0.25">
      <c r="B28" s="6">
        <v>27</v>
      </c>
      <c r="C28" s="40">
        <v>890105</v>
      </c>
      <c r="D28" s="41" t="s">
        <v>44</v>
      </c>
      <c r="E28" s="73">
        <v>1</v>
      </c>
      <c r="F28" s="7">
        <v>32670</v>
      </c>
      <c r="G28" s="26">
        <f t="shared" si="0"/>
        <v>38772.756000000001</v>
      </c>
      <c r="H28" s="72">
        <v>47302</v>
      </c>
      <c r="I28" s="26">
        <f t="shared" si="9"/>
        <v>53659.388800000001</v>
      </c>
      <c r="J28" s="7">
        <v>58563</v>
      </c>
      <c r="K28" s="26">
        <f t="shared" si="2"/>
        <v>62217.331200000001</v>
      </c>
      <c r="L28" s="9">
        <f t="shared" si="3"/>
        <v>51549.825333333341</v>
      </c>
      <c r="M28" s="8"/>
      <c r="N28" s="8"/>
      <c r="O28" s="8"/>
      <c r="P28" s="8"/>
      <c r="Q28" s="8"/>
      <c r="R28" s="8"/>
      <c r="S28" s="8"/>
      <c r="T28" s="56">
        <v>99743</v>
      </c>
      <c r="U28" s="57">
        <v>51000</v>
      </c>
      <c r="V28" s="57">
        <f t="shared" si="6"/>
        <v>51000</v>
      </c>
      <c r="W28" s="57">
        <f t="shared" si="6"/>
        <v>51000</v>
      </c>
      <c r="X28" s="14">
        <f t="shared" si="4"/>
        <v>51274.912666666671</v>
      </c>
      <c r="Y28" s="14">
        <f t="shared" si="5"/>
        <v>51275</v>
      </c>
    </row>
    <row r="29" spans="2:27" ht="27" x14ac:dyDescent="0.25">
      <c r="B29" s="6">
        <v>28</v>
      </c>
      <c r="C29" s="40">
        <v>890105</v>
      </c>
      <c r="D29" s="41" t="s">
        <v>45</v>
      </c>
      <c r="E29" s="74">
        <v>1</v>
      </c>
      <c r="F29" s="7">
        <v>42570</v>
      </c>
      <c r="G29" s="26">
        <f t="shared" si="0"/>
        <v>50522.076000000001</v>
      </c>
      <c r="H29" s="75">
        <v>112148</v>
      </c>
      <c r="I29" s="26">
        <f t="shared" si="9"/>
        <v>127220.6912</v>
      </c>
      <c r="J29" s="7">
        <v>76325</v>
      </c>
      <c r="K29" s="26">
        <f t="shared" si="2"/>
        <v>81087.679999999993</v>
      </c>
      <c r="L29" s="9">
        <f t="shared" si="3"/>
        <v>86276.815733333337</v>
      </c>
      <c r="M29" s="59"/>
      <c r="N29" s="76"/>
      <c r="O29" s="77"/>
      <c r="P29" s="76"/>
      <c r="Q29" s="76"/>
      <c r="R29" s="76"/>
      <c r="S29" s="78"/>
      <c r="T29" s="58">
        <v>109717</v>
      </c>
      <c r="U29" s="59">
        <v>51000</v>
      </c>
      <c r="V29" s="59">
        <f t="shared" si="6"/>
        <v>51000</v>
      </c>
      <c r="W29" s="59">
        <f t="shared" si="6"/>
        <v>51000</v>
      </c>
      <c r="X29" s="14">
        <f t="shared" si="4"/>
        <v>68638.407866666676</v>
      </c>
      <c r="Y29" s="14">
        <f t="shared" si="5"/>
        <v>68638</v>
      </c>
    </row>
    <row r="30" spans="2:27" ht="45" x14ac:dyDescent="0.25">
      <c r="B30" s="6">
        <v>29</v>
      </c>
      <c r="C30" s="40">
        <v>890105</v>
      </c>
      <c r="D30" s="41" t="s">
        <v>46</v>
      </c>
      <c r="E30" s="74">
        <v>1</v>
      </c>
      <c r="F30" s="7">
        <v>99795</v>
      </c>
      <c r="G30" s="26">
        <f t="shared" si="0"/>
        <v>118436.70600000001</v>
      </c>
      <c r="H30" s="75">
        <v>36185</v>
      </c>
      <c r="I30" s="26">
        <f t="shared" si="9"/>
        <v>41048.264000000003</v>
      </c>
      <c r="J30" s="7">
        <v>36550</v>
      </c>
      <c r="K30" s="26">
        <f t="shared" si="2"/>
        <v>38830.720000000001</v>
      </c>
      <c r="L30" s="9">
        <f t="shared" si="3"/>
        <v>66105.23</v>
      </c>
      <c r="M30" s="59"/>
      <c r="N30" s="76"/>
      <c r="O30" s="77"/>
      <c r="P30" s="76"/>
      <c r="Q30" s="76"/>
      <c r="R30" s="76"/>
      <c r="S30" s="78"/>
      <c r="T30" s="58">
        <v>47764</v>
      </c>
      <c r="U30" s="59">
        <v>38000</v>
      </c>
      <c r="V30" s="59">
        <f t="shared" si="6"/>
        <v>38000</v>
      </c>
      <c r="W30" s="59">
        <f t="shared" si="6"/>
        <v>38000</v>
      </c>
      <c r="X30" s="14">
        <f t="shared" si="4"/>
        <v>52052.614999999998</v>
      </c>
      <c r="Y30" s="14">
        <f t="shared" si="5"/>
        <v>52053</v>
      </c>
    </row>
    <row r="31" spans="2:27" ht="45" x14ac:dyDescent="0.25">
      <c r="B31" s="6">
        <v>30</v>
      </c>
      <c r="C31" s="40">
        <v>890105</v>
      </c>
      <c r="D31" s="41" t="s">
        <v>47</v>
      </c>
      <c r="E31" s="74">
        <v>1</v>
      </c>
      <c r="F31" s="7">
        <v>51867</v>
      </c>
      <c r="G31" s="26">
        <f t="shared" si="0"/>
        <v>61555.755600000004</v>
      </c>
      <c r="H31" s="75">
        <v>57271</v>
      </c>
      <c r="I31" s="26">
        <f t="shared" si="9"/>
        <v>64968.222399999999</v>
      </c>
      <c r="J31" s="7">
        <v>36550</v>
      </c>
      <c r="K31" s="26">
        <f t="shared" si="2"/>
        <v>38830.720000000001</v>
      </c>
      <c r="L31" s="9">
        <f t="shared" si="3"/>
        <v>55118.23266666667</v>
      </c>
      <c r="M31" s="59"/>
      <c r="N31" s="76"/>
      <c r="O31" s="77"/>
      <c r="P31" s="76"/>
      <c r="Q31" s="76"/>
      <c r="R31" s="76"/>
      <c r="S31" s="78"/>
      <c r="T31" s="58">
        <v>52540</v>
      </c>
      <c r="U31" s="59">
        <v>38000</v>
      </c>
      <c r="V31" s="59">
        <f t="shared" si="6"/>
        <v>38000</v>
      </c>
      <c r="W31" s="59">
        <f t="shared" si="6"/>
        <v>38000</v>
      </c>
      <c r="X31" s="14">
        <f t="shared" si="4"/>
        <v>46559.116333333339</v>
      </c>
      <c r="Y31" s="14">
        <f t="shared" si="5"/>
        <v>46559</v>
      </c>
    </row>
    <row r="32" spans="2:27" ht="27" x14ac:dyDescent="0.25">
      <c r="B32" s="6">
        <v>31</v>
      </c>
      <c r="C32" s="40">
        <v>890105</v>
      </c>
      <c r="D32" s="41" t="s">
        <v>48</v>
      </c>
      <c r="E32" s="74">
        <v>1</v>
      </c>
      <c r="F32" s="7">
        <v>0</v>
      </c>
      <c r="G32" s="26">
        <f t="shared" si="0"/>
        <v>0</v>
      </c>
      <c r="H32" s="75" t="s">
        <v>69</v>
      </c>
      <c r="I32" s="26">
        <v>0</v>
      </c>
      <c r="J32" s="7">
        <v>42240</v>
      </c>
      <c r="K32" s="26">
        <f t="shared" si="2"/>
        <v>44875.775999999998</v>
      </c>
      <c r="L32" s="9">
        <f t="shared" si="3"/>
        <v>14958.591999999999</v>
      </c>
      <c r="M32" s="59"/>
      <c r="N32" s="76"/>
      <c r="O32" s="77"/>
      <c r="P32" s="76"/>
      <c r="Q32" s="76"/>
      <c r="R32" s="76"/>
      <c r="S32" s="78"/>
      <c r="T32" s="58">
        <v>55200</v>
      </c>
      <c r="U32" s="59">
        <v>30000</v>
      </c>
      <c r="V32" s="59">
        <f t="shared" si="6"/>
        <v>30000</v>
      </c>
      <c r="W32" s="59">
        <f t="shared" si="6"/>
        <v>30000</v>
      </c>
      <c r="X32" s="14">
        <f t="shared" si="4"/>
        <v>22479.295999999998</v>
      </c>
      <c r="Y32" s="14">
        <f t="shared" si="5"/>
        <v>22479</v>
      </c>
    </row>
    <row r="33" spans="2:25" ht="27" x14ac:dyDescent="0.25">
      <c r="B33" s="6">
        <v>32</v>
      </c>
      <c r="C33" s="40">
        <v>890105</v>
      </c>
      <c r="D33" s="41" t="s">
        <v>49</v>
      </c>
      <c r="E33" s="74">
        <v>1</v>
      </c>
      <c r="F33" s="79">
        <v>0</v>
      </c>
      <c r="G33" s="26">
        <f t="shared" si="0"/>
        <v>0</v>
      </c>
      <c r="H33" s="75" t="s">
        <v>69</v>
      </c>
      <c r="I33" s="26">
        <v>0</v>
      </c>
      <c r="J33" s="7">
        <v>42240</v>
      </c>
      <c r="K33" s="26">
        <f t="shared" si="2"/>
        <v>44875.775999999998</v>
      </c>
      <c r="L33" s="9">
        <f t="shared" si="3"/>
        <v>14958.591999999999</v>
      </c>
      <c r="M33" s="59"/>
      <c r="N33" s="76"/>
      <c r="O33" s="77"/>
      <c r="P33" s="76"/>
      <c r="Q33" s="76"/>
      <c r="R33" s="76"/>
      <c r="S33" s="78"/>
      <c r="T33" s="58">
        <v>60720</v>
      </c>
      <c r="U33" s="59">
        <v>30000</v>
      </c>
      <c r="V33" s="59">
        <f t="shared" si="6"/>
        <v>30000</v>
      </c>
      <c r="W33" s="59">
        <f t="shared" si="6"/>
        <v>30000</v>
      </c>
      <c r="X33" s="14">
        <f t="shared" si="4"/>
        <v>22479.295999999998</v>
      </c>
      <c r="Y33" s="14">
        <f t="shared" si="5"/>
        <v>22479</v>
      </c>
    </row>
    <row r="34" spans="2:25" ht="27" x14ac:dyDescent="0.25">
      <c r="B34" s="6">
        <v>33</v>
      </c>
      <c r="C34" s="40">
        <v>890105</v>
      </c>
      <c r="D34" s="41" t="s">
        <v>50</v>
      </c>
      <c r="E34" s="74">
        <v>1</v>
      </c>
      <c r="F34" s="79">
        <v>38770</v>
      </c>
      <c r="G34" s="26">
        <f t="shared" si="0"/>
        <v>46012.235999999997</v>
      </c>
      <c r="H34" s="75">
        <v>52244</v>
      </c>
      <c r="I34" s="26">
        <f t="shared" si="9"/>
        <v>59265.5936</v>
      </c>
      <c r="J34" s="7">
        <v>42240</v>
      </c>
      <c r="K34" s="26">
        <f t="shared" si="2"/>
        <v>44875.775999999998</v>
      </c>
      <c r="L34" s="9">
        <f t="shared" si="3"/>
        <v>50051.20186666667</v>
      </c>
      <c r="M34" s="59"/>
      <c r="N34" s="76"/>
      <c r="O34" s="77"/>
      <c r="P34" s="76"/>
      <c r="Q34" s="76"/>
      <c r="R34" s="76"/>
      <c r="S34" s="78"/>
      <c r="T34" s="58">
        <v>55200</v>
      </c>
      <c r="U34" s="59">
        <v>54000</v>
      </c>
      <c r="V34" s="59">
        <f t="shared" si="6"/>
        <v>54000</v>
      </c>
      <c r="W34" s="59">
        <f t="shared" si="6"/>
        <v>54000</v>
      </c>
      <c r="X34" s="14">
        <f t="shared" si="4"/>
        <v>52025.600933333335</v>
      </c>
      <c r="Y34" s="14">
        <f t="shared" si="5"/>
        <v>52026</v>
      </c>
    </row>
    <row r="35" spans="2:25" ht="36" x14ac:dyDescent="0.25">
      <c r="B35" s="6">
        <v>34</v>
      </c>
      <c r="C35" s="40">
        <v>890105</v>
      </c>
      <c r="D35" s="41" t="s">
        <v>51</v>
      </c>
      <c r="E35" s="74">
        <v>1</v>
      </c>
      <c r="F35" s="79">
        <v>65955</v>
      </c>
      <c r="G35" s="26">
        <f t="shared" si="0"/>
        <v>78275.394</v>
      </c>
      <c r="H35" s="75">
        <v>73664</v>
      </c>
      <c r="I35" s="26">
        <f t="shared" si="9"/>
        <v>83564.441600000006</v>
      </c>
      <c r="J35" s="7">
        <v>42240</v>
      </c>
      <c r="K35" s="26">
        <f t="shared" si="2"/>
        <v>44875.775999999998</v>
      </c>
      <c r="L35" s="9">
        <f t="shared" si="3"/>
        <v>68905.203866666663</v>
      </c>
      <c r="M35" s="59"/>
      <c r="N35" s="76"/>
      <c r="O35" s="77"/>
      <c r="P35" s="76"/>
      <c r="Q35" s="76"/>
      <c r="R35" s="76"/>
      <c r="S35" s="78"/>
      <c r="T35" s="58">
        <v>60720</v>
      </c>
      <c r="U35" s="59">
        <v>54000</v>
      </c>
      <c r="V35" s="59">
        <f t="shared" si="6"/>
        <v>54000</v>
      </c>
      <c r="W35" s="59">
        <f t="shared" si="6"/>
        <v>54000</v>
      </c>
      <c r="X35" s="14">
        <f t="shared" si="4"/>
        <v>61452.601933333332</v>
      </c>
      <c r="Y35" s="14">
        <f t="shared" si="5"/>
        <v>61453</v>
      </c>
    </row>
    <row r="36" spans="2:25" ht="36" x14ac:dyDescent="0.25">
      <c r="B36" s="6">
        <v>35</v>
      </c>
      <c r="C36" s="40">
        <v>890105</v>
      </c>
      <c r="D36" s="41" t="s">
        <v>52</v>
      </c>
      <c r="E36" s="74">
        <v>1</v>
      </c>
      <c r="F36" s="79">
        <v>28823</v>
      </c>
      <c r="G36" s="26">
        <f t="shared" si="0"/>
        <v>34207.136400000003</v>
      </c>
      <c r="H36" s="75">
        <v>32440</v>
      </c>
      <c r="I36" s="26">
        <f t="shared" si="9"/>
        <v>36799.936000000002</v>
      </c>
      <c r="J36" s="7">
        <v>39297</v>
      </c>
      <c r="K36" s="26">
        <f t="shared" si="2"/>
        <v>41749.132799999999</v>
      </c>
      <c r="L36" s="9">
        <f t="shared" si="3"/>
        <v>37585.401733333332</v>
      </c>
      <c r="M36" s="59"/>
      <c r="N36" s="76"/>
      <c r="O36" s="77"/>
      <c r="P36" s="76"/>
      <c r="Q36" s="76"/>
      <c r="R36" s="76"/>
      <c r="S36" s="78"/>
      <c r="T36" s="58">
        <v>64400</v>
      </c>
      <c r="U36" s="59">
        <v>56000</v>
      </c>
      <c r="V36" s="59">
        <f t="shared" si="6"/>
        <v>56000</v>
      </c>
      <c r="W36" s="59">
        <f t="shared" si="6"/>
        <v>56000</v>
      </c>
      <c r="X36" s="14">
        <f t="shared" si="4"/>
        <v>46792.700866666666</v>
      </c>
      <c r="Y36" s="14">
        <f t="shared" si="5"/>
        <v>46793</v>
      </c>
    </row>
    <row r="37" spans="2:25" ht="36" x14ac:dyDescent="0.25">
      <c r="B37" s="6">
        <v>36</v>
      </c>
      <c r="C37" s="40">
        <v>890105</v>
      </c>
      <c r="D37" s="41" t="s">
        <v>53</v>
      </c>
      <c r="E37" s="74">
        <v>1</v>
      </c>
      <c r="F37" s="79">
        <v>72535</v>
      </c>
      <c r="G37" s="26">
        <f t="shared" si="0"/>
        <v>86084.538</v>
      </c>
      <c r="H37" s="75">
        <v>81329</v>
      </c>
      <c r="I37" s="26">
        <f t="shared" si="9"/>
        <v>92259.617599999998</v>
      </c>
      <c r="J37" s="7">
        <v>49280</v>
      </c>
      <c r="K37" s="26">
        <f t="shared" si="2"/>
        <v>52355.072</v>
      </c>
      <c r="L37" s="9">
        <f t="shared" si="3"/>
        <v>76899.742533333323</v>
      </c>
      <c r="M37" s="59"/>
      <c r="N37" s="76"/>
      <c r="O37" s="77"/>
      <c r="P37" s="76"/>
      <c r="Q37" s="76"/>
      <c r="R37" s="76"/>
      <c r="S37" s="78"/>
      <c r="T37" s="58">
        <v>70840</v>
      </c>
      <c r="U37" s="59">
        <v>56000</v>
      </c>
      <c r="V37" s="59">
        <f t="shared" si="6"/>
        <v>56000</v>
      </c>
      <c r="W37" s="59">
        <f t="shared" si="6"/>
        <v>56000</v>
      </c>
      <c r="X37" s="14">
        <f t="shared" si="4"/>
        <v>66449.871266666654</v>
      </c>
      <c r="Y37" s="14">
        <f t="shared" si="5"/>
        <v>66450</v>
      </c>
    </row>
    <row r="38" spans="2:25" ht="45" x14ac:dyDescent="0.25">
      <c r="B38" s="6">
        <v>37</v>
      </c>
      <c r="C38" s="40">
        <v>890105</v>
      </c>
      <c r="D38" s="41" t="s">
        <v>54</v>
      </c>
      <c r="E38" s="74">
        <v>1</v>
      </c>
      <c r="F38" s="79">
        <v>32662</v>
      </c>
      <c r="G38" s="26">
        <f t="shared" si="0"/>
        <v>38763.261599999998</v>
      </c>
      <c r="H38" s="75">
        <v>35336</v>
      </c>
      <c r="I38" s="26">
        <f t="shared" si="9"/>
        <v>40085.1584</v>
      </c>
      <c r="J38" s="7">
        <v>34241</v>
      </c>
      <c r="K38" s="26">
        <f t="shared" si="2"/>
        <v>36377.638400000003</v>
      </c>
      <c r="L38" s="9">
        <f t="shared" si="3"/>
        <v>38408.686133333336</v>
      </c>
      <c r="M38" s="59"/>
      <c r="N38" s="76"/>
      <c r="O38" s="77"/>
      <c r="P38" s="76"/>
      <c r="Q38" s="76"/>
      <c r="R38" s="76"/>
      <c r="S38" s="78"/>
      <c r="T38" s="58">
        <v>44746</v>
      </c>
      <c r="U38" s="59">
        <v>32000</v>
      </c>
      <c r="V38" s="59">
        <f t="shared" si="6"/>
        <v>32000</v>
      </c>
      <c r="W38" s="59">
        <f t="shared" si="6"/>
        <v>32000</v>
      </c>
      <c r="X38" s="14">
        <f t="shared" si="4"/>
        <v>35204.343066666668</v>
      </c>
      <c r="Y38" s="14">
        <f t="shared" si="5"/>
        <v>35204</v>
      </c>
    </row>
    <row r="39" spans="2:25" ht="54" x14ac:dyDescent="0.25">
      <c r="B39" s="6">
        <v>38</v>
      </c>
      <c r="C39" s="40">
        <v>890105</v>
      </c>
      <c r="D39" s="41" t="s">
        <v>55</v>
      </c>
      <c r="E39" s="74">
        <v>1</v>
      </c>
      <c r="F39" s="79">
        <v>32662</v>
      </c>
      <c r="G39" s="26">
        <f t="shared" si="0"/>
        <v>38763.261599999998</v>
      </c>
      <c r="H39" s="75">
        <v>35336</v>
      </c>
      <c r="I39" s="26">
        <f t="shared" si="9"/>
        <v>40085.1584</v>
      </c>
      <c r="J39" s="7">
        <v>34241</v>
      </c>
      <c r="K39" s="26">
        <f t="shared" si="2"/>
        <v>36377.638400000003</v>
      </c>
      <c r="L39" s="9">
        <f t="shared" si="3"/>
        <v>38408.686133333336</v>
      </c>
      <c r="M39" s="59"/>
      <c r="N39" s="76"/>
      <c r="O39" s="77"/>
      <c r="P39" s="76"/>
      <c r="Q39" s="76"/>
      <c r="R39" s="76"/>
      <c r="S39" s="78"/>
      <c r="T39" s="58">
        <v>49220</v>
      </c>
      <c r="U39" s="59">
        <v>32000</v>
      </c>
      <c r="V39" s="59">
        <f t="shared" si="6"/>
        <v>32000</v>
      </c>
      <c r="W39" s="59">
        <f t="shared" si="6"/>
        <v>32000</v>
      </c>
      <c r="X39" s="14">
        <f t="shared" si="4"/>
        <v>35204.343066666668</v>
      </c>
      <c r="Y39" s="14">
        <f t="shared" si="5"/>
        <v>35204</v>
      </c>
    </row>
    <row r="40" spans="2:25" ht="45" x14ac:dyDescent="0.25">
      <c r="B40" s="6">
        <v>39</v>
      </c>
      <c r="C40" s="40">
        <v>890105</v>
      </c>
      <c r="D40" s="41" t="s">
        <v>56</v>
      </c>
      <c r="E40" s="80">
        <v>1</v>
      </c>
      <c r="F40" s="78">
        <v>60058</v>
      </c>
      <c r="G40" s="26">
        <f t="shared" si="0"/>
        <v>71276.834399999992</v>
      </c>
      <c r="H40" s="76">
        <v>67238</v>
      </c>
      <c r="I40" s="26">
        <f t="shared" si="9"/>
        <v>76274.787199999992</v>
      </c>
      <c r="J40" s="7">
        <v>69099</v>
      </c>
      <c r="K40" s="26">
        <f t="shared" si="2"/>
        <v>73410.777600000001</v>
      </c>
      <c r="L40" s="9">
        <f t="shared" si="3"/>
        <v>73654.133066666662</v>
      </c>
      <c r="M40" s="59"/>
      <c r="N40" s="76"/>
      <c r="O40" s="77"/>
      <c r="P40" s="76"/>
      <c r="Q40" s="76"/>
      <c r="R40" s="76"/>
      <c r="S40" s="78"/>
      <c r="T40" s="58">
        <v>86374</v>
      </c>
      <c r="U40" s="59">
        <v>56000</v>
      </c>
      <c r="V40" s="59">
        <f t="shared" si="6"/>
        <v>56000</v>
      </c>
      <c r="W40" s="59">
        <f t="shared" si="6"/>
        <v>56000</v>
      </c>
      <c r="X40" s="14">
        <f t="shared" si="4"/>
        <v>64827.066533333331</v>
      </c>
      <c r="Y40" s="14">
        <f t="shared" si="5"/>
        <v>64827</v>
      </c>
    </row>
    <row r="41" spans="2:25" ht="54" x14ac:dyDescent="0.25">
      <c r="B41" s="6">
        <v>40</v>
      </c>
      <c r="C41" s="40">
        <v>890105</v>
      </c>
      <c r="D41" s="41" t="s">
        <v>57</v>
      </c>
      <c r="E41" s="80">
        <v>1</v>
      </c>
      <c r="F41" s="78">
        <v>60058</v>
      </c>
      <c r="G41" s="26">
        <f t="shared" si="0"/>
        <v>71276.834399999992</v>
      </c>
      <c r="H41" s="76">
        <v>67238</v>
      </c>
      <c r="I41" s="26">
        <f t="shared" si="9"/>
        <v>76274.787199999992</v>
      </c>
      <c r="J41" s="7">
        <v>69099</v>
      </c>
      <c r="K41" s="26">
        <f t="shared" si="2"/>
        <v>73410.777600000001</v>
      </c>
      <c r="L41" s="9">
        <f t="shared" si="3"/>
        <v>73654.133066666662</v>
      </c>
      <c r="M41" s="59"/>
      <c r="N41" s="76"/>
      <c r="O41" s="77"/>
      <c r="P41" s="76"/>
      <c r="Q41" s="76"/>
      <c r="R41" s="76"/>
      <c r="S41" s="78"/>
      <c r="T41" s="58">
        <v>95011</v>
      </c>
      <c r="U41" s="59">
        <v>56000</v>
      </c>
      <c r="V41" s="59">
        <f t="shared" si="6"/>
        <v>56000</v>
      </c>
      <c r="W41" s="59">
        <f t="shared" si="6"/>
        <v>56000</v>
      </c>
      <c r="X41" s="14">
        <f t="shared" si="4"/>
        <v>64827.066533333331</v>
      </c>
      <c r="Y41" s="14">
        <f t="shared" si="5"/>
        <v>64827</v>
      </c>
    </row>
    <row r="42" spans="2:25" ht="45" x14ac:dyDescent="0.25">
      <c r="B42" s="6">
        <v>41</v>
      </c>
      <c r="C42" s="40">
        <v>890105</v>
      </c>
      <c r="D42" s="41" t="s">
        <v>58</v>
      </c>
      <c r="E42" s="80">
        <v>1</v>
      </c>
      <c r="F42" s="78">
        <v>87777</v>
      </c>
      <c r="G42" s="26">
        <f t="shared" si="0"/>
        <v>104173.7436</v>
      </c>
      <c r="H42" s="76">
        <v>98633</v>
      </c>
      <c r="I42" s="26">
        <f t="shared" si="9"/>
        <v>111889.2752</v>
      </c>
      <c r="J42" s="7">
        <v>101923</v>
      </c>
      <c r="K42" s="26">
        <f t="shared" si="2"/>
        <v>108282.9952</v>
      </c>
      <c r="L42" s="9">
        <f t="shared" si="3"/>
        <v>108115.338</v>
      </c>
      <c r="M42" s="59"/>
      <c r="N42" s="76"/>
      <c r="O42" s="77"/>
      <c r="P42" s="76"/>
      <c r="Q42" s="76"/>
      <c r="R42" s="76"/>
      <c r="S42" s="78"/>
      <c r="T42" s="58">
        <v>133195</v>
      </c>
      <c r="U42" s="59">
        <v>78000</v>
      </c>
      <c r="V42" s="59">
        <f t="shared" si="6"/>
        <v>78000</v>
      </c>
      <c r="W42" s="59">
        <f t="shared" si="6"/>
        <v>78000</v>
      </c>
      <c r="X42" s="14">
        <f t="shared" si="4"/>
        <v>93057.668999999994</v>
      </c>
      <c r="Y42" s="14">
        <f t="shared" si="5"/>
        <v>93058</v>
      </c>
    </row>
    <row r="43" spans="2:25" ht="54" x14ac:dyDescent="0.25">
      <c r="B43" s="6">
        <v>42</v>
      </c>
      <c r="C43" s="40">
        <v>890105</v>
      </c>
      <c r="D43" s="41" t="s">
        <v>59</v>
      </c>
      <c r="E43" s="80">
        <v>1</v>
      </c>
      <c r="F43" s="78">
        <v>87777</v>
      </c>
      <c r="G43" s="26">
        <f t="shared" si="0"/>
        <v>104173.7436</v>
      </c>
      <c r="H43" s="76">
        <v>98633</v>
      </c>
      <c r="I43" s="26">
        <f t="shared" si="9"/>
        <v>111889.2752</v>
      </c>
      <c r="J43" s="7">
        <v>101923</v>
      </c>
      <c r="K43" s="26">
        <f t="shared" si="2"/>
        <v>108282.9952</v>
      </c>
      <c r="L43" s="9">
        <f t="shared" si="3"/>
        <v>108115.338</v>
      </c>
      <c r="M43" s="59"/>
      <c r="N43" s="76"/>
      <c r="O43" s="77"/>
      <c r="P43" s="76"/>
      <c r="Q43" s="76"/>
      <c r="R43" s="76"/>
      <c r="S43" s="78"/>
      <c r="T43" s="58">
        <v>146515</v>
      </c>
      <c r="U43" s="59">
        <v>78000</v>
      </c>
      <c r="V43" s="59">
        <f t="shared" si="6"/>
        <v>78000</v>
      </c>
      <c r="W43" s="59">
        <f t="shared" si="6"/>
        <v>78000</v>
      </c>
      <c r="X43" s="14">
        <f t="shared" si="4"/>
        <v>93057.668999999994</v>
      </c>
      <c r="Y43" s="14">
        <f t="shared" si="5"/>
        <v>93058</v>
      </c>
    </row>
    <row r="44" spans="2:25" ht="45" x14ac:dyDescent="0.25">
      <c r="B44" s="6">
        <v>43</v>
      </c>
      <c r="C44" s="40">
        <v>890105</v>
      </c>
      <c r="D44" s="41" t="s">
        <v>60</v>
      </c>
      <c r="E44" s="80">
        <v>1</v>
      </c>
      <c r="F44" s="78">
        <v>107234</v>
      </c>
      <c r="G44" s="26">
        <f t="shared" si="0"/>
        <v>127265.3112</v>
      </c>
      <c r="H44" s="76">
        <v>121448</v>
      </c>
      <c r="I44" s="26">
        <f t="shared" si="9"/>
        <v>137770.61119999998</v>
      </c>
      <c r="J44" s="7">
        <v>117736</v>
      </c>
      <c r="K44" s="26">
        <f t="shared" si="2"/>
        <v>125082.7264</v>
      </c>
      <c r="L44" s="9">
        <f t="shared" si="3"/>
        <v>130039.54959999998</v>
      </c>
      <c r="M44" s="59"/>
      <c r="N44" s="76"/>
      <c r="O44" s="77"/>
      <c r="P44" s="76"/>
      <c r="Q44" s="76"/>
      <c r="R44" s="76"/>
      <c r="S44" s="78"/>
      <c r="T44" s="58">
        <v>164248</v>
      </c>
      <c r="U44" s="59">
        <v>98000</v>
      </c>
      <c r="V44" s="59">
        <f t="shared" si="6"/>
        <v>98000</v>
      </c>
      <c r="W44" s="59">
        <f t="shared" si="6"/>
        <v>98000</v>
      </c>
      <c r="X44" s="14">
        <f t="shared" si="4"/>
        <v>114019.77479999998</v>
      </c>
      <c r="Y44" s="14">
        <f t="shared" si="5"/>
        <v>114020</v>
      </c>
    </row>
    <row r="45" spans="2:25" ht="54" x14ac:dyDescent="0.25">
      <c r="B45" s="6">
        <v>44</v>
      </c>
      <c r="C45" s="40">
        <v>890105</v>
      </c>
      <c r="D45" s="41" t="s">
        <v>61</v>
      </c>
      <c r="E45" s="80">
        <v>1</v>
      </c>
      <c r="F45" s="78">
        <v>107324</v>
      </c>
      <c r="G45" s="26">
        <f t="shared" si="0"/>
        <v>127372.1232</v>
      </c>
      <c r="H45" s="76">
        <v>121448</v>
      </c>
      <c r="I45" s="26">
        <f t="shared" si="9"/>
        <v>137770.61119999998</v>
      </c>
      <c r="J45" s="7">
        <v>117736</v>
      </c>
      <c r="K45" s="26">
        <f t="shared" si="2"/>
        <v>125082.7264</v>
      </c>
      <c r="L45" s="9">
        <f t="shared" si="3"/>
        <v>130075.15359999998</v>
      </c>
      <c r="M45" s="59"/>
      <c r="N45" s="76"/>
      <c r="O45" s="77"/>
      <c r="P45" s="76"/>
      <c r="Q45" s="76"/>
      <c r="R45" s="76"/>
      <c r="S45" s="78"/>
      <c r="T45" s="58">
        <v>180673</v>
      </c>
      <c r="U45" s="59">
        <v>98000</v>
      </c>
      <c r="V45" s="59">
        <f t="shared" si="6"/>
        <v>98000</v>
      </c>
      <c r="W45" s="59">
        <f t="shared" si="6"/>
        <v>98000</v>
      </c>
      <c r="X45" s="14">
        <f t="shared" si="4"/>
        <v>114037.57679999998</v>
      </c>
      <c r="Y45" s="14">
        <f t="shared" si="5"/>
        <v>114038</v>
      </c>
    </row>
    <row r="46" spans="2:25" x14ac:dyDescent="0.25">
      <c r="B46" s="6">
        <v>45</v>
      </c>
      <c r="C46" s="40">
        <v>890105</v>
      </c>
      <c r="D46" s="49" t="s">
        <v>62</v>
      </c>
      <c r="E46" s="80">
        <v>1</v>
      </c>
      <c r="F46" s="78" t="s">
        <v>69</v>
      </c>
      <c r="G46" s="26">
        <v>0</v>
      </c>
      <c r="H46" s="76" t="s">
        <v>69</v>
      </c>
      <c r="I46" s="26">
        <v>0</v>
      </c>
      <c r="J46" s="7">
        <v>102080</v>
      </c>
      <c r="K46" s="26">
        <f t="shared" si="2"/>
        <v>108449.792</v>
      </c>
      <c r="L46" s="9">
        <f t="shared" si="3"/>
        <v>36149.930666666667</v>
      </c>
      <c r="M46" s="59"/>
      <c r="N46" s="76"/>
      <c r="O46" s="77"/>
      <c r="P46" s="76"/>
      <c r="Q46" s="76"/>
      <c r="R46" s="76"/>
      <c r="S46" s="78"/>
      <c r="T46" s="58">
        <v>133400</v>
      </c>
      <c r="U46" s="59">
        <v>95000</v>
      </c>
      <c r="V46" s="59">
        <f t="shared" si="6"/>
        <v>95000</v>
      </c>
      <c r="W46" s="59">
        <f t="shared" si="6"/>
        <v>95000</v>
      </c>
      <c r="X46" s="14">
        <f t="shared" si="4"/>
        <v>65574.965333333326</v>
      </c>
      <c r="Y46" s="14">
        <f t="shared" si="5"/>
        <v>65575</v>
      </c>
    </row>
    <row r="47" spans="2:25" x14ac:dyDescent="0.25">
      <c r="B47" s="6">
        <v>46</v>
      </c>
      <c r="C47" s="40">
        <v>890105</v>
      </c>
      <c r="D47" s="49" t="s">
        <v>62</v>
      </c>
      <c r="E47" s="80">
        <v>1</v>
      </c>
      <c r="F47" s="78" t="s">
        <v>69</v>
      </c>
      <c r="G47" s="26">
        <v>0</v>
      </c>
      <c r="H47" s="76" t="s">
        <v>69</v>
      </c>
      <c r="I47" s="26">
        <v>0</v>
      </c>
      <c r="J47" s="7">
        <v>119680</v>
      </c>
      <c r="K47" s="26">
        <f t="shared" si="2"/>
        <v>127148.03200000001</v>
      </c>
      <c r="L47" s="9">
        <f t="shared" si="3"/>
        <v>42382.677333333333</v>
      </c>
      <c r="M47" s="59"/>
      <c r="N47" s="76"/>
      <c r="O47" s="77"/>
      <c r="P47" s="76"/>
      <c r="Q47" s="76"/>
      <c r="R47" s="76"/>
      <c r="S47" s="78"/>
      <c r="T47" s="58">
        <v>156400</v>
      </c>
      <c r="U47" s="59">
        <v>118000</v>
      </c>
      <c r="V47" s="59">
        <f t="shared" si="6"/>
        <v>118000</v>
      </c>
      <c r="W47" s="59">
        <f t="shared" si="6"/>
        <v>118000</v>
      </c>
      <c r="X47" s="14">
        <f t="shared" si="4"/>
        <v>80191.338666666663</v>
      </c>
      <c r="Y47" s="14">
        <f t="shared" si="5"/>
        <v>80191</v>
      </c>
    </row>
    <row r="48" spans="2:25" x14ac:dyDescent="0.25">
      <c r="B48" s="6">
        <v>47</v>
      </c>
      <c r="C48" s="40">
        <v>890105</v>
      </c>
      <c r="D48" s="49" t="s">
        <v>62</v>
      </c>
      <c r="E48" s="80">
        <v>1</v>
      </c>
      <c r="F48" s="78" t="s">
        <v>66</v>
      </c>
      <c r="G48" s="26">
        <v>0</v>
      </c>
      <c r="H48" s="76" t="s">
        <v>69</v>
      </c>
      <c r="I48" s="26">
        <v>0</v>
      </c>
      <c r="J48" s="7">
        <v>174240</v>
      </c>
      <c r="K48" s="26">
        <f t="shared" si="2"/>
        <v>185112.576</v>
      </c>
      <c r="L48" s="9">
        <f t="shared" si="3"/>
        <v>61704.192000000003</v>
      </c>
      <c r="M48" s="59"/>
      <c r="N48" s="76"/>
      <c r="O48" s="77"/>
      <c r="P48" s="76"/>
      <c r="Q48" s="76"/>
      <c r="R48" s="76"/>
      <c r="S48" s="78"/>
      <c r="T48" s="58">
        <v>227700</v>
      </c>
      <c r="U48" s="59">
        <v>175000</v>
      </c>
      <c r="V48" s="59">
        <f t="shared" si="6"/>
        <v>175000</v>
      </c>
      <c r="W48" s="59">
        <f t="shared" si="6"/>
        <v>175000</v>
      </c>
      <c r="X48" s="14">
        <f t="shared" si="4"/>
        <v>118352.09600000001</v>
      </c>
      <c r="Y48" s="14">
        <f t="shared" si="5"/>
        <v>118352</v>
      </c>
    </row>
    <row r="49" spans="2:25" x14ac:dyDescent="0.25">
      <c r="B49" s="6">
        <v>48</v>
      </c>
      <c r="C49" s="40">
        <v>890105</v>
      </c>
      <c r="D49" s="49" t="s">
        <v>62</v>
      </c>
      <c r="E49" s="80">
        <v>1</v>
      </c>
      <c r="F49" s="78" t="s">
        <v>69</v>
      </c>
      <c r="G49" s="26">
        <v>0</v>
      </c>
      <c r="H49" s="76" t="s">
        <v>69</v>
      </c>
      <c r="I49" s="26">
        <v>0</v>
      </c>
      <c r="J49" s="7">
        <v>176000</v>
      </c>
      <c r="K49" s="26">
        <f t="shared" si="2"/>
        <v>186982.39999999999</v>
      </c>
      <c r="L49" s="9">
        <f t="shared" si="3"/>
        <v>62327.466666666667</v>
      </c>
      <c r="M49" s="59"/>
      <c r="N49" s="76"/>
      <c r="O49" s="77"/>
      <c r="P49" s="76"/>
      <c r="Q49" s="76"/>
      <c r="R49" s="76"/>
      <c r="S49" s="78"/>
      <c r="T49" s="58">
        <v>230000</v>
      </c>
      <c r="U49" s="59">
        <v>200000</v>
      </c>
      <c r="V49" s="59">
        <f t="shared" si="6"/>
        <v>200000</v>
      </c>
      <c r="W49" s="59">
        <f t="shared" si="6"/>
        <v>200000</v>
      </c>
      <c r="X49" s="14">
        <f t="shared" si="4"/>
        <v>131163.73333333334</v>
      </c>
      <c r="Y49" s="14">
        <f t="shared" si="5"/>
        <v>131164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188A7-A715-48E4-95AB-670A367E0B01}">
  <dimension ref="B1:L49"/>
  <sheetViews>
    <sheetView zoomScale="85" zoomScaleNormal="85" workbookViewId="0">
      <pane ySplit="1" topLeftCell="A7" activePane="bottomLeft" state="frozen"/>
      <selection pane="bottomLeft" activeCell="D8" sqref="D8"/>
    </sheetView>
  </sheetViews>
  <sheetFormatPr baseColWidth="10" defaultRowHeight="15" x14ac:dyDescent="0.25"/>
  <cols>
    <col min="1" max="1" width="4.7109375" style="1" customWidth="1"/>
    <col min="2" max="2" width="6.5703125" style="32" bestFit="1" customWidth="1"/>
    <col min="3" max="3" width="9.5703125" style="32" customWidth="1"/>
    <col min="4" max="4" width="95.42578125" style="33" bestFit="1" customWidth="1"/>
    <col min="5" max="5" width="10.28515625" style="32" bestFit="1" customWidth="1"/>
    <col min="6" max="6" width="13.28515625" style="34" bestFit="1" customWidth="1"/>
    <col min="7" max="7" width="18" style="35" customWidth="1"/>
    <col min="8" max="8" width="13.28515625" style="35" customWidth="1"/>
    <col min="9" max="9" width="14.42578125" style="35" customWidth="1"/>
    <col min="10" max="10" width="13.28515625" style="34" customWidth="1"/>
    <col min="11" max="11" width="11.7109375" style="35" customWidth="1"/>
    <col min="12" max="12" width="13" style="34" customWidth="1"/>
    <col min="13" max="16384" width="11.42578125" style="1"/>
  </cols>
  <sheetData>
    <row r="1" spans="2:12" s="18" customFormat="1" ht="27" x14ac:dyDescent="0.25">
      <c r="B1" s="36" t="s">
        <v>0</v>
      </c>
      <c r="C1" s="36"/>
      <c r="D1" s="37" t="s">
        <v>1</v>
      </c>
      <c r="E1" s="38" t="s">
        <v>2</v>
      </c>
      <c r="F1" s="39" t="s">
        <v>63</v>
      </c>
      <c r="G1" s="37" t="s">
        <v>70</v>
      </c>
      <c r="H1" s="37" t="s">
        <v>68</v>
      </c>
      <c r="I1" s="37" t="s">
        <v>71</v>
      </c>
      <c r="J1" s="39" t="s">
        <v>67</v>
      </c>
      <c r="K1" s="37" t="s">
        <v>72</v>
      </c>
      <c r="L1" s="39" t="s">
        <v>3</v>
      </c>
    </row>
    <row r="2" spans="2:12" s="15" customFormat="1" x14ac:dyDescent="0.25">
      <c r="B2" s="23">
        <v>1</v>
      </c>
      <c r="C2" s="40">
        <v>890101</v>
      </c>
      <c r="D2" s="41" t="s">
        <v>18</v>
      </c>
      <c r="E2" s="42">
        <v>1</v>
      </c>
      <c r="F2" s="24">
        <v>53448</v>
      </c>
      <c r="G2" s="29">
        <f>(F2*18.68%)+F2</f>
        <v>63432.0864</v>
      </c>
      <c r="H2" s="24">
        <v>72453</v>
      </c>
      <c r="I2" s="29">
        <f>H2*7.23%+H2</f>
        <v>77691.351899999994</v>
      </c>
      <c r="J2" s="24">
        <v>66000</v>
      </c>
      <c r="K2" s="29">
        <f>J2*6.24%+J2</f>
        <v>70118.399999999994</v>
      </c>
      <c r="L2" s="24">
        <f>(G2+I2+K2)/3</f>
        <v>70413.946099999986</v>
      </c>
    </row>
    <row r="3" spans="2:12" s="15" customFormat="1" x14ac:dyDescent="0.25">
      <c r="B3" s="23">
        <v>2</v>
      </c>
      <c r="C3" s="40">
        <v>890101</v>
      </c>
      <c r="D3" s="41" t="s">
        <v>19</v>
      </c>
      <c r="E3" s="42">
        <v>1</v>
      </c>
      <c r="F3" s="24">
        <v>85985</v>
      </c>
      <c r="G3" s="29">
        <f t="shared" ref="G3:G45" si="0">(F3*18.68%)+F3</f>
        <v>102046.99799999999</v>
      </c>
      <c r="H3" s="24">
        <v>95820</v>
      </c>
      <c r="I3" s="29">
        <f t="shared" ref="I3:I21" si="1">H3*7.23%+H3</f>
        <v>102747.78599999999</v>
      </c>
      <c r="J3" s="24">
        <v>66000</v>
      </c>
      <c r="K3" s="29">
        <f t="shared" ref="K3:K49" si="2">J3*6.24%+J3</f>
        <v>70118.399999999994</v>
      </c>
      <c r="L3" s="24">
        <f t="shared" ref="L3:L49" si="3">(G3+I3+K3)/3</f>
        <v>91637.728000000003</v>
      </c>
    </row>
    <row r="4" spans="2:12" s="15" customFormat="1" x14ac:dyDescent="0.25">
      <c r="B4" s="23">
        <v>3</v>
      </c>
      <c r="C4" s="40">
        <v>890105</v>
      </c>
      <c r="D4" s="41" t="s">
        <v>20</v>
      </c>
      <c r="E4" s="42">
        <v>1</v>
      </c>
      <c r="F4" s="24">
        <v>44550</v>
      </c>
      <c r="G4" s="29">
        <f t="shared" si="0"/>
        <v>52871.94</v>
      </c>
      <c r="H4" s="24">
        <v>117187</v>
      </c>
      <c r="I4" s="29">
        <f t="shared" si="1"/>
        <v>125659.6201</v>
      </c>
      <c r="J4" s="24">
        <v>43120</v>
      </c>
      <c r="K4" s="29">
        <f t="shared" si="2"/>
        <v>45810.688000000002</v>
      </c>
      <c r="L4" s="24">
        <f t="shared" si="3"/>
        <v>74780.749366666671</v>
      </c>
    </row>
    <row r="5" spans="2:12" s="15" customFormat="1" x14ac:dyDescent="0.25">
      <c r="B5" s="23">
        <v>4</v>
      </c>
      <c r="C5" s="40">
        <v>890105</v>
      </c>
      <c r="D5" s="41" t="s">
        <v>21</v>
      </c>
      <c r="E5" s="42">
        <v>1</v>
      </c>
      <c r="F5" s="24">
        <v>44550</v>
      </c>
      <c r="G5" s="29">
        <f t="shared" si="0"/>
        <v>52871.94</v>
      </c>
      <c r="H5" s="24">
        <v>117187</v>
      </c>
      <c r="I5" s="29">
        <f t="shared" si="1"/>
        <v>125659.6201</v>
      </c>
      <c r="J5" s="24">
        <v>43120</v>
      </c>
      <c r="K5" s="29">
        <f t="shared" si="2"/>
        <v>45810.688000000002</v>
      </c>
      <c r="L5" s="24">
        <f t="shared" si="3"/>
        <v>74780.749366666671</v>
      </c>
    </row>
    <row r="6" spans="2:12" s="15" customFormat="1" x14ac:dyDescent="0.25">
      <c r="B6" s="23">
        <v>5</v>
      </c>
      <c r="C6" s="40">
        <v>890110</v>
      </c>
      <c r="D6" s="41" t="s">
        <v>22</v>
      </c>
      <c r="E6" s="42">
        <v>1</v>
      </c>
      <c r="F6" s="24">
        <v>44120</v>
      </c>
      <c r="G6" s="29">
        <f t="shared" si="0"/>
        <v>52361.616000000002</v>
      </c>
      <c r="H6" s="24">
        <v>53957</v>
      </c>
      <c r="I6" s="29">
        <f t="shared" si="1"/>
        <v>57858.091099999998</v>
      </c>
      <c r="J6" s="24">
        <v>44000</v>
      </c>
      <c r="K6" s="29">
        <f t="shared" si="2"/>
        <v>46745.599999999999</v>
      </c>
      <c r="L6" s="24">
        <f t="shared" si="3"/>
        <v>52321.769033333338</v>
      </c>
    </row>
    <row r="7" spans="2:12" s="15" customFormat="1" x14ac:dyDescent="0.25">
      <c r="B7" s="23">
        <v>6</v>
      </c>
      <c r="C7" s="40">
        <v>890110</v>
      </c>
      <c r="D7" s="41" t="s">
        <v>23</v>
      </c>
      <c r="E7" s="42">
        <v>1</v>
      </c>
      <c r="F7" s="24">
        <v>54493</v>
      </c>
      <c r="G7" s="29">
        <f t="shared" si="0"/>
        <v>64672.292399999998</v>
      </c>
      <c r="H7" s="24">
        <v>60553</v>
      </c>
      <c r="I7" s="29">
        <f t="shared" si="1"/>
        <v>64930.981899999999</v>
      </c>
      <c r="J7" s="24">
        <v>52800</v>
      </c>
      <c r="K7" s="29">
        <f t="shared" si="2"/>
        <v>56094.720000000001</v>
      </c>
      <c r="L7" s="24">
        <f t="shared" si="3"/>
        <v>61899.331433333333</v>
      </c>
    </row>
    <row r="8" spans="2:12" s="15" customFormat="1" x14ac:dyDescent="0.25">
      <c r="B8" s="23">
        <v>7</v>
      </c>
      <c r="C8" s="40">
        <v>890111</v>
      </c>
      <c r="D8" s="41" t="s">
        <v>24</v>
      </c>
      <c r="E8" s="42">
        <v>1</v>
      </c>
      <c r="F8" s="24">
        <v>41266</v>
      </c>
      <c r="G8" s="29">
        <f t="shared" si="0"/>
        <v>48974.488799999999</v>
      </c>
      <c r="H8" s="24">
        <v>44742</v>
      </c>
      <c r="I8" s="29">
        <f t="shared" si="1"/>
        <v>47976.846599999997</v>
      </c>
      <c r="J8" s="24">
        <v>44000</v>
      </c>
      <c r="K8" s="29">
        <f t="shared" si="2"/>
        <v>46745.599999999999</v>
      </c>
      <c r="L8" s="24">
        <f t="shared" si="3"/>
        <v>47898.97846666666</v>
      </c>
    </row>
    <row r="9" spans="2:12" s="15" customFormat="1" ht="22.5" customHeight="1" x14ac:dyDescent="0.25">
      <c r="B9" s="23">
        <v>8</v>
      </c>
      <c r="C9" s="40">
        <v>890111</v>
      </c>
      <c r="D9" s="41" t="s">
        <v>25</v>
      </c>
      <c r="E9" s="42">
        <v>1</v>
      </c>
      <c r="F9" s="24">
        <v>55208</v>
      </c>
      <c r="G9" s="29">
        <f t="shared" si="0"/>
        <v>65520.854399999997</v>
      </c>
      <c r="H9" s="24">
        <v>61208</v>
      </c>
      <c r="I9" s="29">
        <f t="shared" si="1"/>
        <v>65633.338400000008</v>
      </c>
      <c r="J9" s="24">
        <v>55679</v>
      </c>
      <c r="K9" s="29">
        <f t="shared" si="2"/>
        <v>59153.369599999998</v>
      </c>
      <c r="L9" s="24">
        <f t="shared" si="3"/>
        <v>63435.854133333341</v>
      </c>
    </row>
    <row r="10" spans="2:12" s="15" customFormat="1" x14ac:dyDescent="0.25">
      <c r="B10" s="23">
        <v>9</v>
      </c>
      <c r="C10" s="40">
        <v>890112</v>
      </c>
      <c r="D10" s="41" t="s">
        <v>26</v>
      </c>
      <c r="E10" s="42">
        <v>1</v>
      </c>
      <c r="F10" s="24">
        <v>40696</v>
      </c>
      <c r="G10" s="29">
        <f t="shared" si="0"/>
        <v>48298.012799999997</v>
      </c>
      <c r="H10" s="24">
        <v>45375</v>
      </c>
      <c r="I10" s="29">
        <f t="shared" si="1"/>
        <v>48655.612500000003</v>
      </c>
      <c r="J10" s="24">
        <v>45141</v>
      </c>
      <c r="K10" s="29">
        <f t="shared" si="2"/>
        <v>47957.7984</v>
      </c>
      <c r="L10" s="24">
        <f t="shared" si="3"/>
        <v>48303.807899999993</v>
      </c>
    </row>
    <row r="11" spans="2:12" s="15" customFormat="1" x14ac:dyDescent="0.25">
      <c r="B11" s="23">
        <v>10</v>
      </c>
      <c r="C11" s="40">
        <v>890112</v>
      </c>
      <c r="D11" s="41" t="s">
        <v>27</v>
      </c>
      <c r="E11" s="42">
        <v>1</v>
      </c>
      <c r="F11" s="24">
        <v>54820</v>
      </c>
      <c r="G11" s="29">
        <f t="shared" si="0"/>
        <v>65060.376000000004</v>
      </c>
      <c r="H11" s="24">
        <v>61014</v>
      </c>
      <c r="I11" s="29">
        <f t="shared" si="1"/>
        <v>65425.3122</v>
      </c>
      <c r="J11" s="24">
        <v>55585</v>
      </c>
      <c r="K11" s="29">
        <f t="shared" si="2"/>
        <v>59053.504000000001</v>
      </c>
      <c r="L11" s="24">
        <f t="shared" si="3"/>
        <v>63179.73073333333</v>
      </c>
    </row>
    <row r="12" spans="2:12" s="15" customFormat="1" x14ac:dyDescent="0.25">
      <c r="B12" s="23">
        <v>11</v>
      </c>
      <c r="C12" s="40">
        <v>890113</v>
      </c>
      <c r="D12" s="41" t="s">
        <v>28</v>
      </c>
      <c r="E12" s="42">
        <v>1</v>
      </c>
      <c r="F12" s="24">
        <v>50814</v>
      </c>
      <c r="G12" s="29">
        <f t="shared" si="0"/>
        <v>60306.055200000003</v>
      </c>
      <c r="H12" s="24">
        <v>60208</v>
      </c>
      <c r="I12" s="29">
        <f t="shared" si="1"/>
        <v>64561.038399999998</v>
      </c>
      <c r="J12" s="24">
        <v>44000</v>
      </c>
      <c r="K12" s="29">
        <f t="shared" si="2"/>
        <v>46745.599999999999</v>
      </c>
      <c r="L12" s="24">
        <f t="shared" si="3"/>
        <v>57204.231200000002</v>
      </c>
    </row>
    <row r="13" spans="2:12" s="15" customFormat="1" x14ac:dyDescent="0.25">
      <c r="B13" s="23">
        <v>12</v>
      </c>
      <c r="C13" s="40">
        <v>890113</v>
      </c>
      <c r="D13" s="41" t="s">
        <v>29</v>
      </c>
      <c r="E13" s="42">
        <v>1</v>
      </c>
      <c r="F13" s="24">
        <v>63217</v>
      </c>
      <c r="G13" s="29">
        <f t="shared" si="0"/>
        <v>75025.935599999997</v>
      </c>
      <c r="H13" s="24">
        <v>69199</v>
      </c>
      <c r="I13" s="29">
        <f t="shared" si="1"/>
        <v>74202.087700000004</v>
      </c>
      <c r="J13" s="24">
        <v>72561</v>
      </c>
      <c r="K13" s="29">
        <f t="shared" si="2"/>
        <v>77088.806400000001</v>
      </c>
      <c r="L13" s="24">
        <f t="shared" si="3"/>
        <v>75438.943233333339</v>
      </c>
    </row>
    <row r="14" spans="2:12" s="15" customFormat="1" ht="36" x14ac:dyDescent="0.25">
      <c r="B14" s="23">
        <v>13</v>
      </c>
      <c r="C14" s="40">
        <v>890105</v>
      </c>
      <c r="D14" s="41" t="s">
        <v>30</v>
      </c>
      <c r="E14" s="42">
        <v>1</v>
      </c>
      <c r="F14" s="24">
        <v>98587</v>
      </c>
      <c r="G14" s="29">
        <f t="shared" si="0"/>
        <v>117003.05160000001</v>
      </c>
      <c r="H14" s="24">
        <v>110850</v>
      </c>
      <c r="I14" s="29">
        <f t="shared" si="1"/>
        <v>118864.455</v>
      </c>
      <c r="J14" s="24">
        <v>110880</v>
      </c>
      <c r="K14" s="29">
        <f t="shared" si="2"/>
        <v>117798.912</v>
      </c>
      <c r="L14" s="24">
        <f t="shared" si="3"/>
        <v>117888.80620000001</v>
      </c>
    </row>
    <row r="15" spans="2:12" s="15" customFormat="1" ht="36" x14ac:dyDescent="0.25">
      <c r="B15" s="23">
        <v>14</v>
      </c>
      <c r="C15" s="40">
        <v>890105</v>
      </c>
      <c r="D15" s="41" t="s">
        <v>31</v>
      </c>
      <c r="E15" s="42">
        <v>1</v>
      </c>
      <c r="F15" s="24">
        <v>121034</v>
      </c>
      <c r="G15" s="29">
        <f t="shared" si="0"/>
        <v>143643.15119999999</v>
      </c>
      <c r="H15" s="24">
        <v>133435</v>
      </c>
      <c r="I15" s="29">
        <f t="shared" si="1"/>
        <v>143082.3505</v>
      </c>
      <c r="J15" s="24">
        <v>126720</v>
      </c>
      <c r="K15" s="29">
        <f t="shared" si="2"/>
        <v>134627.32800000001</v>
      </c>
      <c r="L15" s="24">
        <f t="shared" si="3"/>
        <v>140450.94323333332</v>
      </c>
    </row>
    <row r="16" spans="2:12" s="15" customFormat="1" ht="36" x14ac:dyDescent="0.25">
      <c r="B16" s="23">
        <v>15</v>
      </c>
      <c r="C16" s="40">
        <v>890105</v>
      </c>
      <c r="D16" s="41" t="s">
        <v>32</v>
      </c>
      <c r="E16" s="42">
        <v>1</v>
      </c>
      <c r="F16" s="24">
        <v>177519</v>
      </c>
      <c r="G16" s="29">
        <f t="shared" si="0"/>
        <v>210679.54920000001</v>
      </c>
      <c r="H16" s="24">
        <v>216784</v>
      </c>
      <c r="I16" s="29">
        <f t="shared" si="1"/>
        <v>232457.48319999999</v>
      </c>
      <c r="J16" s="24">
        <v>179520</v>
      </c>
      <c r="K16" s="29">
        <f t="shared" si="2"/>
        <v>190722.04800000001</v>
      </c>
      <c r="L16" s="24">
        <f t="shared" si="3"/>
        <v>211286.36013333336</v>
      </c>
    </row>
    <row r="17" spans="2:12" s="15" customFormat="1" ht="36" x14ac:dyDescent="0.25">
      <c r="B17" s="23">
        <v>16</v>
      </c>
      <c r="C17" s="40">
        <v>890105</v>
      </c>
      <c r="D17" s="41" t="s">
        <v>33</v>
      </c>
      <c r="E17" s="42">
        <v>1</v>
      </c>
      <c r="F17" s="24">
        <v>247500</v>
      </c>
      <c r="G17" s="29">
        <f t="shared" si="0"/>
        <v>293733</v>
      </c>
      <c r="H17" s="24">
        <v>0</v>
      </c>
      <c r="I17" s="29">
        <f t="shared" si="1"/>
        <v>0</v>
      </c>
      <c r="J17" s="24">
        <v>200640</v>
      </c>
      <c r="K17" s="29">
        <f t="shared" si="2"/>
        <v>213159.93599999999</v>
      </c>
      <c r="L17" s="24">
        <f>(G17+I17+K17)/3</f>
        <v>168964.31200000001</v>
      </c>
    </row>
    <row r="18" spans="2:12" s="15" customFormat="1" ht="27" x14ac:dyDescent="0.25">
      <c r="B18" s="23">
        <v>17</v>
      </c>
      <c r="C18" s="43">
        <v>869501</v>
      </c>
      <c r="D18" s="44" t="s">
        <v>34</v>
      </c>
      <c r="E18" s="42">
        <v>1</v>
      </c>
      <c r="F18" s="24">
        <v>40590</v>
      </c>
      <c r="G18" s="29">
        <f t="shared" si="0"/>
        <v>48172.212</v>
      </c>
      <c r="H18" s="24">
        <v>42151</v>
      </c>
      <c r="I18" s="29">
        <f t="shared" si="1"/>
        <v>45198.5173</v>
      </c>
      <c r="J18" s="24">
        <v>57200</v>
      </c>
      <c r="K18" s="29">
        <f t="shared" si="2"/>
        <v>60769.279999999999</v>
      </c>
      <c r="L18" s="24">
        <f t="shared" si="3"/>
        <v>51380.003100000002</v>
      </c>
    </row>
    <row r="19" spans="2:12" s="15" customFormat="1" ht="36" x14ac:dyDescent="0.25">
      <c r="B19" s="23">
        <v>18</v>
      </c>
      <c r="C19" s="43">
        <v>869501</v>
      </c>
      <c r="D19" s="44" t="s">
        <v>35</v>
      </c>
      <c r="E19" s="42">
        <v>1</v>
      </c>
      <c r="F19" s="24">
        <v>62717</v>
      </c>
      <c r="G19" s="29">
        <f t="shared" si="0"/>
        <v>74432.535600000003</v>
      </c>
      <c r="H19" s="24">
        <v>69377</v>
      </c>
      <c r="I19" s="29">
        <f t="shared" si="1"/>
        <v>74392.9571</v>
      </c>
      <c r="J19" s="24">
        <v>66000</v>
      </c>
      <c r="K19" s="29">
        <f t="shared" si="2"/>
        <v>70118.399999999994</v>
      </c>
      <c r="L19" s="24">
        <f t="shared" si="3"/>
        <v>72981.297566666661</v>
      </c>
    </row>
    <row r="20" spans="2:12" s="15" customFormat="1" ht="36" x14ac:dyDescent="0.25">
      <c r="B20" s="23">
        <v>19</v>
      </c>
      <c r="C20" s="40">
        <v>869501</v>
      </c>
      <c r="D20" s="41" t="s">
        <v>36</v>
      </c>
      <c r="E20" s="42">
        <v>1</v>
      </c>
      <c r="F20" s="24">
        <v>101619</v>
      </c>
      <c r="G20" s="29">
        <f t="shared" si="0"/>
        <v>120601.4292</v>
      </c>
      <c r="H20" s="24">
        <v>101822</v>
      </c>
      <c r="I20" s="29">
        <v>0</v>
      </c>
      <c r="J20" s="24">
        <v>41037</v>
      </c>
      <c r="K20" s="29">
        <f t="shared" si="2"/>
        <v>43597.7088</v>
      </c>
      <c r="L20" s="24">
        <f t="shared" si="3"/>
        <v>54733.046000000002</v>
      </c>
    </row>
    <row r="21" spans="2:12" s="15" customFormat="1" ht="36" x14ac:dyDescent="0.25">
      <c r="B21" s="23">
        <v>20</v>
      </c>
      <c r="C21" s="43">
        <v>869501</v>
      </c>
      <c r="D21" s="41" t="s">
        <v>37</v>
      </c>
      <c r="E21" s="42">
        <v>1</v>
      </c>
      <c r="F21" s="24">
        <v>142755</v>
      </c>
      <c r="G21" s="29">
        <f t="shared" si="0"/>
        <v>169421.63399999999</v>
      </c>
      <c r="H21" s="24">
        <v>145602</v>
      </c>
      <c r="I21" s="29">
        <f t="shared" si="1"/>
        <v>156129.0246</v>
      </c>
      <c r="J21" s="24">
        <v>41037</v>
      </c>
      <c r="K21" s="29">
        <f t="shared" si="2"/>
        <v>43597.7088</v>
      </c>
      <c r="L21" s="24">
        <f t="shared" si="3"/>
        <v>123049.4558</v>
      </c>
    </row>
    <row r="22" spans="2:12" s="15" customFormat="1" ht="36" x14ac:dyDescent="0.25">
      <c r="B22" s="23">
        <v>21</v>
      </c>
      <c r="C22" s="40">
        <v>869501</v>
      </c>
      <c r="D22" s="41" t="s">
        <v>38</v>
      </c>
      <c r="E22" s="42">
        <v>1</v>
      </c>
      <c r="F22" s="24">
        <v>101619</v>
      </c>
      <c r="G22" s="29">
        <f t="shared" si="0"/>
        <v>120601.4292</v>
      </c>
      <c r="H22" s="24">
        <v>101822</v>
      </c>
      <c r="I22" s="29">
        <f>H22*13.44%+H22</f>
        <v>115506.8768</v>
      </c>
      <c r="J22" s="24">
        <v>117982</v>
      </c>
      <c r="K22" s="29">
        <f t="shared" si="2"/>
        <v>125344.0768</v>
      </c>
      <c r="L22" s="24">
        <f t="shared" si="3"/>
        <v>120484.12759999999</v>
      </c>
    </row>
    <row r="23" spans="2:12" s="15" customFormat="1" ht="36" x14ac:dyDescent="0.25">
      <c r="B23" s="23">
        <v>22</v>
      </c>
      <c r="C23" s="43">
        <v>869501</v>
      </c>
      <c r="D23" s="41" t="s">
        <v>39</v>
      </c>
      <c r="E23" s="42">
        <v>1</v>
      </c>
      <c r="F23" s="24">
        <v>142755</v>
      </c>
      <c r="G23" s="29">
        <f t="shared" si="0"/>
        <v>169421.63399999999</v>
      </c>
      <c r="H23" s="24">
        <v>145602</v>
      </c>
      <c r="I23" s="29">
        <f t="shared" ref="I23:I45" si="4">H23*13.44%+H23</f>
        <v>165170.9088</v>
      </c>
      <c r="J23" s="24">
        <v>117982</v>
      </c>
      <c r="K23" s="29">
        <f t="shared" si="2"/>
        <v>125344.0768</v>
      </c>
      <c r="L23" s="24">
        <f t="shared" si="3"/>
        <v>153312.20653333332</v>
      </c>
    </row>
    <row r="24" spans="2:12" s="15" customFormat="1" ht="54" x14ac:dyDescent="0.25">
      <c r="B24" s="23">
        <v>23</v>
      </c>
      <c r="C24" s="40">
        <v>869501</v>
      </c>
      <c r="D24" s="41" t="s">
        <v>40</v>
      </c>
      <c r="E24" s="42">
        <v>1</v>
      </c>
      <c r="F24" s="24">
        <v>177639</v>
      </c>
      <c r="G24" s="29">
        <f t="shared" si="0"/>
        <v>210821.96520000001</v>
      </c>
      <c r="H24" s="24">
        <v>165051</v>
      </c>
      <c r="I24" s="29">
        <f t="shared" si="4"/>
        <v>187233.85440000001</v>
      </c>
      <c r="J24" s="24">
        <v>228547</v>
      </c>
      <c r="K24" s="29">
        <f t="shared" si="2"/>
        <v>242808.3328</v>
      </c>
      <c r="L24" s="24">
        <f t="shared" si="3"/>
        <v>213621.38413333334</v>
      </c>
    </row>
    <row r="25" spans="2:12" s="15" customFormat="1" ht="54" x14ac:dyDescent="0.25">
      <c r="B25" s="23">
        <v>24</v>
      </c>
      <c r="C25" s="43">
        <v>869501</v>
      </c>
      <c r="D25" s="41" t="s">
        <v>41</v>
      </c>
      <c r="E25" s="42">
        <v>1</v>
      </c>
      <c r="F25" s="24">
        <v>209733</v>
      </c>
      <c r="G25" s="29">
        <f t="shared" si="0"/>
        <v>248911.1244</v>
      </c>
      <c r="H25" s="24">
        <v>224882</v>
      </c>
      <c r="I25" s="29">
        <f t="shared" si="4"/>
        <v>255106.14079999999</v>
      </c>
      <c r="J25" s="24">
        <v>230959</v>
      </c>
      <c r="K25" s="29">
        <f t="shared" si="2"/>
        <v>245370.84160000001</v>
      </c>
      <c r="L25" s="24">
        <f t="shared" si="3"/>
        <v>249796.03560000003</v>
      </c>
    </row>
    <row r="26" spans="2:12" s="15" customFormat="1" ht="54" x14ac:dyDescent="0.25">
      <c r="B26" s="45">
        <v>25</v>
      </c>
      <c r="C26" s="40">
        <v>869501</v>
      </c>
      <c r="D26" s="41" t="s">
        <v>42</v>
      </c>
      <c r="E26" s="30">
        <v>1</v>
      </c>
      <c r="F26" s="24">
        <v>177639</v>
      </c>
      <c r="G26" s="29">
        <f t="shared" si="0"/>
        <v>210821.96520000001</v>
      </c>
      <c r="H26" s="30">
        <v>165051</v>
      </c>
      <c r="I26" s="29">
        <f t="shared" si="4"/>
        <v>187233.85440000001</v>
      </c>
      <c r="J26" s="24">
        <v>208725</v>
      </c>
      <c r="K26" s="29">
        <f t="shared" si="2"/>
        <v>221749.44</v>
      </c>
      <c r="L26" s="24">
        <f t="shared" si="3"/>
        <v>206601.75320000001</v>
      </c>
    </row>
    <row r="27" spans="2:12" s="15" customFormat="1" ht="54" x14ac:dyDescent="0.25">
      <c r="B27" s="30"/>
      <c r="C27" s="43">
        <v>869501</v>
      </c>
      <c r="D27" s="41" t="s">
        <v>43</v>
      </c>
      <c r="E27" s="46">
        <v>1</v>
      </c>
      <c r="F27" s="24">
        <v>209733</v>
      </c>
      <c r="G27" s="29">
        <f t="shared" si="0"/>
        <v>248911.1244</v>
      </c>
      <c r="H27" s="30">
        <v>224882</v>
      </c>
      <c r="I27" s="29">
        <f t="shared" si="4"/>
        <v>255106.14079999999</v>
      </c>
      <c r="J27" s="24">
        <v>223632</v>
      </c>
      <c r="K27" s="29">
        <f t="shared" si="2"/>
        <v>237586.63680000001</v>
      </c>
      <c r="L27" s="24">
        <f t="shared" si="3"/>
        <v>247201.30066666668</v>
      </c>
    </row>
    <row r="28" spans="2:12" s="15" customFormat="1" ht="27" x14ac:dyDescent="0.25">
      <c r="B28" s="30"/>
      <c r="C28" s="40">
        <v>890105</v>
      </c>
      <c r="D28" s="41" t="s">
        <v>44</v>
      </c>
      <c r="E28" s="46">
        <v>1</v>
      </c>
      <c r="F28" s="24">
        <v>32670</v>
      </c>
      <c r="G28" s="29">
        <f t="shared" si="0"/>
        <v>38772.756000000001</v>
      </c>
      <c r="H28" s="30">
        <v>47302</v>
      </c>
      <c r="I28" s="29">
        <f t="shared" si="4"/>
        <v>53659.388800000001</v>
      </c>
      <c r="J28" s="24">
        <v>58563</v>
      </c>
      <c r="K28" s="29">
        <f t="shared" si="2"/>
        <v>62217.331200000001</v>
      </c>
      <c r="L28" s="24">
        <f t="shared" si="3"/>
        <v>51549.825333333341</v>
      </c>
    </row>
    <row r="29" spans="2:12" ht="27" x14ac:dyDescent="0.25">
      <c r="B29" s="47"/>
      <c r="C29" s="40">
        <v>890105</v>
      </c>
      <c r="D29" s="41" t="s">
        <v>45</v>
      </c>
      <c r="E29" s="47">
        <v>1</v>
      </c>
      <c r="F29" s="24">
        <v>42570</v>
      </c>
      <c r="G29" s="29">
        <f t="shared" si="0"/>
        <v>50522.076000000001</v>
      </c>
      <c r="H29" s="30">
        <v>112148</v>
      </c>
      <c r="I29" s="29">
        <f t="shared" si="4"/>
        <v>127220.6912</v>
      </c>
      <c r="J29" s="24">
        <v>76325</v>
      </c>
      <c r="K29" s="29">
        <f t="shared" si="2"/>
        <v>81087.679999999993</v>
      </c>
      <c r="L29" s="24">
        <f t="shared" si="3"/>
        <v>86276.815733333337</v>
      </c>
    </row>
    <row r="30" spans="2:12" ht="45" x14ac:dyDescent="0.25">
      <c r="B30" s="47"/>
      <c r="C30" s="40">
        <v>890105</v>
      </c>
      <c r="D30" s="41" t="s">
        <v>46</v>
      </c>
      <c r="E30" s="47">
        <v>1</v>
      </c>
      <c r="F30" s="24">
        <v>99795</v>
      </c>
      <c r="G30" s="29">
        <f t="shared" si="0"/>
        <v>118436.70600000001</v>
      </c>
      <c r="H30" s="30">
        <v>36185</v>
      </c>
      <c r="I30" s="29">
        <f t="shared" si="4"/>
        <v>41048.264000000003</v>
      </c>
      <c r="J30" s="24">
        <v>36550</v>
      </c>
      <c r="K30" s="29">
        <f t="shared" si="2"/>
        <v>38830.720000000001</v>
      </c>
      <c r="L30" s="24">
        <f t="shared" si="3"/>
        <v>66105.23</v>
      </c>
    </row>
    <row r="31" spans="2:12" ht="45" x14ac:dyDescent="0.25">
      <c r="B31" s="47"/>
      <c r="C31" s="40">
        <v>890105</v>
      </c>
      <c r="D31" s="41" t="s">
        <v>47</v>
      </c>
      <c r="E31" s="47">
        <v>1</v>
      </c>
      <c r="F31" s="24">
        <v>51867</v>
      </c>
      <c r="G31" s="29">
        <f t="shared" si="0"/>
        <v>61555.755600000004</v>
      </c>
      <c r="H31" s="30">
        <v>57271</v>
      </c>
      <c r="I31" s="29">
        <f t="shared" si="4"/>
        <v>64968.222399999999</v>
      </c>
      <c r="J31" s="24">
        <v>36550</v>
      </c>
      <c r="K31" s="29">
        <f t="shared" si="2"/>
        <v>38830.720000000001</v>
      </c>
      <c r="L31" s="24">
        <f t="shared" si="3"/>
        <v>55118.23266666667</v>
      </c>
    </row>
    <row r="32" spans="2:12" ht="27" x14ac:dyDescent="0.25">
      <c r="B32" s="47"/>
      <c r="C32" s="40">
        <v>890105</v>
      </c>
      <c r="D32" s="41" t="s">
        <v>48</v>
      </c>
      <c r="E32" s="47">
        <v>1</v>
      </c>
      <c r="F32" s="24">
        <v>0</v>
      </c>
      <c r="G32" s="29">
        <f t="shared" si="0"/>
        <v>0</v>
      </c>
      <c r="H32" s="30" t="s">
        <v>69</v>
      </c>
      <c r="I32" s="29">
        <v>0</v>
      </c>
      <c r="J32" s="24">
        <v>42240</v>
      </c>
      <c r="K32" s="29">
        <f t="shared" si="2"/>
        <v>44875.775999999998</v>
      </c>
      <c r="L32" s="24">
        <f t="shared" si="3"/>
        <v>14958.591999999999</v>
      </c>
    </row>
    <row r="33" spans="2:12" ht="27" x14ac:dyDescent="0.25">
      <c r="B33" s="47"/>
      <c r="C33" s="40">
        <v>890105</v>
      </c>
      <c r="D33" s="41" t="s">
        <v>49</v>
      </c>
      <c r="E33" s="47">
        <v>1</v>
      </c>
      <c r="F33" s="31">
        <v>0</v>
      </c>
      <c r="G33" s="29">
        <f t="shared" si="0"/>
        <v>0</v>
      </c>
      <c r="H33" s="30" t="s">
        <v>69</v>
      </c>
      <c r="I33" s="29">
        <v>0</v>
      </c>
      <c r="J33" s="24">
        <v>42240</v>
      </c>
      <c r="K33" s="29">
        <f t="shared" si="2"/>
        <v>44875.775999999998</v>
      </c>
      <c r="L33" s="24">
        <f t="shared" si="3"/>
        <v>14958.591999999999</v>
      </c>
    </row>
    <row r="34" spans="2:12" ht="27" x14ac:dyDescent="0.25">
      <c r="B34" s="47"/>
      <c r="C34" s="40">
        <v>890105</v>
      </c>
      <c r="D34" s="41" t="s">
        <v>50</v>
      </c>
      <c r="E34" s="47">
        <v>1</v>
      </c>
      <c r="F34" s="31">
        <v>38770</v>
      </c>
      <c r="G34" s="29">
        <f t="shared" si="0"/>
        <v>46012.235999999997</v>
      </c>
      <c r="H34" s="30">
        <v>52244</v>
      </c>
      <c r="I34" s="29">
        <f t="shared" si="4"/>
        <v>59265.5936</v>
      </c>
      <c r="J34" s="24">
        <v>42240</v>
      </c>
      <c r="K34" s="29">
        <f t="shared" si="2"/>
        <v>44875.775999999998</v>
      </c>
      <c r="L34" s="24">
        <f t="shared" si="3"/>
        <v>50051.20186666667</v>
      </c>
    </row>
    <row r="35" spans="2:12" ht="36" x14ac:dyDescent="0.25">
      <c r="B35" s="47"/>
      <c r="C35" s="40">
        <v>890105</v>
      </c>
      <c r="D35" s="41" t="s">
        <v>51</v>
      </c>
      <c r="E35" s="47">
        <v>1</v>
      </c>
      <c r="F35" s="31">
        <v>65955</v>
      </c>
      <c r="G35" s="29">
        <f t="shared" si="0"/>
        <v>78275.394</v>
      </c>
      <c r="H35" s="30">
        <v>73664</v>
      </c>
      <c r="I35" s="29">
        <f t="shared" si="4"/>
        <v>83564.441600000006</v>
      </c>
      <c r="J35" s="24">
        <v>42240</v>
      </c>
      <c r="K35" s="29">
        <f t="shared" si="2"/>
        <v>44875.775999999998</v>
      </c>
      <c r="L35" s="24">
        <f t="shared" si="3"/>
        <v>68905.203866666663</v>
      </c>
    </row>
    <row r="36" spans="2:12" ht="36" x14ac:dyDescent="0.25">
      <c r="B36" s="47"/>
      <c r="C36" s="40">
        <v>890105</v>
      </c>
      <c r="D36" s="41" t="s">
        <v>52</v>
      </c>
      <c r="E36" s="47">
        <v>1</v>
      </c>
      <c r="F36" s="31">
        <v>28823</v>
      </c>
      <c r="G36" s="29">
        <f t="shared" si="0"/>
        <v>34207.136400000003</v>
      </c>
      <c r="H36" s="30">
        <v>32440</v>
      </c>
      <c r="I36" s="29">
        <f t="shared" si="4"/>
        <v>36799.936000000002</v>
      </c>
      <c r="J36" s="24">
        <v>39297</v>
      </c>
      <c r="K36" s="29">
        <f t="shared" si="2"/>
        <v>41749.132799999999</v>
      </c>
      <c r="L36" s="24">
        <f t="shared" si="3"/>
        <v>37585.401733333332</v>
      </c>
    </row>
    <row r="37" spans="2:12" ht="36" x14ac:dyDescent="0.25">
      <c r="B37" s="47"/>
      <c r="C37" s="40">
        <v>890105</v>
      </c>
      <c r="D37" s="41" t="s">
        <v>53</v>
      </c>
      <c r="E37" s="47">
        <v>1</v>
      </c>
      <c r="F37" s="31">
        <v>72535</v>
      </c>
      <c r="G37" s="29">
        <f t="shared" si="0"/>
        <v>86084.538</v>
      </c>
      <c r="H37" s="30">
        <v>81329</v>
      </c>
      <c r="I37" s="29">
        <f t="shared" si="4"/>
        <v>92259.617599999998</v>
      </c>
      <c r="J37" s="24">
        <v>49280</v>
      </c>
      <c r="K37" s="29">
        <f t="shared" si="2"/>
        <v>52355.072</v>
      </c>
      <c r="L37" s="24">
        <f t="shared" si="3"/>
        <v>76899.742533333323</v>
      </c>
    </row>
    <row r="38" spans="2:12" ht="45" x14ac:dyDescent="0.25">
      <c r="B38" s="47"/>
      <c r="C38" s="40">
        <v>890105</v>
      </c>
      <c r="D38" s="41" t="s">
        <v>54</v>
      </c>
      <c r="E38" s="47">
        <v>1</v>
      </c>
      <c r="F38" s="31">
        <v>32662</v>
      </c>
      <c r="G38" s="29">
        <f t="shared" si="0"/>
        <v>38763.261599999998</v>
      </c>
      <c r="H38" s="30">
        <v>35336</v>
      </c>
      <c r="I38" s="29">
        <f t="shared" si="4"/>
        <v>40085.1584</v>
      </c>
      <c r="J38" s="24">
        <v>34241</v>
      </c>
      <c r="K38" s="29">
        <f t="shared" si="2"/>
        <v>36377.638400000003</v>
      </c>
      <c r="L38" s="24">
        <f t="shared" si="3"/>
        <v>38408.686133333336</v>
      </c>
    </row>
    <row r="39" spans="2:12" ht="54" x14ac:dyDescent="0.25">
      <c r="B39" s="47"/>
      <c r="C39" s="40">
        <v>890105</v>
      </c>
      <c r="D39" s="41" t="s">
        <v>55</v>
      </c>
      <c r="E39" s="47">
        <v>1</v>
      </c>
      <c r="F39" s="31">
        <v>32662</v>
      </c>
      <c r="G39" s="29">
        <f t="shared" si="0"/>
        <v>38763.261599999998</v>
      </c>
      <c r="H39" s="30">
        <v>35336</v>
      </c>
      <c r="I39" s="29">
        <f t="shared" si="4"/>
        <v>40085.1584</v>
      </c>
      <c r="J39" s="24">
        <v>34241</v>
      </c>
      <c r="K39" s="29">
        <f t="shared" si="2"/>
        <v>36377.638400000003</v>
      </c>
      <c r="L39" s="24">
        <f t="shared" si="3"/>
        <v>38408.686133333336</v>
      </c>
    </row>
    <row r="40" spans="2:12" ht="45" x14ac:dyDescent="0.25">
      <c r="B40" s="48"/>
      <c r="C40" s="40">
        <v>890105</v>
      </c>
      <c r="D40" s="41" t="s">
        <v>56</v>
      </c>
      <c r="E40" s="48">
        <v>1</v>
      </c>
      <c r="F40" s="24">
        <v>60058</v>
      </c>
      <c r="G40" s="29">
        <f t="shared" si="0"/>
        <v>71276.834399999992</v>
      </c>
      <c r="H40" s="29">
        <v>67238</v>
      </c>
      <c r="I40" s="29">
        <f t="shared" si="4"/>
        <v>76274.787199999992</v>
      </c>
      <c r="J40" s="24">
        <v>69099</v>
      </c>
      <c r="K40" s="29">
        <f t="shared" si="2"/>
        <v>73410.777600000001</v>
      </c>
      <c r="L40" s="24">
        <f t="shared" si="3"/>
        <v>73654.133066666662</v>
      </c>
    </row>
    <row r="41" spans="2:12" ht="54" x14ac:dyDescent="0.25">
      <c r="B41" s="48"/>
      <c r="C41" s="40">
        <v>890105</v>
      </c>
      <c r="D41" s="41" t="s">
        <v>57</v>
      </c>
      <c r="E41" s="48">
        <v>1</v>
      </c>
      <c r="F41" s="24">
        <v>60058</v>
      </c>
      <c r="G41" s="29">
        <f t="shared" si="0"/>
        <v>71276.834399999992</v>
      </c>
      <c r="H41" s="29">
        <v>67238</v>
      </c>
      <c r="I41" s="29">
        <f t="shared" si="4"/>
        <v>76274.787199999992</v>
      </c>
      <c r="J41" s="24">
        <v>69099</v>
      </c>
      <c r="K41" s="29">
        <f t="shared" si="2"/>
        <v>73410.777600000001</v>
      </c>
      <c r="L41" s="24">
        <f t="shared" si="3"/>
        <v>73654.133066666662</v>
      </c>
    </row>
    <row r="42" spans="2:12" ht="45" x14ac:dyDescent="0.25">
      <c r="B42" s="48"/>
      <c r="C42" s="40">
        <v>890105</v>
      </c>
      <c r="D42" s="41" t="s">
        <v>58</v>
      </c>
      <c r="E42" s="48">
        <v>1</v>
      </c>
      <c r="F42" s="24">
        <v>87777</v>
      </c>
      <c r="G42" s="29">
        <f t="shared" si="0"/>
        <v>104173.7436</v>
      </c>
      <c r="H42" s="29">
        <v>98633</v>
      </c>
      <c r="I42" s="29">
        <f t="shared" si="4"/>
        <v>111889.2752</v>
      </c>
      <c r="J42" s="24">
        <v>101923</v>
      </c>
      <c r="K42" s="29">
        <f t="shared" si="2"/>
        <v>108282.9952</v>
      </c>
      <c r="L42" s="24">
        <f t="shared" si="3"/>
        <v>108115.338</v>
      </c>
    </row>
    <row r="43" spans="2:12" ht="54" x14ac:dyDescent="0.25">
      <c r="B43" s="48"/>
      <c r="C43" s="40">
        <v>890105</v>
      </c>
      <c r="D43" s="41" t="s">
        <v>59</v>
      </c>
      <c r="E43" s="48">
        <v>1</v>
      </c>
      <c r="F43" s="24">
        <v>87777</v>
      </c>
      <c r="G43" s="29">
        <f t="shared" si="0"/>
        <v>104173.7436</v>
      </c>
      <c r="H43" s="29">
        <v>98633</v>
      </c>
      <c r="I43" s="29">
        <f t="shared" si="4"/>
        <v>111889.2752</v>
      </c>
      <c r="J43" s="24">
        <v>101923</v>
      </c>
      <c r="K43" s="29">
        <f t="shared" si="2"/>
        <v>108282.9952</v>
      </c>
      <c r="L43" s="24">
        <f t="shared" si="3"/>
        <v>108115.338</v>
      </c>
    </row>
    <row r="44" spans="2:12" ht="45" x14ac:dyDescent="0.25">
      <c r="B44" s="48"/>
      <c r="C44" s="40">
        <v>890105</v>
      </c>
      <c r="D44" s="41" t="s">
        <v>60</v>
      </c>
      <c r="E44" s="48">
        <v>1</v>
      </c>
      <c r="F44" s="24">
        <v>107234</v>
      </c>
      <c r="G44" s="29">
        <f t="shared" si="0"/>
        <v>127265.3112</v>
      </c>
      <c r="H44" s="29">
        <v>121448</v>
      </c>
      <c r="I44" s="29">
        <f t="shared" si="4"/>
        <v>137770.61119999998</v>
      </c>
      <c r="J44" s="24">
        <v>117736</v>
      </c>
      <c r="K44" s="29">
        <f t="shared" si="2"/>
        <v>125082.7264</v>
      </c>
      <c r="L44" s="24">
        <f t="shared" si="3"/>
        <v>130039.54959999998</v>
      </c>
    </row>
    <row r="45" spans="2:12" ht="54" x14ac:dyDescent="0.25">
      <c r="B45" s="48"/>
      <c r="C45" s="40">
        <v>890105</v>
      </c>
      <c r="D45" s="41" t="s">
        <v>61</v>
      </c>
      <c r="E45" s="48">
        <v>1</v>
      </c>
      <c r="F45" s="24">
        <v>107324</v>
      </c>
      <c r="G45" s="29">
        <f t="shared" si="0"/>
        <v>127372.1232</v>
      </c>
      <c r="H45" s="29">
        <v>121448</v>
      </c>
      <c r="I45" s="29">
        <f t="shared" si="4"/>
        <v>137770.61119999998</v>
      </c>
      <c r="J45" s="24">
        <v>117736</v>
      </c>
      <c r="K45" s="29">
        <f t="shared" si="2"/>
        <v>125082.7264</v>
      </c>
      <c r="L45" s="24">
        <f t="shared" si="3"/>
        <v>130075.15359999998</v>
      </c>
    </row>
    <row r="46" spans="2:12" x14ac:dyDescent="0.25">
      <c r="B46" s="48"/>
      <c r="C46" s="40">
        <v>890105</v>
      </c>
      <c r="D46" s="49" t="s">
        <v>62</v>
      </c>
      <c r="E46" s="48">
        <v>1</v>
      </c>
      <c r="F46" s="24" t="s">
        <v>69</v>
      </c>
      <c r="G46" s="29">
        <v>0</v>
      </c>
      <c r="H46" s="29" t="s">
        <v>69</v>
      </c>
      <c r="I46" s="29">
        <v>0</v>
      </c>
      <c r="J46" s="24">
        <v>102080</v>
      </c>
      <c r="K46" s="29">
        <f t="shared" si="2"/>
        <v>108449.792</v>
      </c>
      <c r="L46" s="24">
        <f t="shared" si="3"/>
        <v>36149.930666666667</v>
      </c>
    </row>
    <row r="47" spans="2:12" x14ac:dyDescent="0.25">
      <c r="B47" s="48"/>
      <c r="C47" s="40">
        <v>890105</v>
      </c>
      <c r="D47" s="49" t="s">
        <v>62</v>
      </c>
      <c r="E47" s="48">
        <v>1</v>
      </c>
      <c r="F47" s="24" t="s">
        <v>69</v>
      </c>
      <c r="G47" s="29">
        <v>0</v>
      </c>
      <c r="H47" s="29" t="s">
        <v>69</v>
      </c>
      <c r="I47" s="29">
        <v>0</v>
      </c>
      <c r="J47" s="24">
        <v>119680</v>
      </c>
      <c r="K47" s="29">
        <f t="shared" si="2"/>
        <v>127148.03200000001</v>
      </c>
      <c r="L47" s="24">
        <f t="shared" si="3"/>
        <v>42382.677333333333</v>
      </c>
    </row>
    <row r="48" spans="2:12" x14ac:dyDescent="0.25">
      <c r="B48" s="48"/>
      <c r="C48" s="40">
        <v>890105</v>
      </c>
      <c r="D48" s="49" t="s">
        <v>62</v>
      </c>
      <c r="E48" s="48">
        <v>1</v>
      </c>
      <c r="F48" s="24" t="s">
        <v>66</v>
      </c>
      <c r="G48" s="29">
        <v>0</v>
      </c>
      <c r="H48" s="29" t="s">
        <v>69</v>
      </c>
      <c r="I48" s="29">
        <v>0</v>
      </c>
      <c r="J48" s="24">
        <v>174240</v>
      </c>
      <c r="K48" s="29">
        <f t="shared" si="2"/>
        <v>185112.576</v>
      </c>
      <c r="L48" s="24">
        <f t="shared" si="3"/>
        <v>61704.192000000003</v>
      </c>
    </row>
    <row r="49" spans="2:12" x14ac:dyDescent="0.25">
      <c r="B49" s="48"/>
      <c r="C49" s="40">
        <v>890105</v>
      </c>
      <c r="D49" s="49" t="s">
        <v>62</v>
      </c>
      <c r="E49" s="48">
        <v>1</v>
      </c>
      <c r="F49" s="24" t="s">
        <v>69</v>
      </c>
      <c r="G49" s="29">
        <v>0</v>
      </c>
      <c r="H49" s="29" t="s">
        <v>69</v>
      </c>
      <c r="I49" s="29">
        <v>0</v>
      </c>
      <c r="J49" s="24">
        <v>176000</v>
      </c>
      <c r="K49" s="29">
        <f t="shared" si="2"/>
        <v>186982.39999999999</v>
      </c>
      <c r="L49" s="24">
        <f t="shared" si="3"/>
        <v>62327.466666666667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86"/>
  <sheetViews>
    <sheetView tabSelected="1" zoomScale="85" zoomScaleNormal="85" workbookViewId="0">
      <pane ySplit="1" topLeftCell="A2" activePane="bottomLeft" state="frozen"/>
      <selection pane="bottomLeft" activeCell="X61" sqref="X61"/>
    </sheetView>
  </sheetViews>
  <sheetFormatPr baseColWidth="10" defaultRowHeight="15" x14ac:dyDescent="0.25"/>
  <cols>
    <col min="1" max="1" width="4.7109375" style="1" customWidth="1"/>
    <col min="2" max="2" width="6.5703125" style="2" bestFit="1" customWidth="1"/>
    <col min="3" max="3" width="9.5703125" style="2" customWidth="1"/>
    <col min="4" max="4" width="82.85546875" style="19" customWidth="1"/>
    <col min="5" max="5" width="11.85546875" style="2" customWidth="1"/>
    <col min="6" max="6" width="13.28515625" style="3" hidden="1" customWidth="1"/>
    <col min="7" max="7" width="18" style="117" hidden="1" customWidth="1"/>
    <col min="8" max="8" width="13.28515625" style="1" hidden="1" customWidth="1"/>
    <col min="9" max="9" width="14.42578125" style="117" hidden="1" customWidth="1"/>
    <col min="10" max="10" width="13.28515625" style="3" hidden="1" customWidth="1"/>
    <col min="11" max="11" width="13" style="120" customWidth="1"/>
    <col min="12" max="12" width="90.7109375" style="120" hidden="1" customWidth="1"/>
    <col min="13" max="13" width="13.5703125" style="3" customWidth="1"/>
    <col min="14" max="14" width="15" style="25" hidden="1" customWidth="1"/>
    <col min="15" max="15" width="11.7109375" style="3" hidden="1" customWidth="1"/>
    <col min="16" max="16" width="16.140625" style="3" customWidth="1"/>
    <col min="17" max="17" width="14.85546875" style="120" customWidth="1"/>
    <col min="18" max="18" width="33.7109375" style="123" customWidth="1"/>
    <col min="19" max="19" width="11.42578125" style="1" customWidth="1"/>
    <col min="20" max="16384" width="11.42578125" style="1"/>
  </cols>
  <sheetData>
    <row r="1" spans="2:19" s="18" customFormat="1" ht="36.75" thickBot="1" x14ac:dyDescent="0.3">
      <c r="B1" s="81" t="s">
        <v>0</v>
      </c>
      <c r="C1" s="101"/>
      <c r="D1" s="28" t="s">
        <v>1</v>
      </c>
      <c r="E1" s="81" t="s">
        <v>2</v>
      </c>
      <c r="F1" s="82" t="s">
        <v>63</v>
      </c>
      <c r="G1" s="121" t="s">
        <v>97</v>
      </c>
      <c r="H1" s="83" t="s">
        <v>68</v>
      </c>
      <c r="I1" s="121" t="s">
        <v>98</v>
      </c>
      <c r="J1" s="82" t="s">
        <v>67</v>
      </c>
      <c r="K1" s="118" t="s">
        <v>99</v>
      </c>
      <c r="L1" s="118"/>
      <c r="M1" s="84" t="s">
        <v>4</v>
      </c>
      <c r="N1" s="104" t="s">
        <v>65</v>
      </c>
      <c r="O1" s="105" t="s">
        <v>64</v>
      </c>
      <c r="P1" s="106" t="s">
        <v>7</v>
      </c>
      <c r="Q1" s="118" t="s">
        <v>100</v>
      </c>
      <c r="R1" s="118" t="s">
        <v>101</v>
      </c>
    </row>
    <row r="2" spans="2:19" s="15" customFormat="1" ht="24.75" thickBot="1" x14ac:dyDescent="0.3">
      <c r="B2" s="85">
        <v>1</v>
      </c>
      <c r="C2" s="102">
        <v>890101</v>
      </c>
      <c r="D2" s="92" t="s">
        <v>18</v>
      </c>
      <c r="E2" s="107">
        <v>1</v>
      </c>
      <c r="F2" s="86">
        <v>53448</v>
      </c>
      <c r="G2" s="116">
        <f t="shared" ref="G2:G49" si="0">IF(OR(F2="NO REPORTA",F2="NO REGISTRA"),IF(F2="NO REPORTA","NO REPORTA","NO REGISTRA"),F2*(1+5.2%)*(1+5.1%))</f>
        <v>59094.888095999995</v>
      </c>
      <c r="H2" s="86">
        <v>72453</v>
      </c>
      <c r="I2" s="116">
        <f t="shared" ref="I2:I49" si="1">IF(H2="NO REPORTA","NO REPORTA",H2*(1+5.1%))</f>
        <v>76148.102999999988</v>
      </c>
      <c r="J2" s="86">
        <v>66000</v>
      </c>
      <c r="K2" s="119">
        <f>IF(AND(G2="NO REGISTRA",I2="NO REGISTRA",J2="NO REGISTRA"),"NO REGISTRA",IF(OR(G2&lt;&gt;"",I2&lt;&gt;"",J2&lt;&gt;""),IF(AND(J2&lt;&gt;"",J2&lt;&gt;0),IF(ABS(AVERAGE(G2,I2,J2)-J2)/ABS(J2)&gt;30%,J2,AVERAGE(G2,I2,J2)),AVERAGE(G2,I2,J2)),"NO REGISTRA"))</f>
        <v>67080.997031999999</v>
      </c>
      <c r="L2" s="122" t="str">
        <f t="shared" ref="L2:L49" si="2">IF(OR(K2="NO REGISTRA",J2="NO REGISTRA"),"NO REGISTRA",IF(K2=J2,"Valor definido con base en el contrato 2026, al evidenciar una variación superior al 10% frente al promedio calculado","Valor definido a partir del promedio histórico (2024, 2025 y 2026) ajustado por IPC, al encontrarse dentro del rango de variación razonable (≤10%) frente al valor de referencia"))</f>
        <v>Valor definido a partir del promedio histórico (2024, 2025 y 2026) ajustado por IPC, al encontrarse dentro del rango de variación razonable (≤10%) frente al valor de referencia</v>
      </c>
      <c r="M2" s="87" t="s">
        <v>8</v>
      </c>
      <c r="N2" s="108">
        <v>86250</v>
      </c>
      <c r="O2" s="109">
        <v>53000</v>
      </c>
      <c r="P2" s="110">
        <f>MIN(N2:O2)</f>
        <v>53000</v>
      </c>
      <c r="Q2" s="119">
        <f t="shared" ref="Q2:Q17" si="3">IF(P2&gt;K2*1.9,K2,IF(P2&lt;K2,P2,AVERAGE(P2,K2)))</f>
        <v>53000</v>
      </c>
      <c r="R2" s="122" t="str">
        <f t="shared" ref="R2:R17" si="4">IF(AND(P2="NO OFERTA",K2="NO REGISTRA"),"NO OFERTA",
IF(P2="NO OFERTA","Se utilizó PROMEDIO entre HISTÓRICO y VALOR COTIZADO",
IF(K2="NO REGISTRA","Se utilizó el VALOR DE MERCADO (menor valor cotizado)",
IF(P2&gt;K2*1.9,"Se utilizó el VALOR HISTÓRICO",
IF(P2&lt;K2,"Se utilizó el VALOR DE MERCADO (menor valor cotizado)",
"Se utilizó PROMEDIO entre HISTÓRICO y VALOR COTIZADO")))))</f>
        <v>Se utilizó el VALOR DE MERCADO (menor valor cotizado)</v>
      </c>
      <c r="S2" s="124">
        <f>(P2-Q2)/Q2</f>
        <v>0</v>
      </c>
    </row>
    <row r="3" spans="2:19" s="15" customFormat="1" ht="24.75" thickBot="1" x14ac:dyDescent="0.3">
      <c r="B3" s="85">
        <v>2</v>
      </c>
      <c r="C3" s="91">
        <v>890101</v>
      </c>
      <c r="D3" s="92" t="s">
        <v>73</v>
      </c>
      <c r="E3" s="107">
        <v>1</v>
      </c>
      <c r="F3" s="86">
        <v>85985</v>
      </c>
      <c r="G3" s="116">
        <f t="shared" si="0"/>
        <v>95069.487219999995</v>
      </c>
      <c r="H3" s="86">
        <v>95820</v>
      </c>
      <c r="I3" s="116">
        <f t="shared" si="1"/>
        <v>100706.81999999999</v>
      </c>
      <c r="J3" s="86">
        <v>66000</v>
      </c>
      <c r="K3" s="119">
        <f>IF(AND(G3="NO REGISTRA",I3="NO REGISTRA",J3="NO REGISTRA"),"NO REGISTRA",IF(OR(G3&lt;&gt;"",I3&lt;&gt;"",J3&lt;&gt;""),IF(AND(J3&lt;&gt;"",J3&lt;&gt;0),IF(ABS(AVERAGE(G3,I3,J3)-J3)/ABS(J3)&gt;30%,J3,AVERAGE(G3,I3,J3)),AVERAGE(G3,I3,J3)),"NO REGISTRA"))</f>
        <v>66000</v>
      </c>
      <c r="L3" s="122" t="str">
        <f t="shared" si="2"/>
        <v>Valor definido con base en el contrato 2026, al evidenciar una variación superior al 10% frente al promedio calculado</v>
      </c>
      <c r="M3" s="87" t="s">
        <v>8</v>
      </c>
      <c r="N3" s="108">
        <v>99188</v>
      </c>
      <c r="O3" s="109">
        <v>53000</v>
      </c>
      <c r="P3" s="110">
        <f t="shared" ref="P3:P49" si="5">MIN(N3:O3)</f>
        <v>53000</v>
      </c>
      <c r="Q3" s="119">
        <f t="shared" si="3"/>
        <v>53000</v>
      </c>
      <c r="R3" s="122" t="str">
        <f t="shared" si="4"/>
        <v>Se utilizó el VALOR DE MERCADO (menor valor cotizado)</v>
      </c>
      <c r="S3" s="124">
        <f t="shared" ref="S3:S49" si="6">(P3-Q3)/Q3</f>
        <v>0</v>
      </c>
    </row>
    <row r="4" spans="2:19" s="15" customFormat="1" ht="24.75" thickBot="1" x14ac:dyDescent="0.3">
      <c r="B4" s="85">
        <v>3</v>
      </c>
      <c r="C4" s="91">
        <v>890105</v>
      </c>
      <c r="D4" s="92" t="s">
        <v>20</v>
      </c>
      <c r="E4" s="107">
        <v>1</v>
      </c>
      <c r="F4" s="86">
        <v>44550</v>
      </c>
      <c r="G4" s="116">
        <f t="shared" si="0"/>
        <v>49256.796599999994</v>
      </c>
      <c r="H4" s="86">
        <v>117187</v>
      </c>
      <c r="I4" s="116">
        <f t="shared" si="1"/>
        <v>123163.537</v>
      </c>
      <c r="J4" s="86">
        <v>43120</v>
      </c>
      <c r="K4" s="119">
        <f>IF(AND(G4="NO REGISTRA",I4="NO REGISTRA",J4="NO REGISTRA"),"NO REGISTRA",IF(OR(G4&lt;&gt;"",I4&lt;&gt;"",J4&lt;&gt;""),IF(AND(J4&lt;&gt;"",J4&lt;&gt;0),IF(ABS(AVERAGE(G4,I4,J4)-J4)/ABS(J4)&gt;30%,J4,AVERAGE(G4,I4,J4)),AVERAGE(G4,I4,J4)),"NO REGISTRA"))</f>
        <v>43120</v>
      </c>
      <c r="L4" s="119" t="str">
        <f t="shared" si="2"/>
        <v>Valor definido con base en el contrato 2026, al evidenciar una variación superior al 10% frente al promedio calculado</v>
      </c>
      <c r="M4" s="87" t="s">
        <v>8</v>
      </c>
      <c r="N4" s="108">
        <v>56350</v>
      </c>
      <c r="O4" s="109">
        <v>30000</v>
      </c>
      <c r="P4" s="110">
        <f t="shared" si="5"/>
        <v>30000</v>
      </c>
      <c r="Q4" s="119">
        <f t="shared" si="3"/>
        <v>30000</v>
      </c>
      <c r="R4" s="122" t="str">
        <f t="shared" si="4"/>
        <v>Se utilizó el VALOR DE MERCADO (menor valor cotizado)</v>
      </c>
      <c r="S4" s="124">
        <f t="shared" si="6"/>
        <v>0</v>
      </c>
    </row>
    <row r="5" spans="2:19" s="15" customFormat="1" ht="24.75" thickBot="1" x14ac:dyDescent="0.3">
      <c r="B5" s="85">
        <v>4</v>
      </c>
      <c r="C5" s="91">
        <v>890105</v>
      </c>
      <c r="D5" s="92" t="s">
        <v>74</v>
      </c>
      <c r="E5" s="107">
        <v>1</v>
      </c>
      <c r="F5" s="86">
        <v>44550</v>
      </c>
      <c r="G5" s="116">
        <f t="shared" si="0"/>
        <v>49256.796599999994</v>
      </c>
      <c r="H5" s="86">
        <v>117187</v>
      </c>
      <c r="I5" s="116">
        <f t="shared" si="1"/>
        <v>123163.537</v>
      </c>
      <c r="J5" s="86">
        <v>43120</v>
      </c>
      <c r="K5" s="119">
        <f>IF(AND(G5="NO REGISTRA",I5="NO REGISTRA",J5="NO REGISTRA"),"NO REGISTRA",IF(OR(G5&lt;&gt;"",I5&lt;&gt;"",J5&lt;&gt;""),IF(AND(J5&lt;&gt;"",J5&lt;&gt;0),IF(ABS(AVERAGE(G5,I5,J5)-J5)/ABS(J5)&gt;30%,J5,AVERAGE(G5,I5,J5)),AVERAGE(G5,I5,J5)),"NO REGISTRA"))</f>
        <v>43120</v>
      </c>
      <c r="L5" s="119" t="str">
        <f t="shared" si="2"/>
        <v>Valor definido con base en el contrato 2026, al evidenciar una variación superior al 10% frente al promedio calculado</v>
      </c>
      <c r="M5" s="87" t="s">
        <v>8</v>
      </c>
      <c r="N5" s="108">
        <v>64802</v>
      </c>
      <c r="O5" s="109">
        <v>30000</v>
      </c>
      <c r="P5" s="110">
        <f t="shared" si="5"/>
        <v>30000</v>
      </c>
      <c r="Q5" s="119">
        <f t="shared" si="3"/>
        <v>30000</v>
      </c>
      <c r="R5" s="122" t="str">
        <f t="shared" si="4"/>
        <v>Se utilizó el VALOR DE MERCADO (menor valor cotizado)</v>
      </c>
      <c r="S5" s="124">
        <f t="shared" si="6"/>
        <v>0</v>
      </c>
    </row>
    <row r="6" spans="2:19" s="15" customFormat="1" ht="24.75" thickBot="1" x14ac:dyDescent="0.3">
      <c r="B6" s="85">
        <v>5</v>
      </c>
      <c r="C6" s="91">
        <v>890110</v>
      </c>
      <c r="D6" s="92" t="s">
        <v>22</v>
      </c>
      <c r="E6" s="107">
        <v>1</v>
      </c>
      <c r="F6" s="86">
        <v>44120</v>
      </c>
      <c r="G6" s="116">
        <f t="shared" si="0"/>
        <v>48781.366240000003</v>
      </c>
      <c r="H6" s="86">
        <v>53957</v>
      </c>
      <c r="I6" s="116">
        <f t="shared" si="1"/>
        <v>56708.806999999993</v>
      </c>
      <c r="J6" s="86">
        <v>44000</v>
      </c>
      <c r="K6" s="119">
        <f>IF(AND(G6="NO REGISTRA",I6="NO REGISTRA",J6="NO REGISTRA"),"NO REGISTRA",IF(OR(G6&lt;&gt;"",I6&lt;&gt;"",J6&lt;&gt;""),IF(AND(J6&lt;&gt;"",J6&lt;&gt;0),IF(ABS(AVERAGE(G6,I6,J6)-J6)/ABS(J6)&gt;30%,J6,AVERAGE(G6,I6,J6)),AVERAGE(G6,I6,J6)),"NO REGISTRA"))</f>
        <v>49830.057746666665</v>
      </c>
      <c r="L6" s="119" t="str">
        <f t="shared" si="2"/>
        <v>Valor definido a partir del promedio histórico (2024, 2025 y 2026) ajustado por IPC, al encontrarse dentro del rango de variación razonable (≤10%) frente al valor de referencia</v>
      </c>
      <c r="M6" s="87" t="s">
        <v>8</v>
      </c>
      <c r="N6" s="108">
        <v>63250</v>
      </c>
      <c r="O6" s="109">
        <v>38000</v>
      </c>
      <c r="P6" s="110">
        <f t="shared" si="5"/>
        <v>38000</v>
      </c>
      <c r="Q6" s="119">
        <f t="shared" si="3"/>
        <v>38000</v>
      </c>
      <c r="R6" s="122" t="str">
        <f t="shared" si="4"/>
        <v>Se utilizó el VALOR DE MERCADO (menor valor cotizado)</v>
      </c>
      <c r="S6" s="124">
        <f t="shared" si="6"/>
        <v>0</v>
      </c>
    </row>
    <row r="7" spans="2:19" s="15" customFormat="1" ht="24.75" thickBot="1" x14ac:dyDescent="0.3">
      <c r="B7" s="85">
        <v>6</v>
      </c>
      <c r="C7" s="91">
        <v>890110</v>
      </c>
      <c r="D7" s="92" t="s">
        <v>75</v>
      </c>
      <c r="E7" s="107">
        <v>1</v>
      </c>
      <c r="F7" s="86">
        <v>54493</v>
      </c>
      <c r="G7" s="116">
        <f t="shared" si="0"/>
        <v>60250.294436000004</v>
      </c>
      <c r="H7" s="86">
        <v>60553</v>
      </c>
      <c r="I7" s="116">
        <f t="shared" si="1"/>
        <v>63641.202999999994</v>
      </c>
      <c r="J7" s="86">
        <v>52800</v>
      </c>
      <c r="K7" s="119">
        <f t="shared" ref="K7:K49" si="7">IF(AND(G7="NO REGISTRA",I7="NO REGISTRA",J7="NO REGISTRA"),"NO REGISTRA",IF(OR(G7&lt;&gt;"",I7&lt;&gt;"",J7&lt;&gt;""),IF(AND(J7&lt;&gt;"",J7&lt;&gt;0),IF(ABS(AVERAGE(G7,I7,J7)-J7)/ABS(J7)&gt;30%,J7,AVERAGE(G7,I7,J7)),AVERAGE(G7,I7,J7)),"NO REGISTRA"))</f>
        <v>58897.165811999999</v>
      </c>
      <c r="L7" s="119" t="str">
        <f t="shared" si="2"/>
        <v>Valor definido a partir del promedio histórico (2024, 2025 y 2026) ajustado por IPC, al encontrarse dentro del rango de variación razonable (≤10%) frente al valor de referencia</v>
      </c>
      <c r="M7" s="87" t="s">
        <v>8</v>
      </c>
      <c r="N7" s="108">
        <v>72600</v>
      </c>
      <c r="O7" s="109">
        <v>38000</v>
      </c>
      <c r="P7" s="110">
        <f t="shared" si="5"/>
        <v>38000</v>
      </c>
      <c r="Q7" s="119">
        <f t="shared" si="3"/>
        <v>38000</v>
      </c>
      <c r="R7" s="122" t="str">
        <f t="shared" si="4"/>
        <v>Se utilizó el VALOR DE MERCADO (menor valor cotizado)</v>
      </c>
      <c r="S7" s="124">
        <f t="shared" si="6"/>
        <v>0</v>
      </c>
    </row>
    <row r="8" spans="2:19" s="15" customFormat="1" ht="24.75" thickBot="1" x14ac:dyDescent="0.3">
      <c r="B8" s="85">
        <v>7</v>
      </c>
      <c r="C8" s="91">
        <v>890111</v>
      </c>
      <c r="D8" s="92" t="s">
        <v>24</v>
      </c>
      <c r="E8" s="107">
        <v>1</v>
      </c>
      <c r="F8" s="86">
        <v>41266</v>
      </c>
      <c r="G8" s="116">
        <f t="shared" si="0"/>
        <v>45625.835432</v>
      </c>
      <c r="H8" s="86">
        <v>44742</v>
      </c>
      <c r="I8" s="116">
        <f t="shared" si="1"/>
        <v>47023.841999999997</v>
      </c>
      <c r="J8" s="86">
        <v>44000</v>
      </c>
      <c r="K8" s="119">
        <f t="shared" si="7"/>
        <v>45549.892477333335</v>
      </c>
      <c r="L8" s="119" t="str">
        <f t="shared" si="2"/>
        <v>Valor definido a partir del promedio histórico (2024, 2025 y 2026) ajustado por IPC, al encontrarse dentro del rango de variación razonable (≤10%) frente al valor de referencia</v>
      </c>
      <c r="M8" s="87" t="s">
        <v>8</v>
      </c>
      <c r="N8" s="108">
        <v>63250</v>
      </c>
      <c r="O8" s="109">
        <v>36000</v>
      </c>
      <c r="P8" s="110">
        <f t="shared" si="5"/>
        <v>36000</v>
      </c>
      <c r="Q8" s="119">
        <f t="shared" si="3"/>
        <v>36000</v>
      </c>
      <c r="R8" s="122" t="str">
        <f t="shared" si="4"/>
        <v>Se utilizó el VALOR DE MERCADO (menor valor cotizado)</v>
      </c>
      <c r="S8" s="124">
        <f t="shared" si="6"/>
        <v>0</v>
      </c>
    </row>
    <row r="9" spans="2:19" s="15" customFormat="1" ht="22.5" customHeight="1" thickBot="1" x14ac:dyDescent="0.3">
      <c r="B9" s="85">
        <v>8</v>
      </c>
      <c r="C9" s="91">
        <v>890111</v>
      </c>
      <c r="D9" s="92" t="s">
        <v>76</v>
      </c>
      <c r="E9" s="107">
        <v>1</v>
      </c>
      <c r="F9" s="86">
        <v>55208</v>
      </c>
      <c r="G9" s="116">
        <f t="shared" si="0"/>
        <v>61040.835616000004</v>
      </c>
      <c r="H9" s="86">
        <v>61208</v>
      </c>
      <c r="I9" s="116">
        <f t="shared" si="1"/>
        <v>64329.607999999993</v>
      </c>
      <c r="J9" s="86">
        <v>55679</v>
      </c>
      <c r="K9" s="119">
        <f t="shared" si="7"/>
        <v>60349.814538666666</v>
      </c>
      <c r="L9" s="119" t="str">
        <f t="shared" si="2"/>
        <v>Valor definido a partir del promedio histórico (2024, 2025 y 2026) ajustado por IPC, al encontrarse dentro del rango de variación razonable (≤10%) frente al valor de referencia</v>
      </c>
      <c r="M9" s="87" t="s">
        <v>8</v>
      </c>
      <c r="N9" s="108">
        <v>72600</v>
      </c>
      <c r="O9" s="109">
        <v>36000</v>
      </c>
      <c r="P9" s="110">
        <f t="shared" si="5"/>
        <v>36000</v>
      </c>
      <c r="Q9" s="119">
        <f t="shared" si="3"/>
        <v>36000</v>
      </c>
      <c r="R9" s="122" t="str">
        <f t="shared" si="4"/>
        <v>Se utilizó el VALOR DE MERCADO (menor valor cotizado)</v>
      </c>
      <c r="S9" s="124">
        <f t="shared" si="6"/>
        <v>0</v>
      </c>
    </row>
    <row r="10" spans="2:19" s="15" customFormat="1" ht="24.75" thickBot="1" x14ac:dyDescent="0.3">
      <c r="B10" s="85">
        <v>9</v>
      </c>
      <c r="C10" s="91">
        <v>890112</v>
      </c>
      <c r="D10" s="92" t="s">
        <v>26</v>
      </c>
      <c r="E10" s="107">
        <v>1</v>
      </c>
      <c r="F10" s="86">
        <v>40696</v>
      </c>
      <c r="G10" s="116">
        <f t="shared" si="0"/>
        <v>44995.613791999996</v>
      </c>
      <c r="H10" s="86">
        <v>45375</v>
      </c>
      <c r="I10" s="116">
        <f t="shared" si="1"/>
        <v>47689.125</v>
      </c>
      <c r="J10" s="86">
        <v>45141</v>
      </c>
      <c r="K10" s="119">
        <f t="shared" si="7"/>
        <v>45941.912930666665</v>
      </c>
      <c r="L10" s="119" t="str">
        <f t="shared" si="2"/>
        <v>Valor definido a partir del promedio histórico (2024, 2025 y 2026) ajustado por IPC, al encontrarse dentro del rango de variación razonable (≤10%) frente al valor de referencia</v>
      </c>
      <c r="M10" s="87" t="s">
        <v>8</v>
      </c>
      <c r="N10" s="108">
        <v>63250</v>
      </c>
      <c r="O10" s="109">
        <v>38000</v>
      </c>
      <c r="P10" s="110">
        <f t="shared" si="5"/>
        <v>38000</v>
      </c>
      <c r="Q10" s="119">
        <f t="shared" si="3"/>
        <v>38000</v>
      </c>
      <c r="R10" s="122" t="str">
        <f t="shared" si="4"/>
        <v>Se utilizó el VALOR DE MERCADO (menor valor cotizado)</v>
      </c>
      <c r="S10" s="124">
        <f t="shared" si="6"/>
        <v>0</v>
      </c>
    </row>
    <row r="11" spans="2:19" s="15" customFormat="1" ht="24.75" thickBot="1" x14ac:dyDescent="0.3">
      <c r="B11" s="85">
        <v>10</v>
      </c>
      <c r="C11" s="91">
        <v>890112</v>
      </c>
      <c r="D11" s="92" t="s">
        <v>77</v>
      </c>
      <c r="E11" s="107">
        <v>1</v>
      </c>
      <c r="F11" s="86">
        <v>54820</v>
      </c>
      <c r="G11" s="116">
        <f t="shared" si="0"/>
        <v>60611.842639999995</v>
      </c>
      <c r="H11" s="86">
        <v>61014</v>
      </c>
      <c r="I11" s="116">
        <f t="shared" si="1"/>
        <v>64125.713999999993</v>
      </c>
      <c r="J11" s="86">
        <v>55585</v>
      </c>
      <c r="K11" s="119">
        <f t="shared" si="7"/>
        <v>60107.518879999996</v>
      </c>
      <c r="L11" s="119" t="str">
        <f t="shared" si="2"/>
        <v>Valor definido a partir del promedio histórico (2024, 2025 y 2026) ajustado por IPC, al encontrarse dentro del rango de variación razonable (≤10%) frente al valor de referencia</v>
      </c>
      <c r="M11" s="87" t="s">
        <v>8</v>
      </c>
      <c r="N11" s="108">
        <v>72600</v>
      </c>
      <c r="O11" s="109">
        <v>38000</v>
      </c>
      <c r="P11" s="110">
        <f t="shared" si="5"/>
        <v>38000</v>
      </c>
      <c r="Q11" s="119">
        <f t="shared" si="3"/>
        <v>38000</v>
      </c>
      <c r="R11" s="122" t="str">
        <f t="shared" si="4"/>
        <v>Se utilizó el VALOR DE MERCADO (menor valor cotizado)</v>
      </c>
      <c r="S11" s="124">
        <f t="shared" si="6"/>
        <v>0</v>
      </c>
    </row>
    <row r="12" spans="2:19" s="15" customFormat="1" ht="24.75" thickBot="1" x14ac:dyDescent="0.3">
      <c r="B12" s="85">
        <v>11</v>
      </c>
      <c r="C12" s="91">
        <v>890113</v>
      </c>
      <c r="D12" s="92" t="s">
        <v>28</v>
      </c>
      <c r="E12" s="107">
        <v>1</v>
      </c>
      <c r="F12" s="86">
        <v>50814</v>
      </c>
      <c r="G12" s="116">
        <f t="shared" si="0"/>
        <v>56182.600727999998</v>
      </c>
      <c r="H12" s="86">
        <v>60208</v>
      </c>
      <c r="I12" s="116">
        <f t="shared" si="1"/>
        <v>63278.607999999993</v>
      </c>
      <c r="J12" s="86">
        <v>44000</v>
      </c>
      <c r="K12" s="119">
        <f t="shared" si="7"/>
        <v>54487.069576000002</v>
      </c>
      <c r="L12" s="119" t="str">
        <f t="shared" si="2"/>
        <v>Valor definido a partir del promedio histórico (2024, 2025 y 2026) ajustado por IPC, al encontrarse dentro del rango de variación razonable (≤10%) frente al valor de referencia</v>
      </c>
      <c r="M12" s="87" t="s">
        <v>8</v>
      </c>
      <c r="N12" s="108">
        <v>92198</v>
      </c>
      <c r="O12" s="109" t="s">
        <v>66</v>
      </c>
      <c r="P12" s="110">
        <f t="shared" si="5"/>
        <v>92198</v>
      </c>
      <c r="Q12" s="119">
        <f t="shared" si="3"/>
        <v>73342.534788000004</v>
      </c>
      <c r="R12" s="122" t="str">
        <f t="shared" si="4"/>
        <v>Se utilizó PROMEDIO entre HISTÓRICO y VALOR COTIZADO</v>
      </c>
      <c r="S12" s="124">
        <f>(P12-Q12)/Q12</f>
        <v>0.2570877222406151</v>
      </c>
    </row>
    <row r="13" spans="2:19" s="15" customFormat="1" ht="24.75" thickBot="1" x14ac:dyDescent="0.3">
      <c r="B13" s="85">
        <v>12</v>
      </c>
      <c r="C13" s="91">
        <v>890113</v>
      </c>
      <c r="D13" s="92" t="s">
        <v>78</v>
      </c>
      <c r="E13" s="107">
        <v>1</v>
      </c>
      <c r="F13" s="86">
        <v>63217</v>
      </c>
      <c r="G13" s="116">
        <f t="shared" si="0"/>
        <v>69896.002483999997</v>
      </c>
      <c r="H13" s="86">
        <v>69199</v>
      </c>
      <c r="I13" s="116">
        <f t="shared" si="1"/>
        <v>72728.14899999999</v>
      </c>
      <c r="J13" s="86">
        <v>72561</v>
      </c>
      <c r="K13" s="119">
        <f t="shared" si="7"/>
        <v>71728.383827999991</v>
      </c>
      <c r="L13" s="119" t="str">
        <f t="shared" si="2"/>
        <v>Valor definido a partir del promedio histórico (2024, 2025 y 2026) ajustado por IPC, al encontrarse dentro del rango de variación razonable (≤10%) frente al valor de referencia</v>
      </c>
      <c r="M13" s="87" t="s">
        <v>8</v>
      </c>
      <c r="N13" s="108">
        <v>101418</v>
      </c>
      <c r="O13" s="109" t="s">
        <v>66</v>
      </c>
      <c r="P13" s="110">
        <f t="shared" si="5"/>
        <v>101418</v>
      </c>
      <c r="Q13" s="119">
        <f t="shared" si="3"/>
        <v>86573.191913999995</v>
      </c>
      <c r="R13" s="122" t="str">
        <f t="shared" si="4"/>
        <v>Se utilizó PROMEDIO entre HISTÓRICO y VALOR COTIZADO</v>
      </c>
      <c r="S13" s="124">
        <f t="shared" si="6"/>
        <v>0.17147118822587168</v>
      </c>
    </row>
    <row r="14" spans="2:19" s="15" customFormat="1" ht="72.75" thickBot="1" x14ac:dyDescent="0.3">
      <c r="B14" s="85">
        <v>13</v>
      </c>
      <c r="C14" s="91">
        <v>890105</v>
      </c>
      <c r="D14" s="92" t="s">
        <v>79</v>
      </c>
      <c r="E14" s="107">
        <v>1</v>
      </c>
      <c r="F14" s="86">
        <v>98587</v>
      </c>
      <c r="G14" s="116">
        <f t="shared" si="0"/>
        <v>109002.913724</v>
      </c>
      <c r="H14" s="86">
        <v>110850</v>
      </c>
      <c r="I14" s="116">
        <f t="shared" si="1"/>
        <v>116503.34999999999</v>
      </c>
      <c r="J14" s="86">
        <v>110880</v>
      </c>
      <c r="K14" s="119">
        <f t="shared" si="7"/>
        <v>112128.75457466666</v>
      </c>
      <c r="L14" s="119" t="str">
        <f t="shared" si="2"/>
        <v>Valor definido a partir del promedio histórico (2024, 2025 y 2026) ajustado por IPC, al encontrarse dentro del rango de variación razonable (≤10%) frente al valor de referencia</v>
      </c>
      <c r="M14" s="87" t="s">
        <v>8</v>
      </c>
      <c r="N14" s="108">
        <v>144900</v>
      </c>
      <c r="O14" s="109">
        <v>111000</v>
      </c>
      <c r="P14" s="110">
        <f t="shared" si="5"/>
        <v>111000</v>
      </c>
      <c r="Q14" s="119">
        <f t="shared" si="3"/>
        <v>111000</v>
      </c>
      <c r="R14" s="122" t="str">
        <f t="shared" si="4"/>
        <v>Se utilizó el VALOR DE MERCADO (menor valor cotizado)</v>
      </c>
      <c r="S14" s="124">
        <f t="shared" si="6"/>
        <v>0</v>
      </c>
    </row>
    <row r="15" spans="2:19" s="15" customFormat="1" ht="72.75" thickBot="1" x14ac:dyDescent="0.3">
      <c r="B15" s="85">
        <v>14</v>
      </c>
      <c r="C15" s="91">
        <v>890105</v>
      </c>
      <c r="D15" s="92" t="s">
        <v>80</v>
      </c>
      <c r="E15" s="107">
        <v>1</v>
      </c>
      <c r="F15" s="86">
        <v>121034</v>
      </c>
      <c r="G15" s="116">
        <f t="shared" si="0"/>
        <v>133821.484168</v>
      </c>
      <c r="H15" s="86">
        <v>133435</v>
      </c>
      <c r="I15" s="116">
        <f t="shared" si="1"/>
        <v>140240.185</v>
      </c>
      <c r="J15" s="86">
        <v>126720</v>
      </c>
      <c r="K15" s="119">
        <f t="shared" si="7"/>
        <v>133593.88972266667</v>
      </c>
      <c r="L15" s="119" t="str">
        <f t="shared" si="2"/>
        <v>Valor definido a partir del promedio histórico (2024, 2025 y 2026) ajustado por IPC, al encontrarse dentro del rango de variación razonable (≤10%) frente al valor de referencia</v>
      </c>
      <c r="M15" s="87" t="s">
        <v>8</v>
      </c>
      <c r="N15" s="108">
        <v>165600</v>
      </c>
      <c r="O15" s="109">
        <v>136000</v>
      </c>
      <c r="P15" s="110">
        <f t="shared" si="5"/>
        <v>136000</v>
      </c>
      <c r="Q15" s="119">
        <f t="shared" si="3"/>
        <v>134796.94486133335</v>
      </c>
      <c r="R15" s="122" t="str">
        <f t="shared" si="4"/>
        <v>Se utilizó PROMEDIO entre HISTÓRICO y VALOR COTIZADO</v>
      </c>
      <c r="S15" s="124">
        <f t="shared" si="6"/>
        <v>8.9249436617739406E-3</v>
      </c>
    </row>
    <row r="16" spans="2:19" s="15" customFormat="1" ht="72.75" thickBot="1" x14ac:dyDescent="0.3">
      <c r="B16" s="85">
        <v>15</v>
      </c>
      <c r="C16" s="91">
        <v>890105</v>
      </c>
      <c r="D16" s="92" t="s">
        <v>81</v>
      </c>
      <c r="E16" s="107">
        <v>1</v>
      </c>
      <c r="F16" s="86">
        <v>177519</v>
      </c>
      <c r="G16" s="116">
        <f t="shared" si="0"/>
        <v>196274.23738800001</v>
      </c>
      <c r="H16" s="86">
        <v>216784</v>
      </c>
      <c r="I16" s="116">
        <f t="shared" si="1"/>
        <v>227839.984</v>
      </c>
      <c r="J16" s="86">
        <v>179520</v>
      </c>
      <c r="K16" s="119">
        <f t="shared" si="7"/>
        <v>201211.40712933335</v>
      </c>
      <c r="L16" s="119" t="str">
        <f t="shared" si="2"/>
        <v>Valor definido a partir del promedio histórico (2024, 2025 y 2026) ajustado por IPC, al encontrarse dentro del rango de variación razonable (≤10%) frente al valor de referencia</v>
      </c>
      <c r="M16" s="87" t="s">
        <v>8</v>
      </c>
      <c r="N16" s="108">
        <v>234600</v>
      </c>
      <c r="O16" s="109">
        <v>204000</v>
      </c>
      <c r="P16" s="110">
        <f t="shared" si="5"/>
        <v>204000</v>
      </c>
      <c r="Q16" s="119">
        <f t="shared" si="3"/>
        <v>202605.70356466668</v>
      </c>
      <c r="R16" s="122" t="str">
        <f t="shared" si="4"/>
        <v>Se utilizó PROMEDIO entre HISTÓRICO y VALOR COTIZADO</v>
      </c>
      <c r="S16" s="124">
        <f t="shared" si="6"/>
        <v>6.8818222330463575E-3</v>
      </c>
    </row>
    <row r="17" spans="2:19" s="15" customFormat="1" ht="72.75" thickBot="1" x14ac:dyDescent="0.3">
      <c r="B17" s="85">
        <v>16</v>
      </c>
      <c r="C17" s="91">
        <v>890105</v>
      </c>
      <c r="D17" s="92" t="s">
        <v>82</v>
      </c>
      <c r="E17" s="107">
        <v>1</v>
      </c>
      <c r="F17" s="86">
        <v>247500</v>
      </c>
      <c r="G17" s="116">
        <f t="shared" si="0"/>
        <v>273648.87</v>
      </c>
      <c r="H17" s="86">
        <v>0</v>
      </c>
      <c r="I17" s="116">
        <f t="shared" si="1"/>
        <v>0</v>
      </c>
      <c r="J17" s="86">
        <v>200640</v>
      </c>
      <c r="K17" s="119">
        <f t="shared" si="7"/>
        <v>158096.29</v>
      </c>
      <c r="L17" s="119" t="str">
        <f t="shared" si="2"/>
        <v>Valor definido a partir del promedio histórico (2024, 2025 y 2026) ajustado por IPC, al encontrarse dentro del rango de variación razonable (≤10%) frente al valor de referencia</v>
      </c>
      <c r="M17" s="87" t="s">
        <v>8</v>
      </c>
      <c r="N17" s="108">
        <v>262200</v>
      </c>
      <c r="O17" s="109">
        <v>235000</v>
      </c>
      <c r="P17" s="110">
        <f t="shared" si="5"/>
        <v>235000</v>
      </c>
      <c r="Q17" s="119">
        <f t="shared" si="3"/>
        <v>196548.14500000002</v>
      </c>
      <c r="R17" s="122" t="str">
        <f t="shared" si="4"/>
        <v>Se utilizó PROMEDIO entre HISTÓRICO y VALOR COTIZADO</v>
      </c>
      <c r="S17" s="124">
        <f t="shared" si="6"/>
        <v>0.1956358071962469</v>
      </c>
    </row>
    <row r="18" spans="2:19" s="15" customFormat="1" ht="60.75" thickBot="1" x14ac:dyDescent="0.3">
      <c r="B18" s="85">
        <v>17</v>
      </c>
      <c r="C18" s="103">
        <v>869501</v>
      </c>
      <c r="D18" s="111" t="s">
        <v>34</v>
      </c>
      <c r="E18" s="107">
        <v>1</v>
      </c>
      <c r="F18" s="86">
        <v>40590</v>
      </c>
      <c r="G18" s="116">
        <f t="shared" si="0"/>
        <v>44878.414679999994</v>
      </c>
      <c r="H18" s="86">
        <v>42151</v>
      </c>
      <c r="I18" s="116">
        <f t="shared" si="1"/>
        <v>44300.700999999994</v>
      </c>
      <c r="J18" s="86">
        <v>57200</v>
      </c>
      <c r="K18" s="119">
        <f t="shared" si="7"/>
        <v>48793.038559999994</v>
      </c>
      <c r="L18" s="119" t="str">
        <f t="shared" si="2"/>
        <v>Valor definido a partir del promedio histórico (2024, 2025 y 2026) ajustado por IPC, al encontrarse dentro del rango de variación razonable (≤10%) frente al valor de referencia</v>
      </c>
      <c r="M18" s="87" t="s">
        <v>8</v>
      </c>
      <c r="N18" s="108">
        <v>225262</v>
      </c>
      <c r="O18" s="109">
        <v>95000</v>
      </c>
      <c r="P18" s="110">
        <f t="shared" si="5"/>
        <v>95000</v>
      </c>
      <c r="Q18" s="119">
        <f>IF(P18&gt;K18*1.95,K18,IF(P18&lt;K18,P18,AVERAGE(P18,K18)))</f>
        <v>71896.519279999993</v>
      </c>
      <c r="R18" s="122" t="str">
        <f>IF(AND(P18="NO OFERTA",K18="NO REGISTRA"),"NO OFERTA",
IF(P18="NO OFERTA","Se utilizó PROMEDIO entre HISTÓRICO y VALOR COTIZADO",
IF(K18="NO REGISTRA","Se utilizó el VALOR DE MERCADO (menor valor cotizado)",
IF(P18&gt;K18*1.95,"Se utilizó el VALOR HISTÓRICO",
IF(P18&lt;K18,"Se utilizó el VALOR DE MERCADO (menor valor cotizado)",
"Se utilizó PROMEDIO entre HISTÓRICO y VALOR COTIZADO")))))</f>
        <v>Se utilizó PROMEDIO entre HISTÓRICO y VALOR COTIZADO</v>
      </c>
      <c r="S18" s="124">
        <f t="shared" si="6"/>
        <v>0.32134352193078808</v>
      </c>
    </row>
    <row r="19" spans="2:19" s="15" customFormat="1" ht="60.75" thickBot="1" x14ac:dyDescent="0.3">
      <c r="B19" s="85">
        <v>18</v>
      </c>
      <c r="C19" s="103">
        <v>869501</v>
      </c>
      <c r="D19" s="111" t="s">
        <v>83</v>
      </c>
      <c r="E19" s="107">
        <v>1</v>
      </c>
      <c r="F19" s="86">
        <v>62717</v>
      </c>
      <c r="G19" s="116">
        <f t="shared" si="0"/>
        <v>69343.176483999996</v>
      </c>
      <c r="H19" s="86">
        <v>69377</v>
      </c>
      <c r="I19" s="116">
        <f t="shared" si="1"/>
        <v>72915.226999999999</v>
      </c>
      <c r="J19" s="86">
        <v>66000</v>
      </c>
      <c r="K19" s="119">
        <f t="shared" si="7"/>
        <v>69419.467828000008</v>
      </c>
      <c r="L19" s="119" t="str">
        <f t="shared" si="2"/>
        <v>Valor definido a partir del promedio histórico (2024, 2025 y 2026) ajustado por IPC, al encontrarse dentro del rango de variación razonable (≤10%) frente al valor de referencia</v>
      </c>
      <c r="M19" s="87" t="s">
        <v>8</v>
      </c>
      <c r="N19" s="108">
        <v>247788</v>
      </c>
      <c r="O19" s="109">
        <v>95000</v>
      </c>
      <c r="P19" s="110">
        <f t="shared" si="5"/>
        <v>95000</v>
      </c>
      <c r="Q19" s="119">
        <f t="shared" ref="Q19:Q49" si="8">IF(P19&gt;K19*1.9,K19,IF(P19&lt;K19,P19,AVERAGE(P19,K19)))</f>
        <v>82209.733914000011</v>
      </c>
      <c r="R19" s="122" t="str">
        <f t="shared" ref="R19:R49" si="9">IF(AND(P19="NO OFERTA",K19="NO REGISTRA"),"NO OFERTA",
IF(P19="NO OFERTA","Se utilizó PROMEDIO entre HISTÓRICO y VALOR COTIZADO",
IF(K19="NO REGISTRA","Se utilizó el VALOR DE MERCADO (menor valor cotizado)",
IF(P19&gt;K19*1.9,"Se utilizó el VALOR HISTÓRICO",
IF(P19&lt;K19,"Se utilizó el VALOR DE MERCADO (menor valor cotizado)",
"Se utilizó PROMEDIO entre HISTÓRICO y VALOR COTIZADO")))))</f>
        <v>Se utilizó PROMEDIO entre HISTÓRICO y VALOR COTIZADO</v>
      </c>
      <c r="S19" s="124">
        <f t="shared" si="6"/>
        <v>0.15558092061677206</v>
      </c>
    </row>
    <row r="20" spans="2:19" s="15" customFormat="1" ht="72.75" thickBot="1" x14ac:dyDescent="0.3">
      <c r="B20" s="85">
        <v>19</v>
      </c>
      <c r="C20" s="91">
        <v>869501</v>
      </c>
      <c r="D20" s="92" t="s">
        <v>36</v>
      </c>
      <c r="E20" s="107">
        <v>1</v>
      </c>
      <c r="F20" s="86">
        <v>101619</v>
      </c>
      <c r="G20" s="116">
        <f t="shared" si="0"/>
        <v>112355.25058800001</v>
      </c>
      <c r="H20" s="86">
        <v>101822</v>
      </c>
      <c r="I20" s="116">
        <f t="shared" si="1"/>
        <v>107014.92199999999</v>
      </c>
      <c r="J20" s="86">
        <v>41037</v>
      </c>
      <c r="K20" s="119">
        <f t="shared" si="7"/>
        <v>41037</v>
      </c>
      <c r="L20" s="119" t="str">
        <f t="shared" si="2"/>
        <v>Valor definido con base en el contrato 2026, al evidenciar una variación superior al 10% frente al promedio calculado</v>
      </c>
      <c r="M20" s="87" t="s">
        <v>8</v>
      </c>
      <c r="N20" s="108">
        <v>53628</v>
      </c>
      <c r="O20" s="109">
        <v>38000</v>
      </c>
      <c r="P20" s="110">
        <f t="shared" si="5"/>
        <v>38000</v>
      </c>
      <c r="Q20" s="119">
        <f t="shared" si="8"/>
        <v>38000</v>
      </c>
      <c r="R20" s="122" t="str">
        <f t="shared" si="9"/>
        <v>Se utilizó el VALOR DE MERCADO (menor valor cotizado)</v>
      </c>
      <c r="S20" s="124">
        <f t="shared" si="6"/>
        <v>0</v>
      </c>
    </row>
    <row r="21" spans="2:19" s="15" customFormat="1" ht="72.75" thickBot="1" x14ac:dyDescent="0.3">
      <c r="B21" s="85">
        <v>20</v>
      </c>
      <c r="C21" s="103">
        <v>869501</v>
      </c>
      <c r="D21" s="92" t="s">
        <v>84</v>
      </c>
      <c r="E21" s="107">
        <v>1</v>
      </c>
      <c r="F21" s="86">
        <v>142755</v>
      </c>
      <c r="G21" s="116">
        <f t="shared" si="0"/>
        <v>157837.35126</v>
      </c>
      <c r="H21" s="86">
        <v>145602</v>
      </c>
      <c r="I21" s="116">
        <f t="shared" si="1"/>
        <v>153027.70199999999</v>
      </c>
      <c r="J21" s="86">
        <v>41037</v>
      </c>
      <c r="K21" s="119">
        <f t="shared" si="7"/>
        <v>41037</v>
      </c>
      <c r="L21" s="119" t="str">
        <f t="shared" si="2"/>
        <v>Valor definido con base en el contrato 2026, al evidenciar una variación superior al 10% frente al promedio calculado</v>
      </c>
      <c r="M21" s="87" t="s">
        <v>8</v>
      </c>
      <c r="N21" s="108">
        <v>61672</v>
      </c>
      <c r="O21" s="109">
        <v>38000</v>
      </c>
      <c r="P21" s="110">
        <f t="shared" si="5"/>
        <v>38000</v>
      </c>
      <c r="Q21" s="119">
        <f t="shared" si="8"/>
        <v>38000</v>
      </c>
      <c r="R21" s="122" t="str">
        <f t="shared" si="9"/>
        <v>Se utilizó el VALOR DE MERCADO (menor valor cotizado)</v>
      </c>
      <c r="S21" s="124">
        <f t="shared" si="6"/>
        <v>0</v>
      </c>
    </row>
    <row r="22" spans="2:19" s="15" customFormat="1" ht="60.75" thickBot="1" x14ac:dyDescent="0.3">
      <c r="B22" s="85">
        <v>21</v>
      </c>
      <c r="C22" s="91">
        <v>869501</v>
      </c>
      <c r="D22" s="92" t="s">
        <v>38</v>
      </c>
      <c r="E22" s="107">
        <v>1</v>
      </c>
      <c r="F22" s="86">
        <v>101619</v>
      </c>
      <c r="G22" s="116">
        <f t="shared" si="0"/>
        <v>112355.25058800001</v>
      </c>
      <c r="H22" s="86">
        <v>101822</v>
      </c>
      <c r="I22" s="116">
        <f t="shared" si="1"/>
        <v>107014.92199999999</v>
      </c>
      <c r="J22" s="86">
        <v>117982</v>
      </c>
      <c r="K22" s="119">
        <f t="shared" si="7"/>
        <v>112450.72419600001</v>
      </c>
      <c r="L22" s="119" t="str">
        <f t="shared" si="2"/>
        <v>Valor definido a partir del promedio histórico (2024, 2025 y 2026) ajustado por IPC, al encontrarse dentro del rango de variación razonable (≤10%) frente al valor de referencia</v>
      </c>
      <c r="M22" s="87" t="s">
        <v>8</v>
      </c>
      <c r="N22" s="108">
        <v>154180</v>
      </c>
      <c r="O22" s="109">
        <v>48000</v>
      </c>
      <c r="P22" s="110">
        <f t="shared" si="5"/>
        <v>48000</v>
      </c>
      <c r="Q22" s="119">
        <f t="shared" si="8"/>
        <v>48000</v>
      </c>
      <c r="R22" s="122" t="str">
        <f t="shared" si="9"/>
        <v>Se utilizó el VALOR DE MERCADO (menor valor cotizado)</v>
      </c>
      <c r="S22" s="124">
        <f t="shared" si="6"/>
        <v>0</v>
      </c>
    </row>
    <row r="23" spans="2:19" s="15" customFormat="1" ht="72.75" thickBot="1" x14ac:dyDescent="0.3">
      <c r="B23" s="85">
        <v>22</v>
      </c>
      <c r="C23" s="103">
        <v>869501</v>
      </c>
      <c r="D23" s="92" t="s">
        <v>85</v>
      </c>
      <c r="E23" s="107">
        <v>1</v>
      </c>
      <c r="F23" s="86">
        <v>142755</v>
      </c>
      <c r="G23" s="116">
        <f t="shared" si="0"/>
        <v>157837.35126</v>
      </c>
      <c r="H23" s="86">
        <v>145602</v>
      </c>
      <c r="I23" s="116">
        <f t="shared" si="1"/>
        <v>153027.70199999999</v>
      </c>
      <c r="J23" s="86">
        <v>117982</v>
      </c>
      <c r="K23" s="119">
        <f t="shared" si="7"/>
        <v>142949.01775333332</v>
      </c>
      <c r="L23" s="119" t="str">
        <f t="shared" si="2"/>
        <v>Valor definido a partir del promedio histórico (2024, 2025 y 2026) ajustado por IPC, al encontrarse dentro del rango de variación razonable (≤10%) frente al valor de referencia</v>
      </c>
      <c r="M23" s="87" t="s">
        <v>8</v>
      </c>
      <c r="N23" s="108">
        <v>177307</v>
      </c>
      <c r="O23" s="109">
        <v>48000</v>
      </c>
      <c r="P23" s="110">
        <f t="shared" si="5"/>
        <v>48000</v>
      </c>
      <c r="Q23" s="119">
        <f t="shared" si="8"/>
        <v>48000</v>
      </c>
      <c r="R23" s="122" t="str">
        <f t="shared" si="9"/>
        <v>Se utilizó el VALOR DE MERCADO (menor valor cotizado)</v>
      </c>
      <c r="S23" s="124">
        <f t="shared" si="6"/>
        <v>0</v>
      </c>
    </row>
    <row r="24" spans="2:19" s="15" customFormat="1" ht="108.75" thickBot="1" x14ac:dyDescent="0.3">
      <c r="B24" s="85">
        <v>23</v>
      </c>
      <c r="C24" s="91">
        <v>869501</v>
      </c>
      <c r="D24" s="92" t="s">
        <v>40</v>
      </c>
      <c r="E24" s="107">
        <v>1</v>
      </c>
      <c r="F24" s="86">
        <v>177639</v>
      </c>
      <c r="G24" s="116">
        <f t="shared" si="0"/>
        <v>196406.91562799999</v>
      </c>
      <c r="H24" s="86">
        <v>165051</v>
      </c>
      <c r="I24" s="116">
        <f t="shared" si="1"/>
        <v>173468.601</v>
      </c>
      <c r="J24" s="86">
        <v>228547</v>
      </c>
      <c r="K24" s="119">
        <f t="shared" si="7"/>
        <v>199474.17220933331</v>
      </c>
      <c r="L24" s="119" t="str">
        <f t="shared" si="2"/>
        <v>Valor definido a partir del promedio histórico (2024, 2025 y 2026) ajustado por IPC, al encontrarse dentro del rango de variación razonable (≤10%) frente al valor de referencia</v>
      </c>
      <c r="M24" s="87" t="s">
        <v>8</v>
      </c>
      <c r="N24" s="108">
        <v>330489</v>
      </c>
      <c r="O24" s="109">
        <v>61000</v>
      </c>
      <c r="P24" s="110">
        <f t="shared" si="5"/>
        <v>61000</v>
      </c>
      <c r="Q24" s="119">
        <f t="shared" si="8"/>
        <v>61000</v>
      </c>
      <c r="R24" s="122" t="str">
        <f t="shared" si="9"/>
        <v>Se utilizó el VALOR DE MERCADO (menor valor cotizado)</v>
      </c>
      <c r="S24" s="124">
        <f t="shared" si="6"/>
        <v>0</v>
      </c>
    </row>
    <row r="25" spans="2:19" s="15" customFormat="1" ht="108.75" thickBot="1" x14ac:dyDescent="0.3">
      <c r="B25" s="85">
        <v>24</v>
      </c>
      <c r="C25" s="103">
        <v>869501</v>
      </c>
      <c r="D25" s="92" t="s">
        <v>86</v>
      </c>
      <c r="E25" s="107">
        <v>1</v>
      </c>
      <c r="F25" s="86">
        <v>209733</v>
      </c>
      <c r="G25" s="116">
        <f t="shared" si="0"/>
        <v>231891.71091599998</v>
      </c>
      <c r="H25" s="86">
        <v>224882</v>
      </c>
      <c r="I25" s="116">
        <f t="shared" si="1"/>
        <v>236350.98199999999</v>
      </c>
      <c r="J25" s="86">
        <v>230959</v>
      </c>
      <c r="K25" s="119">
        <f t="shared" si="7"/>
        <v>233067.23097200002</v>
      </c>
      <c r="L25" s="119" t="str">
        <f t="shared" si="2"/>
        <v>Valor definido a partir del promedio histórico (2024, 2025 y 2026) ajustado por IPC, al encontrarse dentro del rango de variación razonable (≤10%) frente al valor de referencia</v>
      </c>
      <c r="M25" s="87" t="s">
        <v>8</v>
      </c>
      <c r="N25" s="108">
        <v>363538</v>
      </c>
      <c r="O25" s="109">
        <v>61000</v>
      </c>
      <c r="P25" s="110">
        <f t="shared" si="5"/>
        <v>61000</v>
      </c>
      <c r="Q25" s="119">
        <f t="shared" si="8"/>
        <v>61000</v>
      </c>
      <c r="R25" s="122" t="str">
        <f t="shared" si="9"/>
        <v>Se utilizó el VALOR DE MERCADO (menor valor cotizado)</v>
      </c>
      <c r="S25" s="124">
        <f t="shared" si="6"/>
        <v>0</v>
      </c>
    </row>
    <row r="26" spans="2:19" s="15" customFormat="1" ht="108.75" thickBot="1" x14ac:dyDescent="0.3">
      <c r="B26" s="125">
        <v>25</v>
      </c>
      <c r="C26" s="91">
        <v>869501</v>
      </c>
      <c r="D26" s="92" t="s">
        <v>42</v>
      </c>
      <c r="E26" s="112">
        <v>1</v>
      </c>
      <c r="F26" s="86">
        <v>177639</v>
      </c>
      <c r="G26" s="116">
        <f t="shared" si="0"/>
        <v>196406.91562799999</v>
      </c>
      <c r="H26" s="112">
        <v>165051</v>
      </c>
      <c r="I26" s="116">
        <f t="shared" si="1"/>
        <v>173468.601</v>
      </c>
      <c r="J26" s="86">
        <v>208725</v>
      </c>
      <c r="K26" s="119">
        <f t="shared" si="7"/>
        <v>192866.83887599999</v>
      </c>
      <c r="L26" s="119" t="str">
        <f t="shared" si="2"/>
        <v>Valor definido a partir del promedio histórico (2024, 2025 y 2026) ajustado por IPC, al encontrarse dentro del rango de variación razonable (≤10%) frente al valor de referencia</v>
      </c>
      <c r="M26" s="87" t="s">
        <v>8</v>
      </c>
      <c r="N26" s="114">
        <v>330581</v>
      </c>
      <c r="O26" s="113">
        <v>80000</v>
      </c>
      <c r="P26" s="110">
        <f t="shared" si="5"/>
        <v>80000</v>
      </c>
      <c r="Q26" s="119">
        <f t="shared" si="8"/>
        <v>80000</v>
      </c>
      <c r="R26" s="122" t="str">
        <f t="shared" si="9"/>
        <v>Se utilizó el VALOR DE MERCADO (menor valor cotizado)</v>
      </c>
      <c r="S26" s="124">
        <f t="shared" si="6"/>
        <v>0</v>
      </c>
    </row>
    <row r="27" spans="2:19" s="15" customFormat="1" ht="108.75" thickBot="1" x14ac:dyDescent="0.3">
      <c r="B27" s="85">
        <v>26</v>
      </c>
      <c r="C27" s="103">
        <v>869501</v>
      </c>
      <c r="D27" s="92" t="s">
        <v>87</v>
      </c>
      <c r="E27" s="115">
        <v>1</v>
      </c>
      <c r="F27" s="86">
        <v>209733</v>
      </c>
      <c r="G27" s="116">
        <f t="shared" si="0"/>
        <v>231891.71091599998</v>
      </c>
      <c r="H27" s="112">
        <v>224882</v>
      </c>
      <c r="I27" s="116">
        <f t="shared" si="1"/>
        <v>236350.98199999999</v>
      </c>
      <c r="J27" s="86">
        <v>223632</v>
      </c>
      <c r="K27" s="119">
        <f t="shared" si="7"/>
        <v>230624.89763866668</v>
      </c>
      <c r="L27" s="119" t="str">
        <f t="shared" si="2"/>
        <v>Valor definido a partir del promedio histórico (2024, 2025 y 2026) ajustado por IPC, al encontrarse dentro del rango de variación razonable (≤10%) frente al valor de referencia</v>
      </c>
      <c r="M27" s="87" t="s">
        <v>8</v>
      </c>
      <c r="N27" s="114">
        <v>363639</v>
      </c>
      <c r="O27" s="113">
        <v>80000</v>
      </c>
      <c r="P27" s="110">
        <f t="shared" si="5"/>
        <v>80000</v>
      </c>
      <c r="Q27" s="119">
        <f t="shared" si="8"/>
        <v>80000</v>
      </c>
      <c r="R27" s="122" t="str">
        <f t="shared" si="9"/>
        <v>Se utilizó el VALOR DE MERCADO (menor valor cotizado)</v>
      </c>
      <c r="S27" s="124">
        <f t="shared" si="6"/>
        <v>0</v>
      </c>
    </row>
    <row r="28" spans="2:19" s="15" customFormat="1" ht="48.75" thickBot="1" x14ac:dyDescent="0.3">
      <c r="B28" s="85">
        <v>27</v>
      </c>
      <c r="C28" s="91">
        <v>890105</v>
      </c>
      <c r="D28" s="92" t="s">
        <v>44</v>
      </c>
      <c r="E28" s="115">
        <v>1</v>
      </c>
      <c r="F28" s="86">
        <v>32670</v>
      </c>
      <c r="G28" s="116">
        <f t="shared" si="0"/>
        <v>36121.650840000002</v>
      </c>
      <c r="H28" s="112">
        <v>47302</v>
      </c>
      <c r="I28" s="116">
        <f t="shared" si="1"/>
        <v>49714.401999999995</v>
      </c>
      <c r="J28" s="86">
        <v>58563</v>
      </c>
      <c r="K28" s="119">
        <f t="shared" si="7"/>
        <v>48133.01761333333</v>
      </c>
      <c r="L28" s="119" t="str">
        <f t="shared" si="2"/>
        <v>Valor definido a partir del promedio histórico (2024, 2025 y 2026) ajustado por IPC, al encontrarse dentro del rango de variación razonable (≤10%) frente al valor de referencia</v>
      </c>
      <c r="M28" s="87" t="s">
        <v>8</v>
      </c>
      <c r="N28" s="114">
        <v>99743</v>
      </c>
      <c r="O28" s="113">
        <v>51000</v>
      </c>
      <c r="P28" s="110">
        <f t="shared" si="5"/>
        <v>51000</v>
      </c>
      <c r="Q28" s="119">
        <f t="shared" si="8"/>
        <v>49566.508806666665</v>
      </c>
      <c r="R28" s="122" t="str">
        <f t="shared" si="9"/>
        <v>Se utilizó PROMEDIO entre HISTÓRICO y VALOR COTIZADO</v>
      </c>
      <c r="S28" s="124">
        <f t="shared" si="6"/>
        <v>2.8920560028236876E-2</v>
      </c>
    </row>
    <row r="29" spans="2:19" ht="60.75" thickBot="1" x14ac:dyDescent="0.3">
      <c r="B29" s="125">
        <v>28</v>
      </c>
      <c r="C29" s="91">
        <v>890105</v>
      </c>
      <c r="D29" s="92" t="s">
        <v>88</v>
      </c>
      <c r="E29" s="93">
        <v>1</v>
      </c>
      <c r="F29" s="86">
        <v>42570</v>
      </c>
      <c r="G29" s="116">
        <f t="shared" si="0"/>
        <v>47067.605639999994</v>
      </c>
      <c r="H29" s="94">
        <v>112148</v>
      </c>
      <c r="I29" s="116">
        <f t="shared" si="1"/>
        <v>117867.548</v>
      </c>
      <c r="J29" s="86">
        <v>76325</v>
      </c>
      <c r="K29" s="119">
        <f t="shared" si="7"/>
        <v>80420.051213333325</v>
      </c>
      <c r="L29" s="119" t="str">
        <f t="shared" si="2"/>
        <v>Valor definido a partir del promedio histórico (2024, 2025 y 2026) ajustado por IPC, al encontrarse dentro del rango de variación razonable (≤10%) frente al valor de referencia</v>
      </c>
      <c r="M29" s="87" t="s">
        <v>8</v>
      </c>
      <c r="N29" s="97">
        <v>109717</v>
      </c>
      <c r="O29" s="96">
        <v>51000</v>
      </c>
      <c r="P29" s="110">
        <f t="shared" si="5"/>
        <v>51000</v>
      </c>
      <c r="Q29" s="119">
        <f t="shared" si="8"/>
        <v>51000</v>
      </c>
      <c r="R29" s="122" t="str">
        <f t="shared" si="9"/>
        <v>Se utilizó el VALOR DE MERCADO (menor valor cotizado)</v>
      </c>
      <c r="S29" s="124">
        <f t="shared" si="6"/>
        <v>0</v>
      </c>
    </row>
    <row r="30" spans="2:19" ht="84.75" thickBot="1" x14ac:dyDescent="0.3">
      <c r="B30" s="85">
        <v>29</v>
      </c>
      <c r="C30" s="91">
        <v>890105</v>
      </c>
      <c r="D30" s="92" t="s">
        <v>46</v>
      </c>
      <c r="E30" s="93">
        <v>1</v>
      </c>
      <c r="F30" s="86">
        <v>99795</v>
      </c>
      <c r="G30" s="116">
        <f t="shared" si="0"/>
        <v>110338.54134000001</v>
      </c>
      <c r="H30" s="94">
        <v>36185</v>
      </c>
      <c r="I30" s="116">
        <f t="shared" si="1"/>
        <v>38030.434999999998</v>
      </c>
      <c r="J30" s="86">
        <v>36550</v>
      </c>
      <c r="K30" s="119">
        <f t="shared" si="7"/>
        <v>36550</v>
      </c>
      <c r="L30" s="119" t="str">
        <f t="shared" si="2"/>
        <v>Valor definido con base en el contrato 2026, al evidenciar una variación superior al 10% frente al promedio calculado</v>
      </c>
      <c r="M30" s="87" t="s">
        <v>8</v>
      </c>
      <c r="N30" s="97">
        <v>47764</v>
      </c>
      <c r="O30" s="96">
        <v>38000</v>
      </c>
      <c r="P30" s="110">
        <f t="shared" si="5"/>
        <v>38000</v>
      </c>
      <c r="Q30" s="119">
        <f t="shared" si="8"/>
        <v>37275</v>
      </c>
      <c r="R30" s="122" t="str">
        <f t="shared" si="9"/>
        <v>Se utilizó PROMEDIO entre HISTÓRICO y VALOR COTIZADO</v>
      </c>
      <c r="S30" s="124">
        <f t="shared" si="6"/>
        <v>1.9450033534540577E-2</v>
      </c>
    </row>
    <row r="31" spans="2:19" ht="96.75" thickBot="1" x14ac:dyDescent="0.3">
      <c r="B31" s="85">
        <v>30</v>
      </c>
      <c r="C31" s="91">
        <v>890105</v>
      </c>
      <c r="D31" s="92" t="s">
        <v>89</v>
      </c>
      <c r="E31" s="93">
        <v>1</v>
      </c>
      <c r="F31" s="86">
        <v>51867</v>
      </c>
      <c r="G31" s="116">
        <f t="shared" si="0"/>
        <v>57346.852284000001</v>
      </c>
      <c r="H31" s="94">
        <v>57271</v>
      </c>
      <c r="I31" s="116">
        <f t="shared" si="1"/>
        <v>60191.820999999996</v>
      </c>
      <c r="J31" s="86">
        <v>36550</v>
      </c>
      <c r="K31" s="119">
        <f t="shared" si="7"/>
        <v>36550</v>
      </c>
      <c r="L31" s="119" t="str">
        <f t="shared" si="2"/>
        <v>Valor definido con base en el contrato 2026, al evidenciar una variación superior al 10% frente al promedio calculado</v>
      </c>
      <c r="M31" s="87" t="s">
        <v>8</v>
      </c>
      <c r="N31" s="97">
        <v>52540</v>
      </c>
      <c r="O31" s="96">
        <v>38000</v>
      </c>
      <c r="P31" s="110">
        <f t="shared" si="5"/>
        <v>38000</v>
      </c>
      <c r="Q31" s="119">
        <f t="shared" si="8"/>
        <v>37275</v>
      </c>
      <c r="R31" s="122" t="str">
        <f t="shared" si="9"/>
        <v>Se utilizó PROMEDIO entre HISTÓRICO y VALOR COTIZADO</v>
      </c>
      <c r="S31" s="124">
        <f t="shared" si="6"/>
        <v>1.9450033534540577E-2</v>
      </c>
    </row>
    <row r="32" spans="2:19" ht="48.75" thickBot="1" x14ac:dyDescent="0.3">
      <c r="B32" s="125">
        <v>31</v>
      </c>
      <c r="C32" s="91">
        <v>890105</v>
      </c>
      <c r="D32" s="92" t="s">
        <v>48</v>
      </c>
      <c r="E32" s="93">
        <v>1</v>
      </c>
      <c r="F32" s="86">
        <v>0</v>
      </c>
      <c r="G32" s="116">
        <f t="shared" si="0"/>
        <v>0</v>
      </c>
      <c r="H32" s="94" t="s">
        <v>69</v>
      </c>
      <c r="I32" s="116" t="str">
        <f t="shared" si="1"/>
        <v>NO REPORTA</v>
      </c>
      <c r="J32" s="86">
        <v>42240</v>
      </c>
      <c r="K32" s="119">
        <f t="shared" si="7"/>
        <v>42240</v>
      </c>
      <c r="L32" s="119" t="str">
        <f t="shared" si="2"/>
        <v>Valor definido con base en el contrato 2026, al evidenciar una variación superior al 10% frente al promedio calculado</v>
      </c>
      <c r="M32" s="87" t="s">
        <v>8</v>
      </c>
      <c r="N32" s="97">
        <v>55200</v>
      </c>
      <c r="O32" s="96">
        <v>30000</v>
      </c>
      <c r="P32" s="110">
        <f t="shared" si="5"/>
        <v>30000</v>
      </c>
      <c r="Q32" s="119">
        <f t="shared" si="8"/>
        <v>30000</v>
      </c>
      <c r="R32" s="122" t="str">
        <f t="shared" si="9"/>
        <v>Se utilizó el VALOR DE MERCADO (menor valor cotizado)</v>
      </c>
      <c r="S32" s="124">
        <f t="shared" si="6"/>
        <v>0</v>
      </c>
    </row>
    <row r="33" spans="2:19" ht="48.75" thickBot="1" x14ac:dyDescent="0.3">
      <c r="B33" s="85">
        <v>32</v>
      </c>
      <c r="C33" s="91">
        <v>890105</v>
      </c>
      <c r="D33" s="92" t="s">
        <v>90</v>
      </c>
      <c r="E33" s="93">
        <v>1</v>
      </c>
      <c r="F33" s="98">
        <v>0</v>
      </c>
      <c r="G33" s="116">
        <f t="shared" si="0"/>
        <v>0</v>
      </c>
      <c r="H33" s="94" t="s">
        <v>69</v>
      </c>
      <c r="I33" s="116" t="str">
        <f t="shared" si="1"/>
        <v>NO REPORTA</v>
      </c>
      <c r="J33" s="86">
        <v>42240</v>
      </c>
      <c r="K33" s="119">
        <f t="shared" si="7"/>
        <v>42240</v>
      </c>
      <c r="L33" s="119" t="str">
        <f t="shared" si="2"/>
        <v>Valor definido con base en el contrato 2026, al evidenciar una variación superior al 10% frente al promedio calculado</v>
      </c>
      <c r="M33" s="87" t="s">
        <v>8</v>
      </c>
      <c r="N33" s="97">
        <v>60720</v>
      </c>
      <c r="O33" s="96">
        <v>30000</v>
      </c>
      <c r="P33" s="110">
        <f t="shared" si="5"/>
        <v>30000</v>
      </c>
      <c r="Q33" s="119">
        <f t="shared" si="8"/>
        <v>30000</v>
      </c>
      <c r="R33" s="122" t="str">
        <f t="shared" si="9"/>
        <v>Se utilizó el VALOR DE MERCADO (menor valor cotizado)</v>
      </c>
      <c r="S33" s="124">
        <f t="shared" si="6"/>
        <v>0</v>
      </c>
    </row>
    <row r="34" spans="2:19" ht="60.75" thickBot="1" x14ac:dyDescent="0.3">
      <c r="B34" s="85">
        <v>33</v>
      </c>
      <c r="C34" s="91">
        <v>890105</v>
      </c>
      <c r="D34" s="92" t="s">
        <v>50</v>
      </c>
      <c r="E34" s="93">
        <v>1</v>
      </c>
      <c r="F34" s="98">
        <v>38770</v>
      </c>
      <c r="G34" s="116">
        <f t="shared" si="0"/>
        <v>42866.128039999996</v>
      </c>
      <c r="H34" s="94">
        <v>52244</v>
      </c>
      <c r="I34" s="116">
        <f t="shared" si="1"/>
        <v>54908.443999999996</v>
      </c>
      <c r="J34" s="86">
        <v>42240</v>
      </c>
      <c r="K34" s="119">
        <f t="shared" si="7"/>
        <v>46671.524013333335</v>
      </c>
      <c r="L34" s="119" t="str">
        <f t="shared" si="2"/>
        <v>Valor definido a partir del promedio histórico (2024, 2025 y 2026) ajustado por IPC, al encontrarse dentro del rango de variación razonable (≤10%) frente al valor de referencia</v>
      </c>
      <c r="M34" s="87" t="s">
        <v>8</v>
      </c>
      <c r="N34" s="97">
        <v>55200</v>
      </c>
      <c r="O34" s="96">
        <v>54000</v>
      </c>
      <c r="P34" s="110">
        <f t="shared" si="5"/>
        <v>54000</v>
      </c>
      <c r="Q34" s="119">
        <f t="shared" si="8"/>
        <v>50335.762006666671</v>
      </c>
      <c r="R34" s="122" t="str">
        <f t="shared" si="9"/>
        <v>Se utilizó PROMEDIO entre HISTÓRICO y VALOR COTIZADO</v>
      </c>
      <c r="S34" s="124">
        <f t="shared" si="6"/>
        <v>7.2795917797927087E-2</v>
      </c>
    </row>
    <row r="35" spans="2:19" ht="60.75" thickBot="1" x14ac:dyDescent="0.3">
      <c r="B35" s="125">
        <v>34</v>
      </c>
      <c r="C35" s="91">
        <v>890105</v>
      </c>
      <c r="D35" s="92" t="s">
        <v>91</v>
      </c>
      <c r="E35" s="93">
        <v>1</v>
      </c>
      <c r="F35" s="98">
        <v>65955</v>
      </c>
      <c r="G35" s="116">
        <f t="shared" si="0"/>
        <v>72923.277659999992</v>
      </c>
      <c r="H35" s="94">
        <v>73664</v>
      </c>
      <c r="I35" s="116">
        <f t="shared" si="1"/>
        <v>77420.864000000001</v>
      </c>
      <c r="J35" s="86">
        <v>42240</v>
      </c>
      <c r="K35" s="119">
        <f t="shared" si="7"/>
        <v>42240</v>
      </c>
      <c r="L35" s="119" t="str">
        <f t="shared" si="2"/>
        <v>Valor definido con base en el contrato 2026, al evidenciar una variación superior al 10% frente al promedio calculado</v>
      </c>
      <c r="M35" s="87" t="s">
        <v>8</v>
      </c>
      <c r="N35" s="97">
        <v>60720</v>
      </c>
      <c r="O35" s="96">
        <v>54000</v>
      </c>
      <c r="P35" s="110">
        <f t="shared" si="5"/>
        <v>54000</v>
      </c>
      <c r="Q35" s="119">
        <f t="shared" si="8"/>
        <v>48120</v>
      </c>
      <c r="R35" s="122" t="str">
        <f t="shared" si="9"/>
        <v>Se utilizó PROMEDIO entre HISTÓRICO y VALOR COTIZADO</v>
      </c>
      <c r="S35" s="124">
        <f t="shared" si="6"/>
        <v>0.12219451371571072</v>
      </c>
    </row>
    <row r="36" spans="2:19" ht="60.75" thickBot="1" x14ac:dyDescent="0.3">
      <c r="B36" s="85">
        <v>35</v>
      </c>
      <c r="C36" s="91">
        <v>890105</v>
      </c>
      <c r="D36" s="92" t="s">
        <v>52</v>
      </c>
      <c r="E36" s="93">
        <v>1</v>
      </c>
      <c r="F36" s="98">
        <v>28823</v>
      </c>
      <c r="G36" s="116">
        <f t="shared" si="0"/>
        <v>31868.207596</v>
      </c>
      <c r="H36" s="94">
        <v>32440</v>
      </c>
      <c r="I36" s="116">
        <f t="shared" si="1"/>
        <v>34094.439999999995</v>
      </c>
      <c r="J36" s="86">
        <v>39297</v>
      </c>
      <c r="K36" s="119">
        <f t="shared" si="7"/>
        <v>35086.549198666668</v>
      </c>
      <c r="L36" s="119" t="str">
        <f t="shared" si="2"/>
        <v>Valor definido a partir del promedio histórico (2024, 2025 y 2026) ajustado por IPC, al encontrarse dentro del rango de variación razonable (≤10%) frente al valor de referencia</v>
      </c>
      <c r="M36" s="87" t="s">
        <v>8</v>
      </c>
      <c r="N36" s="97">
        <v>64400</v>
      </c>
      <c r="O36" s="96">
        <v>56000</v>
      </c>
      <c r="P36" s="110">
        <f t="shared" si="5"/>
        <v>56000</v>
      </c>
      <c r="Q36" s="119">
        <f t="shared" si="8"/>
        <v>45543.274599333337</v>
      </c>
      <c r="R36" s="122" t="str">
        <f t="shared" si="9"/>
        <v>Se utilizó PROMEDIO entre HISTÓRICO y VALOR COTIZADO</v>
      </c>
      <c r="S36" s="124">
        <f t="shared" si="6"/>
        <v>0.22959977060629996</v>
      </c>
    </row>
    <row r="37" spans="2:19" ht="72.75" thickBot="1" x14ac:dyDescent="0.3">
      <c r="B37" s="85">
        <v>36</v>
      </c>
      <c r="C37" s="91">
        <v>890105</v>
      </c>
      <c r="D37" s="92" t="s">
        <v>92</v>
      </c>
      <c r="E37" s="93">
        <v>1</v>
      </c>
      <c r="F37" s="98">
        <v>72535</v>
      </c>
      <c r="G37" s="116">
        <f t="shared" si="0"/>
        <v>80198.467820000005</v>
      </c>
      <c r="H37" s="94">
        <v>81329</v>
      </c>
      <c r="I37" s="116">
        <f t="shared" si="1"/>
        <v>85476.778999999995</v>
      </c>
      <c r="J37" s="86">
        <v>49280</v>
      </c>
      <c r="K37" s="119">
        <f t="shared" si="7"/>
        <v>49280</v>
      </c>
      <c r="L37" s="119" t="str">
        <f t="shared" si="2"/>
        <v>Valor definido con base en el contrato 2026, al evidenciar una variación superior al 10% frente al promedio calculado</v>
      </c>
      <c r="M37" s="87" t="s">
        <v>8</v>
      </c>
      <c r="N37" s="97">
        <v>70840</v>
      </c>
      <c r="O37" s="96">
        <v>56000</v>
      </c>
      <c r="P37" s="110">
        <f t="shared" si="5"/>
        <v>56000</v>
      </c>
      <c r="Q37" s="119">
        <f t="shared" si="8"/>
        <v>52640</v>
      </c>
      <c r="R37" s="122" t="str">
        <f t="shared" si="9"/>
        <v>Se utilizó PROMEDIO entre HISTÓRICO y VALOR COTIZADO</v>
      </c>
      <c r="S37" s="124">
        <f t="shared" si="6"/>
        <v>6.3829787234042548E-2</v>
      </c>
    </row>
    <row r="38" spans="2:19" ht="96.75" thickBot="1" x14ac:dyDescent="0.3">
      <c r="B38" s="125">
        <v>37</v>
      </c>
      <c r="C38" s="91">
        <v>890105</v>
      </c>
      <c r="D38" s="92" t="s">
        <v>54</v>
      </c>
      <c r="E38" s="93">
        <v>1</v>
      </c>
      <c r="F38" s="98">
        <v>32662</v>
      </c>
      <c r="G38" s="116">
        <f t="shared" si="0"/>
        <v>36112.805623999993</v>
      </c>
      <c r="H38" s="94">
        <v>35336</v>
      </c>
      <c r="I38" s="116">
        <f t="shared" si="1"/>
        <v>37138.135999999999</v>
      </c>
      <c r="J38" s="86">
        <v>34241</v>
      </c>
      <c r="K38" s="119">
        <f t="shared" si="7"/>
        <v>35830.647208000002</v>
      </c>
      <c r="L38" s="119" t="str">
        <f t="shared" si="2"/>
        <v>Valor definido a partir del promedio histórico (2024, 2025 y 2026) ajustado por IPC, al encontrarse dentro del rango de variación razonable (≤10%) frente al valor de referencia</v>
      </c>
      <c r="M38" s="87" t="s">
        <v>8</v>
      </c>
      <c r="N38" s="97">
        <v>44746</v>
      </c>
      <c r="O38" s="96">
        <v>32000</v>
      </c>
      <c r="P38" s="110">
        <f t="shared" si="5"/>
        <v>32000</v>
      </c>
      <c r="Q38" s="119">
        <f t="shared" si="8"/>
        <v>32000</v>
      </c>
      <c r="R38" s="122" t="str">
        <f t="shared" si="9"/>
        <v>Se utilizó el VALOR DE MERCADO (menor valor cotizado)</v>
      </c>
      <c r="S38" s="124">
        <f t="shared" si="6"/>
        <v>0</v>
      </c>
    </row>
    <row r="39" spans="2:19" ht="96.75" thickBot="1" x14ac:dyDescent="0.3">
      <c r="B39" s="85">
        <v>38</v>
      </c>
      <c r="C39" s="91">
        <v>890105</v>
      </c>
      <c r="D39" s="92" t="s">
        <v>93</v>
      </c>
      <c r="E39" s="93">
        <v>1</v>
      </c>
      <c r="F39" s="98">
        <v>32662</v>
      </c>
      <c r="G39" s="116">
        <f t="shared" si="0"/>
        <v>36112.805623999993</v>
      </c>
      <c r="H39" s="94">
        <v>35336</v>
      </c>
      <c r="I39" s="116">
        <f t="shared" si="1"/>
        <v>37138.135999999999</v>
      </c>
      <c r="J39" s="86">
        <v>34241</v>
      </c>
      <c r="K39" s="119">
        <f t="shared" si="7"/>
        <v>35830.647208000002</v>
      </c>
      <c r="L39" s="119" t="str">
        <f t="shared" si="2"/>
        <v>Valor definido a partir del promedio histórico (2024, 2025 y 2026) ajustado por IPC, al encontrarse dentro del rango de variación razonable (≤10%) frente al valor de referencia</v>
      </c>
      <c r="M39" s="87" t="s">
        <v>8</v>
      </c>
      <c r="N39" s="97">
        <v>49220</v>
      </c>
      <c r="O39" s="96">
        <v>32000</v>
      </c>
      <c r="P39" s="110">
        <f t="shared" si="5"/>
        <v>32000</v>
      </c>
      <c r="Q39" s="119">
        <f t="shared" si="8"/>
        <v>32000</v>
      </c>
      <c r="R39" s="122" t="str">
        <f t="shared" si="9"/>
        <v>Se utilizó el VALOR DE MERCADO (menor valor cotizado)</v>
      </c>
      <c r="S39" s="124">
        <f t="shared" si="6"/>
        <v>0</v>
      </c>
    </row>
    <row r="40" spans="2:19" ht="96.75" thickBot="1" x14ac:dyDescent="0.3">
      <c r="B40" s="85">
        <v>39</v>
      </c>
      <c r="C40" s="91">
        <v>890105</v>
      </c>
      <c r="D40" s="92" t="s">
        <v>56</v>
      </c>
      <c r="E40" s="99">
        <v>1</v>
      </c>
      <c r="F40" s="96">
        <v>60058</v>
      </c>
      <c r="G40" s="116">
        <f t="shared" si="0"/>
        <v>66403.247816000003</v>
      </c>
      <c r="H40" s="95">
        <v>67238</v>
      </c>
      <c r="I40" s="116">
        <f t="shared" si="1"/>
        <v>70667.137999999992</v>
      </c>
      <c r="J40" s="86">
        <v>69099</v>
      </c>
      <c r="K40" s="119">
        <f t="shared" si="7"/>
        <v>68723.128605333332</v>
      </c>
      <c r="L40" s="119" t="str">
        <f t="shared" si="2"/>
        <v>Valor definido a partir del promedio histórico (2024, 2025 y 2026) ajustado por IPC, al encontrarse dentro del rango de variación razonable (≤10%) frente al valor de referencia</v>
      </c>
      <c r="M40" s="87" t="s">
        <v>8</v>
      </c>
      <c r="N40" s="97">
        <v>86374</v>
      </c>
      <c r="O40" s="96">
        <v>56000</v>
      </c>
      <c r="P40" s="110">
        <f t="shared" si="5"/>
        <v>56000</v>
      </c>
      <c r="Q40" s="119">
        <f t="shared" si="8"/>
        <v>56000</v>
      </c>
      <c r="R40" s="122" t="str">
        <f t="shared" si="9"/>
        <v>Se utilizó el VALOR DE MERCADO (menor valor cotizado)</v>
      </c>
      <c r="S40" s="124">
        <f t="shared" si="6"/>
        <v>0</v>
      </c>
    </row>
    <row r="41" spans="2:19" ht="96.75" thickBot="1" x14ac:dyDescent="0.3">
      <c r="B41" s="125">
        <v>40</v>
      </c>
      <c r="C41" s="91">
        <v>890105</v>
      </c>
      <c r="D41" s="92" t="s">
        <v>94</v>
      </c>
      <c r="E41" s="99">
        <v>1</v>
      </c>
      <c r="F41" s="96">
        <v>60058</v>
      </c>
      <c r="G41" s="116">
        <f t="shared" si="0"/>
        <v>66403.247816000003</v>
      </c>
      <c r="H41" s="95">
        <v>67238</v>
      </c>
      <c r="I41" s="116">
        <f t="shared" si="1"/>
        <v>70667.137999999992</v>
      </c>
      <c r="J41" s="86">
        <v>69099</v>
      </c>
      <c r="K41" s="119">
        <f t="shared" si="7"/>
        <v>68723.128605333332</v>
      </c>
      <c r="L41" s="119" t="str">
        <f t="shared" si="2"/>
        <v>Valor definido a partir del promedio histórico (2024, 2025 y 2026) ajustado por IPC, al encontrarse dentro del rango de variación razonable (≤10%) frente al valor de referencia</v>
      </c>
      <c r="M41" s="87" t="s">
        <v>8</v>
      </c>
      <c r="N41" s="97">
        <v>95011</v>
      </c>
      <c r="O41" s="96">
        <v>56000</v>
      </c>
      <c r="P41" s="110">
        <f t="shared" si="5"/>
        <v>56000</v>
      </c>
      <c r="Q41" s="119">
        <f t="shared" si="8"/>
        <v>56000</v>
      </c>
      <c r="R41" s="122" t="str">
        <f t="shared" si="9"/>
        <v>Se utilizó el VALOR DE MERCADO (menor valor cotizado)</v>
      </c>
      <c r="S41" s="124">
        <f t="shared" si="6"/>
        <v>0</v>
      </c>
    </row>
    <row r="42" spans="2:19" ht="96.75" thickBot="1" x14ac:dyDescent="0.3">
      <c r="B42" s="85">
        <v>41</v>
      </c>
      <c r="C42" s="91">
        <v>890105</v>
      </c>
      <c r="D42" s="92" t="s">
        <v>58</v>
      </c>
      <c r="E42" s="99">
        <v>1</v>
      </c>
      <c r="F42" s="96">
        <v>87777</v>
      </c>
      <c r="G42" s="116">
        <f t="shared" si="0"/>
        <v>97050.815604000003</v>
      </c>
      <c r="H42" s="95">
        <v>98633</v>
      </c>
      <c r="I42" s="116">
        <f t="shared" si="1"/>
        <v>103663.283</v>
      </c>
      <c r="J42" s="86">
        <v>101923</v>
      </c>
      <c r="K42" s="119">
        <f t="shared" si="7"/>
        <v>100879.03286799999</v>
      </c>
      <c r="L42" s="119" t="str">
        <f t="shared" si="2"/>
        <v>Valor definido a partir del promedio histórico (2024, 2025 y 2026) ajustado por IPC, al encontrarse dentro del rango de variación razonable (≤10%) frente al valor de referencia</v>
      </c>
      <c r="M42" s="87" t="s">
        <v>8</v>
      </c>
      <c r="N42" s="97">
        <v>133195</v>
      </c>
      <c r="O42" s="96">
        <v>78000</v>
      </c>
      <c r="P42" s="110">
        <f t="shared" si="5"/>
        <v>78000</v>
      </c>
      <c r="Q42" s="119">
        <f t="shared" si="8"/>
        <v>78000</v>
      </c>
      <c r="R42" s="122" t="str">
        <f t="shared" si="9"/>
        <v>Se utilizó el VALOR DE MERCADO (menor valor cotizado)</v>
      </c>
      <c r="S42" s="124">
        <f t="shared" si="6"/>
        <v>0</v>
      </c>
    </row>
    <row r="43" spans="2:19" ht="96.75" thickBot="1" x14ac:dyDescent="0.3">
      <c r="B43" s="85">
        <v>42</v>
      </c>
      <c r="C43" s="91">
        <v>890105</v>
      </c>
      <c r="D43" s="92" t="s">
        <v>95</v>
      </c>
      <c r="E43" s="99">
        <v>1</v>
      </c>
      <c r="F43" s="96">
        <v>87777</v>
      </c>
      <c r="G43" s="116">
        <f t="shared" si="0"/>
        <v>97050.815604000003</v>
      </c>
      <c r="H43" s="95">
        <v>98633</v>
      </c>
      <c r="I43" s="116">
        <f t="shared" si="1"/>
        <v>103663.283</v>
      </c>
      <c r="J43" s="86">
        <v>101923</v>
      </c>
      <c r="K43" s="119">
        <f t="shared" si="7"/>
        <v>100879.03286799999</v>
      </c>
      <c r="L43" s="119" t="str">
        <f t="shared" si="2"/>
        <v>Valor definido a partir del promedio histórico (2024, 2025 y 2026) ajustado por IPC, al encontrarse dentro del rango de variación razonable (≤10%) frente al valor de referencia</v>
      </c>
      <c r="M43" s="87" t="s">
        <v>8</v>
      </c>
      <c r="N43" s="97">
        <v>146515</v>
      </c>
      <c r="O43" s="96">
        <v>78000</v>
      </c>
      <c r="P43" s="110">
        <f t="shared" si="5"/>
        <v>78000</v>
      </c>
      <c r="Q43" s="119">
        <f t="shared" si="8"/>
        <v>78000</v>
      </c>
      <c r="R43" s="122" t="str">
        <f t="shared" si="9"/>
        <v>Se utilizó el VALOR DE MERCADO (menor valor cotizado)</v>
      </c>
      <c r="S43" s="124">
        <f t="shared" si="6"/>
        <v>0</v>
      </c>
    </row>
    <row r="44" spans="2:19" ht="96.75" thickBot="1" x14ac:dyDescent="0.3">
      <c r="B44" s="125">
        <v>43</v>
      </c>
      <c r="C44" s="91">
        <v>890105</v>
      </c>
      <c r="D44" s="92" t="s">
        <v>60</v>
      </c>
      <c r="E44" s="99">
        <v>1</v>
      </c>
      <c r="F44" s="96">
        <v>107234</v>
      </c>
      <c r="G44" s="116">
        <f t="shared" si="0"/>
        <v>118563.48656799999</v>
      </c>
      <c r="H44" s="95">
        <v>121448</v>
      </c>
      <c r="I44" s="116">
        <f t="shared" si="1"/>
        <v>127641.848</v>
      </c>
      <c r="J44" s="86">
        <v>117736</v>
      </c>
      <c r="K44" s="119">
        <f t="shared" si="7"/>
        <v>121313.77818933333</v>
      </c>
      <c r="L44" s="119" t="str">
        <f t="shared" si="2"/>
        <v>Valor definido a partir del promedio histórico (2024, 2025 y 2026) ajustado por IPC, al encontrarse dentro del rango de variación razonable (≤10%) frente al valor de referencia</v>
      </c>
      <c r="M44" s="87" t="s">
        <v>8</v>
      </c>
      <c r="N44" s="97">
        <v>164248</v>
      </c>
      <c r="O44" s="96">
        <v>98000</v>
      </c>
      <c r="P44" s="110">
        <f t="shared" si="5"/>
        <v>98000</v>
      </c>
      <c r="Q44" s="119">
        <f t="shared" si="8"/>
        <v>98000</v>
      </c>
      <c r="R44" s="122" t="str">
        <f t="shared" si="9"/>
        <v>Se utilizó el VALOR DE MERCADO (menor valor cotizado)</v>
      </c>
      <c r="S44" s="124">
        <f t="shared" si="6"/>
        <v>0</v>
      </c>
    </row>
    <row r="45" spans="2:19" ht="96.75" thickBot="1" x14ac:dyDescent="0.3">
      <c r="B45" s="85">
        <v>44</v>
      </c>
      <c r="C45" s="91">
        <v>890105</v>
      </c>
      <c r="D45" s="92" t="s">
        <v>96</v>
      </c>
      <c r="E45" s="99">
        <v>1</v>
      </c>
      <c r="F45" s="96">
        <v>107324</v>
      </c>
      <c r="G45" s="116">
        <f t="shared" si="0"/>
        <v>118662.99524799999</v>
      </c>
      <c r="H45" s="95">
        <v>121448</v>
      </c>
      <c r="I45" s="116">
        <f t="shared" si="1"/>
        <v>127641.848</v>
      </c>
      <c r="J45" s="86">
        <v>117736</v>
      </c>
      <c r="K45" s="119">
        <f t="shared" si="7"/>
        <v>121346.94774933334</v>
      </c>
      <c r="L45" s="119" t="str">
        <f t="shared" si="2"/>
        <v>Valor definido a partir del promedio histórico (2024, 2025 y 2026) ajustado por IPC, al encontrarse dentro del rango de variación razonable (≤10%) frente al valor de referencia</v>
      </c>
      <c r="M45" s="87" t="s">
        <v>8</v>
      </c>
      <c r="N45" s="97">
        <v>180673</v>
      </c>
      <c r="O45" s="96">
        <v>98000</v>
      </c>
      <c r="P45" s="110">
        <f t="shared" si="5"/>
        <v>98000</v>
      </c>
      <c r="Q45" s="119">
        <f t="shared" si="8"/>
        <v>98000</v>
      </c>
      <c r="R45" s="122" t="str">
        <f t="shared" si="9"/>
        <v>Se utilizó el VALOR DE MERCADO (menor valor cotizado)</v>
      </c>
      <c r="S45" s="124">
        <f t="shared" si="6"/>
        <v>0</v>
      </c>
    </row>
    <row r="46" spans="2:19" ht="24.75" thickBot="1" x14ac:dyDescent="0.3">
      <c r="B46" s="85">
        <v>45</v>
      </c>
      <c r="C46" s="91">
        <v>890105</v>
      </c>
      <c r="D46" s="100" t="s">
        <v>62</v>
      </c>
      <c r="E46" s="99">
        <v>1</v>
      </c>
      <c r="F46" s="96" t="s">
        <v>69</v>
      </c>
      <c r="G46" s="116" t="str">
        <f t="shared" si="0"/>
        <v>NO REPORTA</v>
      </c>
      <c r="H46" s="95" t="s">
        <v>69</v>
      </c>
      <c r="I46" s="116" t="str">
        <f t="shared" si="1"/>
        <v>NO REPORTA</v>
      </c>
      <c r="J46" s="86">
        <v>102080</v>
      </c>
      <c r="K46" s="119">
        <f t="shared" si="7"/>
        <v>102080</v>
      </c>
      <c r="L46" s="119" t="str">
        <f t="shared" si="2"/>
        <v>Valor definido con base en el contrato 2026, al evidenciar una variación superior al 10% frente al promedio calculado</v>
      </c>
      <c r="M46" s="87" t="s">
        <v>8</v>
      </c>
      <c r="N46" s="97">
        <v>133400</v>
      </c>
      <c r="O46" s="96">
        <v>95000</v>
      </c>
      <c r="P46" s="110">
        <f t="shared" si="5"/>
        <v>95000</v>
      </c>
      <c r="Q46" s="119">
        <f t="shared" si="8"/>
        <v>95000</v>
      </c>
      <c r="R46" s="122" t="str">
        <f t="shared" si="9"/>
        <v>Se utilizó el VALOR DE MERCADO (menor valor cotizado)</v>
      </c>
      <c r="S46" s="124">
        <f t="shared" si="6"/>
        <v>0</v>
      </c>
    </row>
    <row r="47" spans="2:19" ht="24.75" thickBot="1" x14ac:dyDescent="0.3">
      <c r="B47" s="125">
        <v>46</v>
      </c>
      <c r="C47" s="91">
        <v>890105</v>
      </c>
      <c r="D47" s="100" t="s">
        <v>62</v>
      </c>
      <c r="E47" s="99">
        <v>1</v>
      </c>
      <c r="F47" s="96" t="s">
        <v>69</v>
      </c>
      <c r="G47" s="116" t="str">
        <f t="shared" si="0"/>
        <v>NO REPORTA</v>
      </c>
      <c r="H47" s="95" t="s">
        <v>69</v>
      </c>
      <c r="I47" s="116" t="str">
        <f t="shared" si="1"/>
        <v>NO REPORTA</v>
      </c>
      <c r="J47" s="86">
        <v>119680</v>
      </c>
      <c r="K47" s="119">
        <f t="shared" si="7"/>
        <v>119680</v>
      </c>
      <c r="L47" s="119" t="str">
        <f t="shared" si="2"/>
        <v>Valor definido con base en el contrato 2026, al evidenciar una variación superior al 10% frente al promedio calculado</v>
      </c>
      <c r="M47" s="87" t="s">
        <v>8</v>
      </c>
      <c r="N47" s="97">
        <v>156400</v>
      </c>
      <c r="O47" s="96">
        <v>118000</v>
      </c>
      <c r="P47" s="110">
        <f t="shared" si="5"/>
        <v>118000</v>
      </c>
      <c r="Q47" s="119">
        <f t="shared" si="8"/>
        <v>118000</v>
      </c>
      <c r="R47" s="122" t="str">
        <f t="shared" si="9"/>
        <v>Se utilizó el VALOR DE MERCADO (menor valor cotizado)</v>
      </c>
      <c r="S47" s="124">
        <f t="shared" si="6"/>
        <v>0</v>
      </c>
    </row>
    <row r="48" spans="2:19" ht="24.75" thickBot="1" x14ac:dyDescent="0.3">
      <c r="B48" s="85">
        <v>47</v>
      </c>
      <c r="C48" s="91">
        <v>890105</v>
      </c>
      <c r="D48" s="100" t="s">
        <v>62</v>
      </c>
      <c r="E48" s="99">
        <v>1</v>
      </c>
      <c r="F48" s="96" t="s">
        <v>69</v>
      </c>
      <c r="G48" s="116" t="str">
        <f t="shared" si="0"/>
        <v>NO REPORTA</v>
      </c>
      <c r="H48" s="95" t="s">
        <v>69</v>
      </c>
      <c r="I48" s="116" t="str">
        <f t="shared" si="1"/>
        <v>NO REPORTA</v>
      </c>
      <c r="J48" s="86">
        <v>174240</v>
      </c>
      <c r="K48" s="119">
        <f t="shared" si="7"/>
        <v>174240</v>
      </c>
      <c r="L48" s="119" t="str">
        <f t="shared" si="2"/>
        <v>Valor definido con base en el contrato 2026, al evidenciar una variación superior al 10% frente al promedio calculado</v>
      </c>
      <c r="M48" s="87" t="s">
        <v>8</v>
      </c>
      <c r="N48" s="97">
        <v>227700</v>
      </c>
      <c r="O48" s="96">
        <v>175000</v>
      </c>
      <c r="P48" s="110">
        <f t="shared" si="5"/>
        <v>175000</v>
      </c>
      <c r="Q48" s="119">
        <f t="shared" si="8"/>
        <v>174620</v>
      </c>
      <c r="R48" s="122" t="str">
        <f t="shared" si="9"/>
        <v>Se utilizó PROMEDIO entre HISTÓRICO y VALOR COTIZADO</v>
      </c>
      <c r="S48" s="124">
        <f t="shared" si="6"/>
        <v>2.1761539342572442E-3</v>
      </c>
    </row>
    <row r="49" spans="2:20" ht="24.75" thickBot="1" x14ac:dyDescent="0.3">
      <c r="B49" s="85">
        <v>48</v>
      </c>
      <c r="C49" s="91">
        <v>890105</v>
      </c>
      <c r="D49" s="100" t="s">
        <v>62</v>
      </c>
      <c r="E49" s="99">
        <v>1</v>
      </c>
      <c r="F49" s="96" t="s">
        <v>69</v>
      </c>
      <c r="G49" s="116" t="str">
        <f t="shared" si="0"/>
        <v>NO REPORTA</v>
      </c>
      <c r="H49" s="95" t="s">
        <v>69</v>
      </c>
      <c r="I49" s="116" t="str">
        <f t="shared" si="1"/>
        <v>NO REPORTA</v>
      </c>
      <c r="J49" s="86">
        <v>176000</v>
      </c>
      <c r="K49" s="119">
        <f t="shared" si="7"/>
        <v>176000</v>
      </c>
      <c r="L49" s="119" t="str">
        <f t="shared" si="2"/>
        <v>Valor definido con base en el contrato 2026, al evidenciar una variación superior al 10% frente al promedio calculado</v>
      </c>
      <c r="M49" s="87" t="s">
        <v>8</v>
      </c>
      <c r="N49" s="97">
        <v>230000</v>
      </c>
      <c r="O49" s="96">
        <v>200000</v>
      </c>
      <c r="P49" s="110">
        <f t="shared" si="5"/>
        <v>200000</v>
      </c>
      <c r="Q49" s="119">
        <f t="shared" si="8"/>
        <v>188000</v>
      </c>
      <c r="R49" s="122" t="str">
        <f t="shared" si="9"/>
        <v>Se utilizó PROMEDIO entre HISTÓRICO y VALOR COTIZADO</v>
      </c>
      <c r="S49" s="124">
        <f t="shared" si="6"/>
        <v>6.3829787234042548E-2</v>
      </c>
    </row>
    <row r="50" spans="2:20" x14ac:dyDescent="0.25">
      <c r="C50" s="88"/>
      <c r="D50" s="89"/>
      <c r="E50" s="88"/>
      <c r="F50" s="4"/>
      <c r="H50" s="90"/>
      <c r="J50" s="4"/>
      <c r="M50" s="4"/>
      <c r="N50" s="50"/>
      <c r="O50" s="4"/>
      <c r="P50" s="4"/>
    </row>
    <row r="51" spans="2:20" x14ac:dyDescent="0.25">
      <c r="B51" s="137"/>
      <c r="C51" s="137"/>
      <c r="D51" s="138"/>
      <c r="E51" s="137"/>
      <c r="F51" s="5"/>
      <c r="G51" s="139"/>
      <c r="H51" s="139"/>
      <c r="I51" s="139"/>
      <c r="J51" s="5"/>
      <c r="K51" s="5"/>
      <c r="L51" s="5"/>
      <c r="M51" s="5"/>
      <c r="N51" s="140"/>
      <c r="O51" s="5"/>
      <c r="P51" s="5"/>
      <c r="Q51" s="5"/>
      <c r="R51" s="141"/>
      <c r="S51" s="139"/>
      <c r="T51" s="139"/>
    </row>
    <row r="52" spans="2:20" x14ac:dyDescent="0.25">
      <c r="B52" s="137"/>
      <c r="C52" s="137"/>
      <c r="D52" s="138"/>
      <c r="E52" s="137"/>
      <c r="F52" s="5"/>
      <c r="G52" s="139"/>
      <c r="H52" s="139"/>
      <c r="I52" s="139"/>
      <c r="J52" s="5"/>
      <c r="K52" s="5"/>
      <c r="L52" s="5"/>
      <c r="M52" s="5"/>
      <c r="N52" s="140"/>
      <c r="O52" s="5"/>
      <c r="P52" s="5"/>
      <c r="Q52" s="5"/>
      <c r="R52" s="141"/>
      <c r="S52" s="139"/>
      <c r="T52" s="139"/>
    </row>
    <row r="53" spans="2:20" x14ac:dyDescent="0.25">
      <c r="B53" s="137"/>
      <c r="C53" s="137"/>
      <c r="D53" s="138"/>
      <c r="E53" s="137"/>
      <c r="F53" s="5"/>
      <c r="G53" s="139"/>
      <c r="H53" s="139"/>
      <c r="I53" s="139"/>
      <c r="J53" s="5"/>
      <c r="K53" s="5"/>
      <c r="L53" s="5"/>
      <c r="M53" s="5"/>
      <c r="N53" s="140"/>
      <c r="O53" s="5"/>
      <c r="P53" s="5"/>
      <c r="Q53" s="5"/>
      <c r="R53" s="141"/>
      <c r="S53" s="139"/>
      <c r="T53" s="139"/>
    </row>
    <row r="54" spans="2:20" x14ac:dyDescent="0.25">
      <c r="B54" s="137"/>
      <c r="C54" s="137"/>
      <c r="D54" s="138"/>
      <c r="E54" s="137"/>
      <c r="F54" s="5"/>
      <c r="G54" s="139"/>
      <c r="H54" s="139"/>
      <c r="I54" s="139"/>
      <c r="J54" s="5"/>
      <c r="K54" s="5"/>
      <c r="L54" s="5"/>
      <c r="M54" s="5"/>
      <c r="N54" s="140"/>
      <c r="O54" s="5"/>
      <c r="P54" s="5"/>
      <c r="Q54" s="5"/>
      <c r="R54" s="141"/>
      <c r="S54" s="139"/>
      <c r="T54" s="139"/>
    </row>
    <row r="55" spans="2:20" x14ac:dyDescent="0.25">
      <c r="B55" s="137"/>
      <c r="C55" s="137"/>
      <c r="D55" s="138"/>
      <c r="E55" s="137"/>
      <c r="F55" s="5"/>
      <c r="G55" s="139"/>
      <c r="H55" s="139"/>
      <c r="I55" s="139"/>
      <c r="J55" s="5"/>
      <c r="K55" s="5"/>
      <c r="L55" s="5"/>
      <c r="M55" s="5"/>
      <c r="N55" s="140"/>
      <c r="O55" s="5"/>
      <c r="P55" s="5"/>
      <c r="Q55" s="5"/>
      <c r="R55" s="141"/>
      <c r="S55" s="139"/>
      <c r="T55" s="139"/>
    </row>
    <row r="56" spans="2:20" x14ac:dyDescent="0.25">
      <c r="B56" s="137"/>
      <c r="C56" s="137"/>
      <c r="D56" s="138"/>
      <c r="E56" s="137"/>
      <c r="F56" s="5"/>
      <c r="G56" s="139"/>
      <c r="H56" s="139"/>
      <c r="I56" s="139"/>
      <c r="J56" s="5"/>
      <c r="K56" s="5"/>
      <c r="L56" s="5"/>
      <c r="M56" s="5"/>
      <c r="N56" s="140"/>
      <c r="O56" s="5"/>
      <c r="P56" s="5"/>
      <c r="Q56" s="5"/>
      <c r="R56" s="141"/>
      <c r="S56" s="139"/>
      <c r="T56" s="139"/>
    </row>
    <row r="57" spans="2:20" x14ac:dyDescent="0.25">
      <c r="B57" s="137"/>
      <c r="C57" s="137"/>
      <c r="D57" s="138"/>
      <c r="E57" s="137"/>
      <c r="F57" s="5"/>
      <c r="G57" s="139"/>
      <c r="H57" s="139"/>
      <c r="I57" s="139"/>
      <c r="J57" s="5"/>
      <c r="K57" s="5"/>
      <c r="L57" s="5"/>
      <c r="M57" s="5"/>
      <c r="N57" s="140"/>
      <c r="O57" s="5"/>
      <c r="P57" s="5"/>
      <c r="Q57" s="5"/>
      <c r="R57" s="141"/>
      <c r="S57" s="139"/>
      <c r="T57" s="139"/>
    </row>
    <row r="58" spans="2:20" x14ac:dyDescent="0.25">
      <c r="B58" s="137"/>
      <c r="C58" s="137"/>
      <c r="D58" s="138"/>
      <c r="E58" s="137"/>
      <c r="F58" s="5"/>
      <c r="G58" s="139"/>
      <c r="H58" s="139"/>
      <c r="I58" s="139"/>
      <c r="J58" s="5"/>
      <c r="K58" s="5"/>
      <c r="L58" s="5"/>
      <c r="M58" s="5"/>
      <c r="N58" s="140"/>
      <c r="O58" s="5"/>
      <c r="P58" s="5"/>
      <c r="Q58" s="5"/>
      <c r="R58" s="141"/>
      <c r="S58" s="139"/>
      <c r="T58" s="139"/>
    </row>
    <row r="59" spans="2:20" x14ac:dyDescent="0.25">
      <c r="B59" s="137"/>
      <c r="C59" s="137"/>
      <c r="D59" s="138"/>
      <c r="E59" s="137"/>
      <c r="F59" s="5"/>
      <c r="G59" s="139"/>
      <c r="H59" s="139"/>
      <c r="I59" s="139"/>
      <c r="J59" s="5"/>
      <c r="K59" s="5"/>
      <c r="L59" s="5"/>
      <c r="M59" s="5"/>
      <c r="N59" s="140"/>
      <c r="O59" s="5"/>
      <c r="P59" s="5"/>
      <c r="Q59" s="5"/>
      <c r="R59" s="141"/>
      <c r="S59" s="139"/>
      <c r="T59" s="139"/>
    </row>
    <row r="60" spans="2:20" x14ac:dyDescent="0.25">
      <c r="B60" s="137"/>
      <c r="C60" s="137"/>
      <c r="D60" s="138"/>
      <c r="E60" s="137"/>
      <c r="F60" s="5"/>
      <c r="G60" s="139"/>
      <c r="H60" s="139"/>
      <c r="I60" s="139"/>
      <c r="J60" s="5"/>
      <c r="K60" s="5"/>
      <c r="L60" s="5"/>
      <c r="M60" s="5"/>
      <c r="N60" s="140"/>
      <c r="O60" s="5"/>
      <c r="P60" s="5"/>
      <c r="Q60" s="5"/>
      <c r="R60" s="141"/>
      <c r="S60" s="139"/>
      <c r="T60" s="139"/>
    </row>
    <row r="61" spans="2:20" x14ac:dyDescent="0.25">
      <c r="B61" s="137"/>
      <c r="C61" s="137"/>
      <c r="D61" s="138"/>
      <c r="E61" s="137"/>
      <c r="F61" s="5"/>
      <c r="G61" s="139"/>
      <c r="H61" s="139"/>
      <c r="I61" s="139"/>
      <c r="J61" s="5"/>
      <c r="K61" s="5"/>
      <c r="L61" s="5"/>
      <c r="M61" s="5"/>
      <c r="N61" s="140"/>
      <c r="O61" s="5"/>
      <c r="P61" s="5"/>
      <c r="Q61" s="5"/>
      <c r="R61" s="141"/>
      <c r="S61" s="139"/>
      <c r="T61" s="139"/>
    </row>
    <row r="62" spans="2:20" x14ac:dyDescent="0.25">
      <c r="B62" s="137"/>
      <c r="C62" s="137"/>
      <c r="D62" s="138"/>
      <c r="E62" s="137"/>
      <c r="F62" s="5"/>
      <c r="G62" s="139"/>
      <c r="H62" s="139"/>
      <c r="I62" s="139"/>
      <c r="J62" s="5"/>
      <c r="K62" s="5"/>
      <c r="L62" s="5"/>
      <c r="M62" s="5"/>
      <c r="N62" s="140"/>
      <c r="O62" s="5"/>
      <c r="P62" s="5"/>
      <c r="Q62" s="5"/>
      <c r="R62" s="141"/>
      <c r="S62" s="139"/>
      <c r="T62" s="139"/>
    </row>
    <row r="63" spans="2:20" x14ac:dyDescent="0.25">
      <c r="B63" s="137"/>
      <c r="C63" s="137"/>
      <c r="D63" s="138"/>
      <c r="E63" s="137"/>
      <c r="F63" s="5"/>
      <c r="G63" s="139"/>
      <c r="H63" s="139"/>
      <c r="I63" s="139"/>
      <c r="J63" s="5"/>
      <c r="K63" s="5"/>
      <c r="L63" s="5"/>
      <c r="M63" s="5"/>
      <c r="N63" s="140"/>
      <c r="O63" s="5"/>
      <c r="P63" s="5"/>
      <c r="Q63" s="5"/>
      <c r="R63" s="141"/>
      <c r="S63" s="139"/>
      <c r="T63" s="139"/>
    </row>
    <row r="64" spans="2:20" x14ac:dyDescent="0.25">
      <c r="B64" s="137"/>
      <c r="C64" s="137"/>
      <c r="D64" s="138"/>
      <c r="E64" s="137"/>
      <c r="F64" s="5"/>
      <c r="G64" s="139"/>
      <c r="H64" s="139"/>
      <c r="I64" s="139"/>
      <c r="J64" s="5"/>
      <c r="K64" s="5"/>
      <c r="L64" s="5"/>
      <c r="M64" s="5"/>
      <c r="N64" s="140"/>
      <c r="O64" s="5"/>
      <c r="P64" s="5"/>
      <c r="Q64" s="5"/>
      <c r="R64" s="141"/>
      <c r="S64" s="139"/>
      <c r="T64" s="139"/>
    </row>
    <row r="65" spans="2:20" x14ac:dyDescent="0.25">
      <c r="B65" s="137"/>
      <c r="C65" s="137"/>
      <c r="D65" s="138"/>
      <c r="E65" s="137"/>
      <c r="F65" s="5"/>
      <c r="G65" s="139"/>
      <c r="H65" s="139"/>
      <c r="I65" s="139"/>
      <c r="J65" s="5"/>
      <c r="K65" s="5"/>
      <c r="L65" s="5"/>
      <c r="M65" s="5"/>
      <c r="N65" s="140"/>
      <c r="O65" s="5"/>
      <c r="P65" s="5"/>
      <c r="Q65" s="5"/>
      <c r="R65" s="141"/>
      <c r="S65" s="139"/>
      <c r="T65" s="139"/>
    </row>
    <row r="66" spans="2:20" x14ac:dyDescent="0.25">
      <c r="B66" s="137"/>
      <c r="C66" s="137"/>
      <c r="D66" s="138"/>
      <c r="E66" s="137"/>
      <c r="F66" s="5"/>
      <c r="G66" s="139"/>
      <c r="H66" s="139"/>
      <c r="I66" s="139"/>
      <c r="J66" s="5"/>
      <c r="K66" s="5"/>
      <c r="L66" s="5"/>
      <c r="M66" s="5"/>
      <c r="N66" s="140"/>
      <c r="O66" s="5"/>
      <c r="P66" s="5"/>
      <c r="Q66" s="5"/>
      <c r="R66" s="141"/>
      <c r="S66" s="139"/>
      <c r="T66" s="139"/>
    </row>
    <row r="67" spans="2:20" x14ac:dyDescent="0.25">
      <c r="B67" s="137"/>
      <c r="C67" s="137"/>
      <c r="D67" s="138"/>
      <c r="E67" s="137"/>
      <c r="F67" s="5"/>
      <c r="G67" s="139"/>
      <c r="H67" s="139"/>
      <c r="I67" s="139"/>
      <c r="J67" s="5"/>
      <c r="K67" s="5"/>
      <c r="L67" s="5"/>
      <c r="M67" s="5"/>
      <c r="N67" s="140"/>
      <c r="O67" s="5"/>
      <c r="P67" s="5"/>
      <c r="Q67" s="5"/>
      <c r="R67" s="141"/>
      <c r="S67" s="139"/>
      <c r="T67" s="139"/>
    </row>
    <row r="68" spans="2:20" x14ac:dyDescent="0.25">
      <c r="B68" s="137"/>
      <c r="C68" s="137"/>
      <c r="D68" s="138"/>
      <c r="E68" s="137"/>
      <c r="F68" s="5"/>
      <c r="G68" s="139"/>
      <c r="H68" s="139"/>
      <c r="I68" s="139"/>
      <c r="J68" s="5"/>
      <c r="K68" s="5"/>
      <c r="L68" s="5"/>
      <c r="M68" s="5"/>
      <c r="N68" s="140"/>
      <c r="O68" s="5"/>
      <c r="P68" s="5"/>
      <c r="Q68" s="5"/>
      <c r="R68" s="141"/>
      <c r="S68" s="139"/>
      <c r="T68" s="139"/>
    </row>
    <row r="69" spans="2:20" x14ac:dyDescent="0.25">
      <c r="B69" s="137"/>
      <c r="C69" s="137"/>
      <c r="D69" s="138"/>
      <c r="E69" s="137"/>
      <c r="F69" s="5"/>
      <c r="G69" s="139"/>
      <c r="H69" s="139"/>
      <c r="I69" s="139"/>
      <c r="J69" s="5"/>
      <c r="K69" s="5"/>
      <c r="L69" s="5"/>
      <c r="M69" s="5"/>
      <c r="N69" s="140"/>
      <c r="O69" s="5"/>
      <c r="P69" s="5"/>
      <c r="Q69" s="5"/>
      <c r="R69" s="141"/>
      <c r="S69" s="139"/>
      <c r="T69" s="139"/>
    </row>
    <row r="70" spans="2:20" x14ac:dyDescent="0.25">
      <c r="B70" s="137"/>
      <c r="C70" s="137"/>
      <c r="D70" s="138"/>
      <c r="E70" s="137"/>
      <c r="F70" s="5"/>
      <c r="G70" s="139"/>
      <c r="H70" s="139"/>
      <c r="I70" s="139"/>
      <c r="J70" s="5"/>
      <c r="K70" s="5"/>
      <c r="L70" s="5"/>
      <c r="M70" s="5"/>
      <c r="N70" s="140"/>
      <c r="O70" s="5"/>
      <c r="P70" s="5"/>
      <c r="Q70" s="5"/>
      <c r="R70" s="141"/>
      <c r="S70" s="139"/>
      <c r="T70" s="139"/>
    </row>
    <row r="71" spans="2:20" x14ac:dyDescent="0.25">
      <c r="B71" s="137"/>
      <c r="C71" s="137"/>
      <c r="D71" s="138"/>
      <c r="E71" s="137"/>
      <c r="F71" s="5"/>
      <c r="G71" s="139"/>
      <c r="H71" s="139"/>
      <c r="I71" s="139"/>
      <c r="J71" s="5"/>
      <c r="K71" s="5"/>
      <c r="L71" s="5"/>
      <c r="M71" s="5"/>
      <c r="N71" s="140"/>
      <c r="O71" s="5"/>
      <c r="P71" s="5"/>
      <c r="Q71" s="5"/>
      <c r="R71" s="141"/>
      <c r="S71" s="139"/>
      <c r="T71" s="139"/>
    </row>
    <row r="72" spans="2:20" x14ac:dyDescent="0.25">
      <c r="B72" s="137"/>
      <c r="C72" s="137"/>
      <c r="D72" s="138"/>
      <c r="E72" s="137"/>
      <c r="F72" s="5"/>
      <c r="G72" s="139"/>
      <c r="H72" s="139"/>
      <c r="I72" s="139"/>
      <c r="J72" s="5"/>
      <c r="K72" s="5"/>
      <c r="L72" s="5"/>
      <c r="M72" s="5"/>
      <c r="N72" s="140"/>
      <c r="O72" s="5"/>
      <c r="P72" s="5"/>
      <c r="Q72" s="5"/>
      <c r="R72" s="141"/>
      <c r="S72" s="139"/>
      <c r="T72" s="139"/>
    </row>
    <row r="73" spans="2:20" x14ac:dyDescent="0.25">
      <c r="B73" s="137"/>
      <c r="C73" s="137"/>
      <c r="D73" s="138"/>
      <c r="E73" s="137"/>
      <c r="F73" s="5"/>
      <c r="G73" s="139"/>
      <c r="H73" s="139"/>
      <c r="I73" s="139"/>
      <c r="J73" s="5"/>
      <c r="K73" s="5"/>
      <c r="L73" s="5"/>
      <c r="M73" s="5"/>
      <c r="N73" s="140"/>
      <c r="O73" s="5"/>
      <c r="P73" s="5"/>
      <c r="Q73" s="5"/>
      <c r="R73" s="141"/>
      <c r="S73" s="139"/>
      <c r="T73" s="139"/>
    </row>
    <row r="74" spans="2:20" x14ac:dyDescent="0.25">
      <c r="B74" s="137"/>
      <c r="C74" s="137"/>
      <c r="D74" s="138"/>
      <c r="E74" s="137"/>
      <c r="F74" s="5"/>
      <c r="G74" s="139"/>
      <c r="H74" s="139"/>
      <c r="I74" s="139"/>
      <c r="J74" s="5"/>
      <c r="K74" s="5"/>
      <c r="L74" s="5"/>
      <c r="M74" s="5"/>
      <c r="N74" s="140"/>
      <c r="O74" s="5"/>
      <c r="P74" s="5"/>
      <c r="Q74" s="5"/>
      <c r="R74" s="141"/>
      <c r="S74" s="139"/>
      <c r="T74" s="139"/>
    </row>
    <row r="75" spans="2:20" x14ac:dyDescent="0.25">
      <c r="B75" s="137"/>
      <c r="C75" s="137"/>
      <c r="D75" s="138"/>
      <c r="E75" s="137"/>
      <c r="F75" s="5"/>
      <c r="G75" s="139"/>
      <c r="H75" s="139"/>
      <c r="I75" s="139"/>
      <c r="J75" s="5"/>
      <c r="K75" s="5"/>
      <c r="L75" s="5"/>
      <c r="M75" s="5"/>
      <c r="N75" s="140"/>
      <c r="O75" s="5"/>
      <c r="P75" s="5"/>
      <c r="Q75" s="5"/>
      <c r="R75" s="141"/>
      <c r="S75" s="139"/>
      <c r="T75" s="139"/>
    </row>
    <row r="76" spans="2:20" x14ac:dyDescent="0.25">
      <c r="B76" s="137"/>
      <c r="C76" s="137"/>
      <c r="D76" s="138"/>
      <c r="E76" s="137"/>
      <c r="F76" s="5"/>
      <c r="G76" s="139"/>
      <c r="H76" s="139"/>
      <c r="I76" s="139"/>
      <c r="J76" s="5"/>
      <c r="K76" s="5"/>
      <c r="L76" s="5"/>
      <c r="M76" s="5"/>
      <c r="N76" s="140"/>
      <c r="O76" s="5"/>
      <c r="P76" s="5"/>
      <c r="Q76" s="5"/>
      <c r="R76" s="141"/>
      <c r="S76" s="139"/>
      <c r="T76" s="139"/>
    </row>
    <row r="77" spans="2:20" x14ac:dyDescent="0.25">
      <c r="B77" s="137"/>
      <c r="C77" s="137"/>
      <c r="D77" s="138"/>
      <c r="E77" s="137"/>
      <c r="F77" s="5"/>
      <c r="G77" s="139"/>
      <c r="H77" s="139"/>
      <c r="I77" s="139"/>
      <c r="J77" s="5"/>
      <c r="K77" s="5"/>
      <c r="L77" s="5"/>
      <c r="M77" s="5"/>
      <c r="N77" s="140"/>
      <c r="O77" s="5"/>
      <c r="P77" s="5"/>
      <c r="Q77" s="5"/>
      <c r="R77" s="141"/>
      <c r="S77" s="139"/>
      <c r="T77" s="139"/>
    </row>
    <row r="78" spans="2:20" x14ac:dyDescent="0.25">
      <c r="B78" s="137"/>
      <c r="C78" s="137"/>
      <c r="D78" s="138"/>
      <c r="E78" s="137"/>
      <c r="F78" s="5"/>
      <c r="G78" s="139"/>
      <c r="H78" s="139"/>
      <c r="I78" s="139"/>
      <c r="J78" s="5"/>
      <c r="K78" s="5"/>
      <c r="L78" s="5"/>
      <c r="M78" s="5"/>
      <c r="N78" s="140"/>
      <c r="O78" s="5"/>
      <c r="P78" s="5"/>
      <c r="Q78" s="5"/>
      <c r="R78" s="141"/>
      <c r="S78" s="139"/>
      <c r="T78" s="139"/>
    </row>
    <row r="79" spans="2:20" x14ac:dyDescent="0.25">
      <c r="B79" s="137"/>
      <c r="C79" s="137"/>
      <c r="D79" s="138"/>
      <c r="E79" s="137"/>
      <c r="F79" s="5"/>
      <c r="G79" s="139"/>
      <c r="H79" s="139"/>
      <c r="I79" s="139"/>
      <c r="J79" s="5"/>
      <c r="K79" s="5"/>
      <c r="L79" s="5"/>
      <c r="M79" s="5"/>
      <c r="N79" s="140"/>
      <c r="O79" s="5"/>
      <c r="P79" s="5"/>
      <c r="Q79" s="5"/>
      <c r="R79" s="141"/>
      <c r="S79" s="139"/>
      <c r="T79" s="139"/>
    </row>
    <row r="80" spans="2:20" x14ac:dyDescent="0.25">
      <c r="B80" s="137"/>
      <c r="C80" s="137"/>
      <c r="D80" s="138"/>
      <c r="E80" s="137"/>
      <c r="F80" s="5"/>
      <c r="G80" s="139"/>
      <c r="H80" s="139"/>
      <c r="I80" s="139"/>
      <c r="J80" s="5"/>
      <c r="K80" s="5"/>
      <c r="L80" s="5"/>
      <c r="M80" s="5"/>
      <c r="N80" s="140"/>
      <c r="O80" s="5"/>
      <c r="P80" s="5"/>
      <c r="Q80" s="5"/>
      <c r="R80" s="141"/>
      <c r="S80" s="139"/>
      <c r="T80" s="139"/>
    </row>
    <row r="81" spans="2:20" x14ac:dyDescent="0.25">
      <c r="B81" s="137"/>
      <c r="C81" s="137"/>
      <c r="D81" s="138"/>
      <c r="E81" s="137"/>
      <c r="F81" s="5"/>
      <c r="G81" s="139"/>
      <c r="H81" s="139"/>
      <c r="I81" s="139"/>
      <c r="J81" s="5"/>
      <c r="K81" s="5"/>
      <c r="L81" s="5"/>
      <c r="M81" s="5"/>
      <c r="N81" s="140"/>
      <c r="O81" s="5"/>
      <c r="P81" s="5"/>
      <c r="Q81" s="5"/>
      <c r="R81" s="141"/>
      <c r="S81" s="139"/>
      <c r="T81" s="139"/>
    </row>
    <row r="82" spans="2:20" x14ac:dyDescent="0.25">
      <c r="B82" s="137"/>
      <c r="C82" s="137"/>
      <c r="D82" s="138"/>
      <c r="E82" s="137"/>
      <c r="F82" s="5"/>
      <c r="G82" s="139"/>
      <c r="H82" s="139"/>
      <c r="I82" s="139"/>
      <c r="J82" s="5"/>
      <c r="K82" s="5"/>
      <c r="L82" s="5"/>
      <c r="M82" s="5"/>
      <c r="N82" s="140"/>
      <c r="O82" s="5"/>
      <c r="P82" s="5"/>
      <c r="Q82" s="5"/>
      <c r="R82" s="141"/>
      <c r="S82" s="139"/>
      <c r="T82" s="139"/>
    </row>
    <row r="83" spans="2:20" x14ac:dyDescent="0.25">
      <c r="B83" s="137"/>
      <c r="C83" s="137"/>
      <c r="D83" s="138"/>
      <c r="E83" s="137"/>
      <c r="F83" s="5"/>
      <c r="G83" s="139"/>
      <c r="H83" s="139"/>
      <c r="I83" s="139"/>
      <c r="J83" s="5"/>
      <c r="K83" s="5"/>
      <c r="L83" s="5"/>
      <c r="M83" s="5"/>
      <c r="N83" s="140"/>
      <c r="O83" s="5"/>
      <c r="P83" s="5"/>
      <c r="Q83" s="5"/>
      <c r="R83" s="141"/>
      <c r="S83" s="139"/>
      <c r="T83" s="139"/>
    </row>
    <row r="84" spans="2:20" x14ac:dyDescent="0.25">
      <c r="B84" s="137"/>
      <c r="C84" s="137"/>
      <c r="D84" s="138"/>
      <c r="E84" s="137"/>
      <c r="F84" s="5"/>
      <c r="G84" s="139"/>
      <c r="H84" s="139"/>
      <c r="I84" s="139"/>
      <c r="J84" s="5"/>
      <c r="K84" s="5"/>
      <c r="L84" s="5"/>
      <c r="M84" s="5"/>
      <c r="N84" s="140"/>
      <c r="O84" s="5"/>
      <c r="P84" s="5"/>
      <c r="Q84" s="5"/>
      <c r="R84" s="141"/>
      <c r="S84" s="139"/>
      <c r="T84" s="139"/>
    </row>
    <row r="85" spans="2:20" x14ac:dyDescent="0.25">
      <c r="B85" s="137"/>
      <c r="C85" s="137"/>
      <c r="D85" s="138"/>
      <c r="E85" s="137"/>
      <c r="F85" s="5"/>
      <c r="G85" s="139"/>
      <c r="H85" s="139"/>
      <c r="I85" s="139"/>
      <c r="J85" s="5"/>
      <c r="K85" s="5"/>
      <c r="L85" s="5"/>
      <c r="M85" s="5"/>
      <c r="N85" s="140"/>
      <c r="O85" s="5"/>
      <c r="P85" s="5"/>
      <c r="Q85" s="5"/>
      <c r="R85" s="141"/>
      <c r="S85" s="139"/>
      <c r="T85" s="139"/>
    </row>
    <row r="86" spans="2:20" x14ac:dyDescent="0.25">
      <c r="C86" s="88"/>
      <c r="D86" s="89"/>
      <c r="E86" s="88"/>
      <c r="F86" s="4"/>
      <c r="H86" s="90"/>
      <c r="J86" s="4"/>
      <c r="M86" s="4"/>
      <c r="N86" s="50"/>
      <c r="O86" s="4"/>
      <c r="P86" s="4"/>
    </row>
  </sheetData>
  <autoFilter ref="B1:AA49" xr:uid="{00000000-0001-0000-0000-000000000000}"/>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29127-D4D3-4189-9EE1-696C32B63E3E}">
  <dimension ref="C1:M51"/>
  <sheetViews>
    <sheetView workbookViewId="0">
      <selection activeCell="Q9" sqref="P9:Q9"/>
    </sheetView>
  </sheetViews>
  <sheetFormatPr baseColWidth="10" defaultRowHeight="15" x14ac:dyDescent="0.25"/>
  <sheetData>
    <row r="1" spans="3:13" ht="15.75" thickBot="1" x14ac:dyDescent="0.3"/>
    <row r="2" spans="3:13" ht="20.25" customHeight="1" x14ac:dyDescent="0.25">
      <c r="C2" s="135" t="s">
        <v>0</v>
      </c>
      <c r="D2" s="135" t="s">
        <v>102</v>
      </c>
      <c r="E2" s="135" t="s">
        <v>1</v>
      </c>
      <c r="F2" s="135" t="s">
        <v>103</v>
      </c>
      <c r="G2" s="135" t="s">
        <v>2</v>
      </c>
      <c r="H2" s="135" t="s">
        <v>104</v>
      </c>
      <c r="I2" s="135" t="s">
        <v>105</v>
      </c>
      <c r="J2" s="135" t="s">
        <v>106</v>
      </c>
      <c r="K2" s="135" t="s">
        <v>107</v>
      </c>
      <c r="L2" s="135" t="s">
        <v>100</v>
      </c>
      <c r="M2" s="126"/>
    </row>
    <row r="3" spans="3:13" ht="15.75" thickBot="1" x14ac:dyDescent="0.3">
      <c r="C3" s="136"/>
      <c r="D3" s="136"/>
      <c r="E3" s="136"/>
      <c r="F3" s="136"/>
      <c r="G3" s="136"/>
      <c r="H3" s="136"/>
      <c r="I3" s="136"/>
      <c r="J3" s="136"/>
      <c r="K3" s="136"/>
      <c r="L3" s="136"/>
      <c r="M3" s="126"/>
    </row>
    <row r="4" spans="3:13" ht="45.75" thickBot="1" x14ac:dyDescent="0.3">
      <c r="C4" s="127">
        <v>1</v>
      </c>
      <c r="D4" s="128">
        <v>890101</v>
      </c>
      <c r="E4" s="129" t="s">
        <v>18</v>
      </c>
      <c r="F4" s="128" t="s">
        <v>108</v>
      </c>
      <c r="G4" s="128">
        <v>1</v>
      </c>
      <c r="H4" s="130">
        <v>62000</v>
      </c>
      <c r="I4" s="131">
        <v>70355</v>
      </c>
      <c r="J4" s="132" t="s">
        <v>8</v>
      </c>
      <c r="K4" s="132" t="s">
        <v>8</v>
      </c>
      <c r="L4" s="131">
        <v>62000</v>
      </c>
      <c r="M4" s="126"/>
    </row>
    <row r="5" spans="3:13" ht="63.75" thickBot="1" x14ac:dyDescent="0.3">
      <c r="C5" s="127">
        <v>2</v>
      </c>
      <c r="D5" s="128">
        <v>890101</v>
      </c>
      <c r="E5" s="129" t="s">
        <v>109</v>
      </c>
      <c r="F5" s="128" t="s">
        <v>108</v>
      </c>
      <c r="G5" s="128">
        <v>1</v>
      </c>
      <c r="H5" s="130">
        <v>75000</v>
      </c>
      <c r="I5" s="131">
        <v>99276</v>
      </c>
      <c r="J5" s="132" t="s">
        <v>8</v>
      </c>
      <c r="K5" s="132" t="s">
        <v>8</v>
      </c>
      <c r="L5" s="131">
        <v>75000</v>
      </c>
      <c r="M5" s="126"/>
    </row>
    <row r="6" spans="3:13" ht="45.75" thickBot="1" x14ac:dyDescent="0.3">
      <c r="C6" s="127">
        <v>3</v>
      </c>
      <c r="D6" s="128">
        <v>890105</v>
      </c>
      <c r="E6" s="129" t="s">
        <v>20</v>
      </c>
      <c r="F6" s="128" t="s">
        <v>108</v>
      </c>
      <c r="G6" s="128">
        <v>1</v>
      </c>
      <c r="H6" s="130">
        <v>49000</v>
      </c>
      <c r="I6" s="131">
        <v>79577</v>
      </c>
      <c r="J6" s="132" t="s">
        <v>8</v>
      </c>
      <c r="K6" s="132" t="s">
        <v>8</v>
      </c>
      <c r="L6" s="131">
        <v>49000</v>
      </c>
      <c r="M6" s="126"/>
    </row>
    <row r="7" spans="3:13" ht="63.75" thickBot="1" x14ac:dyDescent="0.3">
      <c r="C7" s="127">
        <v>4</v>
      </c>
      <c r="D7" s="128">
        <v>890105</v>
      </c>
      <c r="E7" s="129" t="s">
        <v>110</v>
      </c>
      <c r="F7" s="128" t="s">
        <v>108</v>
      </c>
      <c r="G7" s="128">
        <v>1</v>
      </c>
      <c r="H7" s="130">
        <v>49000</v>
      </c>
      <c r="I7" s="131">
        <v>79577</v>
      </c>
      <c r="J7" s="132" t="s">
        <v>8</v>
      </c>
      <c r="K7" s="132" t="s">
        <v>8</v>
      </c>
      <c r="L7" s="131">
        <v>49000</v>
      </c>
      <c r="M7" s="126"/>
    </row>
    <row r="8" spans="3:13" ht="63.75" thickBot="1" x14ac:dyDescent="0.3">
      <c r="C8" s="127">
        <v>5</v>
      </c>
      <c r="D8" s="128">
        <v>890110</v>
      </c>
      <c r="E8" s="129" t="s">
        <v>22</v>
      </c>
      <c r="F8" s="128" t="s">
        <v>111</v>
      </c>
      <c r="G8" s="128">
        <v>1</v>
      </c>
      <c r="H8" s="130">
        <v>48000</v>
      </c>
      <c r="I8" s="131">
        <v>52590</v>
      </c>
      <c r="J8" s="132" t="s">
        <v>8</v>
      </c>
      <c r="K8" s="132" t="s">
        <v>8</v>
      </c>
      <c r="L8" s="131">
        <v>48000</v>
      </c>
      <c r="M8" s="126"/>
    </row>
    <row r="9" spans="3:13" ht="72.75" thickBot="1" x14ac:dyDescent="0.3">
      <c r="C9" s="127">
        <v>6</v>
      </c>
      <c r="D9" s="128">
        <v>890110</v>
      </c>
      <c r="E9" s="129" t="s">
        <v>112</v>
      </c>
      <c r="F9" s="128" t="s">
        <v>111</v>
      </c>
      <c r="G9" s="128">
        <v>1</v>
      </c>
      <c r="H9" s="130">
        <v>48000</v>
      </c>
      <c r="I9" s="131">
        <v>60073</v>
      </c>
      <c r="J9" s="132" t="s">
        <v>8</v>
      </c>
      <c r="K9" s="132" t="s">
        <v>8</v>
      </c>
      <c r="L9" s="131">
        <v>48000</v>
      </c>
      <c r="M9" s="126"/>
    </row>
    <row r="10" spans="3:13" ht="45.75" thickBot="1" x14ac:dyDescent="0.3">
      <c r="C10" s="127">
        <v>7</v>
      </c>
      <c r="D10" s="128">
        <v>890111</v>
      </c>
      <c r="E10" s="129" t="s">
        <v>24</v>
      </c>
      <c r="F10" s="128" t="s">
        <v>111</v>
      </c>
      <c r="G10" s="128">
        <v>1</v>
      </c>
      <c r="H10" s="130">
        <v>48000</v>
      </c>
      <c r="I10" s="131">
        <v>46873</v>
      </c>
      <c r="J10" s="132" t="s">
        <v>8</v>
      </c>
      <c r="K10" s="132" t="s">
        <v>8</v>
      </c>
      <c r="L10" s="131">
        <v>47436</v>
      </c>
      <c r="M10" s="126"/>
    </row>
    <row r="11" spans="3:13" ht="63.75" thickBot="1" x14ac:dyDescent="0.3">
      <c r="C11" s="127">
        <v>8</v>
      </c>
      <c r="D11" s="128">
        <v>890111</v>
      </c>
      <c r="E11" s="129" t="s">
        <v>113</v>
      </c>
      <c r="F11" s="128" t="s">
        <v>111</v>
      </c>
      <c r="G11" s="128">
        <v>1</v>
      </c>
      <c r="H11" s="130">
        <v>48000</v>
      </c>
      <c r="I11" s="131">
        <v>60544</v>
      </c>
      <c r="J11" s="132" t="s">
        <v>8</v>
      </c>
      <c r="K11" s="132" t="s">
        <v>8</v>
      </c>
      <c r="L11" s="131">
        <v>48000</v>
      </c>
      <c r="M11" s="126"/>
    </row>
    <row r="12" spans="3:13" ht="45.75" thickBot="1" x14ac:dyDescent="0.3">
      <c r="C12" s="127">
        <v>9</v>
      </c>
      <c r="D12" s="128">
        <v>890112</v>
      </c>
      <c r="E12" s="129" t="s">
        <v>26</v>
      </c>
      <c r="F12" s="128" t="s">
        <v>111</v>
      </c>
      <c r="G12" s="128">
        <v>1</v>
      </c>
      <c r="H12" s="130">
        <v>48000</v>
      </c>
      <c r="I12" s="131">
        <v>47595</v>
      </c>
      <c r="J12" s="132" t="s">
        <v>8</v>
      </c>
      <c r="K12" s="132" t="s">
        <v>8</v>
      </c>
      <c r="L12" s="131">
        <v>47797</v>
      </c>
      <c r="M12" s="126"/>
    </row>
    <row r="13" spans="3:13" ht="63.75" thickBot="1" x14ac:dyDescent="0.3">
      <c r="C13" s="127">
        <v>10</v>
      </c>
      <c r="D13" s="128">
        <v>890112</v>
      </c>
      <c r="E13" s="129" t="s">
        <v>114</v>
      </c>
      <c r="F13" s="128" t="s">
        <v>111</v>
      </c>
      <c r="G13" s="128">
        <v>1</v>
      </c>
      <c r="H13" s="130">
        <v>48000</v>
      </c>
      <c r="I13" s="131">
        <v>60330</v>
      </c>
      <c r="J13" s="132" t="s">
        <v>8</v>
      </c>
      <c r="K13" s="132" t="s">
        <v>8</v>
      </c>
      <c r="L13" s="131">
        <v>48000</v>
      </c>
      <c r="M13" s="126"/>
    </row>
    <row r="14" spans="3:13" ht="45.75" thickBot="1" x14ac:dyDescent="0.3">
      <c r="C14" s="127">
        <v>11</v>
      </c>
      <c r="D14" s="128">
        <v>890113</v>
      </c>
      <c r="E14" s="129" t="s">
        <v>28</v>
      </c>
      <c r="F14" s="128" t="s">
        <v>111</v>
      </c>
      <c r="G14" s="128">
        <v>1</v>
      </c>
      <c r="H14" s="130">
        <v>48000</v>
      </c>
      <c r="I14" s="131">
        <v>59593</v>
      </c>
      <c r="J14" s="132" t="s">
        <v>8</v>
      </c>
      <c r="K14" s="132" t="s">
        <v>8</v>
      </c>
      <c r="L14" s="131">
        <v>48000</v>
      </c>
      <c r="M14" s="126"/>
    </row>
    <row r="15" spans="3:13" ht="63.75" thickBot="1" x14ac:dyDescent="0.3">
      <c r="C15" s="127">
        <v>12</v>
      </c>
      <c r="D15" s="128">
        <v>890113</v>
      </c>
      <c r="E15" s="129" t="s">
        <v>115</v>
      </c>
      <c r="F15" s="128" t="s">
        <v>111</v>
      </c>
      <c r="G15" s="128">
        <v>1</v>
      </c>
      <c r="H15" s="130">
        <v>48000</v>
      </c>
      <c r="I15" s="131">
        <v>68704</v>
      </c>
      <c r="J15" s="132" t="s">
        <v>8</v>
      </c>
      <c r="K15" s="132" t="s">
        <v>8</v>
      </c>
      <c r="L15" s="131">
        <v>48000</v>
      </c>
      <c r="M15" s="126"/>
    </row>
    <row r="16" spans="3:13" ht="378.75" thickBot="1" x14ac:dyDescent="0.3">
      <c r="C16" s="127">
        <v>13</v>
      </c>
      <c r="D16" s="128">
        <v>890105</v>
      </c>
      <c r="E16" s="129" t="s">
        <v>116</v>
      </c>
      <c r="F16" s="128" t="s">
        <v>117</v>
      </c>
      <c r="G16" s="128" t="s">
        <v>118</v>
      </c>
      <c r="H16" s="130">
        <v>89700</v>
      </c>
      <c r="I16" s="131">
        <v>114153</v>
      </c>
      <c r="J16" s="132" t="s">
        <v>8</v>
      </c>
      <c r="K16" s="132" t="s">
        <v>8</v>
      </c>
      <c r="L16" s="131">
        <v>89700</v>
      </c>
      <c r="M16" s="126"/>
    </row>
    <row r="17" spans="3:13" ht="378.75" thickBot="1" x14ac:dyDescent="0.3">
      <c r="C17" s="127">
        <v>14</v>
      </c>
      <c r="D17" s="128">
        <v>890105</v>
      </c>
      <c r="E17" s="129" t="s">
        <v>119</v>
      </c>
      <c r="F17" s="128" t="s">
        <v>117</v>
      </c>
      <c r="G17" s="128" t="s">
        <v>120</v>
      </c>
      <c r="H17" s="130">
        <v>144000</v>
      </c>
      <c r="I17" s="131">
        <v>138421</v>
      </c>
      <c r="J17" s="132" t="s">
        <v>8</v>
      </c>
      <c r="K17" s="132" t="s">
        <v>8</v>
      </c>
      <c r="L17" s="131">
        <v>141211</v>
      </c>
      <c r="M17" s="126"/>
    </row>
    <row r="18" spans="3:13" ht="396.75" thickBot="1" x14ac:dyDescent="0.3">
      <c r="C18" s="127">
        <v>15</v>
      </c>
      <c r="D18" s="128">
        <v>890105</v>
      </c>
      <c r="E18" s="129" t="s">
        <v>121</v>
      </c>
      <c r="F18" s="128" t="s">
        <v>117</v>
      </c>
      <c r="G18" s="128" t="s">
        <v>122</v>
      </c>
      <c r="H18" s="130">
        <v>185000</v>
      </c>
      <c r="I18" s="131">
        <v>249613</v>
      </c>
      <c r="J18" s="132" t="s">
        <v>8</v>
      </c>
      <c r="K18" s="132" t="s">
        <v>8</v>
      </c>
      <c r="L18" s="131">
        <v>185000</v>
      </c>
      <c r="M18" s="126"/>
    </row>
    <row r="19" spans="3:13" ht="396.75" thickBot="1" x14ac:dyDescent="0.3">
      <c r="C19" s="127">
        <v>16</v>
      </c>
      <c r="D19" s="128">
        <v>890105</v>
      </c>
      <c r="E19" s="129" t="s">
        <v>123</v>
      </c>
      <c r="F19" s="128" t="s">
        <v>117</v>
      </c>
      <c r="G19" s="128" t="s">
        <v>124</v>
      </c>
      <c r="H19" s="130">
        <v>228000</v>
      </c>
      <c r="I19" s="131">
        <v>257025</v>
      </c>
      <c r="J19" s="132" t="s">
        <v>8</v>
      </c>
      <c r="K19" s="132" t="s">
        <v>8</v>
      </c>
      <c r="L19" s="131">
        <v>228000</v>
      </c>
      <c r="M19" s="126"/>
    </row>
    <row r="20" spans="3:13" ht="306.75" thickBot="1" x14ac:dyDescent="0.3">
      <c r="C20" s="127">
        <v>17</v>
      </c>
      <c r="D20" s="128">
        <v>869501</v>
      </c>
      <c r="E20" s="129" t="s">
        <v>34</v>
      </c>
      <c r="F20" s="128" t="s">
        <v>125</v>
      </c>
      <c r="G20" s="128">
        <v>1</v>
      </c>
      <c r="H20" s="130">
        <v>45000</v>
      </c>
      <c r="I20" s="131">
        <v>44582</v>
      </c>
      <c r="J20" s="132" t="s">
        <v>8</v>
      </c>
      <c r="K20" s="132" t="s">
        <v>8</v>
      </c>
      <c r="L20" s="131">
        <v>44791</v>
      </c>
      <c r="M20" s="126"/>
    </row>
    <row r="21" spans="3:13" ht="315.75" thickBot="1" x14ac:dyDescent="0.3">
      <c r="C21" s="127">
        <v>18</v>
      </c>
      <c r="D21" s="128">
        <v>869501</v>
      </c>
      <c r="E21" s="129" t="s">
        <v>126</v>
      </c>
      <c r="F21" s="128" t="s">
        <v>125</v>
      </c>
      <c r="G21" s="128">
        <v>1</v>
      </c>
      <c r="H21" s="130">
        <v>45000</v>
      </c>
      <c r="I21" s="131">
        <v>62771</v>
      </c>
      <c r="J21" s="132" t="s">
        <v>8</v>
      </c>
      <c r="K21" s="132" t="s">
        <v>8</v>
      </c>
      <c r="L21" s="131">
        <v>45000</v>
      </c>
      <c r="M21" s="126"/>
    </row>
    <row r="22" spans="3:13" ht="333.75" thickBot="1" x14ac:dyDescent="0.3">
      <c r="C22" s="127">
        <v>19</v>
      </c>
      <c r="D22" s="128">
        <v>869501</v>
      </c>
      <c r="E22" s="129" t="s">
        <v>127</v>
      </c>
      <c r="F22" s="128" t="s">
        <v>125</v>
      </c>
      <c r="G22" s="128">
        <v>1</v>
      </c>
      <c r="H22" s="130">
        <v>46633</v>
      </c>
      <c r="I22" s="131">
        <v>110735</v>
      </c>
      <c r="J22" s="132" t="s">
        <v>8</v>
      </c>
      <c r="K22" s="132" t="s">
        <v>8</v>
      </c>
      <c r="L22" s="131">
        <v>46633</v>
      </c>
      <c r="M22" s="126"/>
    </row>
    <row r="23" spans="3:13" ht="351.75" thickBot="1" x14ac:dyDescent="0.3">
      <c r="C23" s="127">
        <v>20</v>
      </c>
      <c r="D23" s="128">
        <v>869501</v>
      </c>
      <c r="E23" s="129" t="s">
        <v>128</v>
      </c>
      <c r="F23" s="128" t="s">
        <v>125</v>
      </c>
      <c r="G23" s="128">
        <v>1</v>
      </c>
      <c r="H23" s="130">
        <v>46633</v>
      </c>
      <c r="I23" s="131">
        <v>142031</v>
      </c>
      <c r="J23" s="132" t="s">
        <v>8</v>
      </c>
      <c r="K23" s="132" t="s">
        <v>8</v>
      </c>
      <c r="L23" s="131">
        <v>46633</v>
      </c>
      <c r="M23" s="126"/>
    </row>
    <row r="24" spans="3:13" ht="333.75" thickBot="1" x14ac:dyDescent="0.3">
      <c r="C24" s="127">
        <v>21</v>
      </c>
      <c r="D24" s="128">
        <v>869501</v>
      </c>
      <c r="E24" s="129" t="s">
        <v>129</v>
      </c>
      <c r="F24" s="128" t="s">
        <v>125</v>
      </c>
      <c r="G24" s="128">
        <v>1</v>
      </c>
      <c r="H24" s="130">
        <v>80500</v>
      </c>
      <c r="I24" s="131">
        <v>153915</v>
      </c>
      <c r="J24" s="132" t="s">
        <v>8</v>
      </c>
      <c r="K24" s="132" t="s">
        <v>8</v>
      </c>
      <c r="L24" s="131">
        <v>80500</v>
      </c>
      <c r="M24" s="126"/>
    </row>
    <row r="25" spans="3:13" ht="351.75" thickBot="1" x14ac:dyDescent="0.3">
      <c r="C25" s="127">
        <v>22</v>
      </c>
      <c r="D25" s="128">
        <v>869501</v>
      </c>
      <c r="E25" s="129" t="s">
        <v>130</v>
      </c>
      <c r="F25" s="128" t="s">
        <v>125</v>
      </c>
      <c r="G25" s="128">
        <v>1</v>
      </c>
      <c r="H25" s="130">
        <v>80500</v>
      </c>
      <c r="I25" s="131">
        <v>157579</v>
      </c>
      <c r="J25" s="132" t="s">
        <v>8</v>
      </c>
      <c r="K25" s="132" t="s">
        <v>8</v>
      </c>
      <c r="L25" s="131">
        <v>80500</v>
      </c>
      <c r="M25" s="126"/>
    </row>
    <row r="26" spans="3:13" ht="409.6" thickBot="1" x14ac:dyDescent="0.3">
      <c r="C26" s="127">
        <v>23</v>
      </c>
      <c r="D26" s="128">
        <v>869501</v>
      </c>
      <c r="E26" s="129" t="s">
        <v>131</v>
      </c>
      <c r="F26" s="128" t="s">
        <v>125</v>
      </c>
      <c r="G26" s="128">
        <v>1</v>
      </c>
      <c r="H26" s="130">
        <v>95320</v>
      </c>
      <c r="I26" s="131">
        <v>232042</v>
      </c>
      <c r="J26" s="132" t="s">
        <v>8</v>
      </c>
      <c r="K26" s="132" t="s">
        <v>8</v>
      </c>
      <c r="L26" s="131">
        <v>95320</v>
      </c>
      <c r="M26" s="126"/>
    </row>
    <row r="27" spans="3:13" ht="409.6" thickBot="1" x14ac:dyDescent="0.3">
      <c r="C27" s="127">
        <v>24</v>
      </c>
      <c r="D27" s="128">
        <v>869501</v>
      </c>
      <c r="E27" s="129" t="s">
        <v>132</v>
      </c>
      <c r="F27" s="128" t="s">
        <v>125</v>
      </c>
      <c r="G27" s="128">
        <v>1</v>
      </c>
      <c r="H27" s="130">
        <v>95320</v>
      </c>
      <c r="I27" s="131">
        <v>237525</v>
      </c>
      <c r="J27" s="132" t="s">
        <v>8</v>
      </c>
      <c r="K27" s="132" t="s">
        <v>8</v>
      </c>
      <c r="L27" s="131">
        <v>95320</v>
      </c>
      <c r="M27" s="126"/>
    </row>
    <row r="28" spans="3:13" ht="409.6" thickBot="1" x14ac:dyDescent="0.3">
      <c r="C28" s="127">
        <v>25</v>
      </c>
      <c r="D28" s="128">
        <v>869501</v>
      </c>
      <c r="E28" s="129" t="s">
        <v>133</v>
      </c>
      <c r="F28" s="128" t="s">
        <v>125</v>
      </c>
      <c r="G28" s="128">
        <v>1</v>
      </c>
      <c r="H28" s="130">
        <v>120500</v>
      </c>
      <c r="I28" s="131">
        <v>186913</v>
      </c>
      <c r="J28" s="132" t="s">
        <v>8</v>
      </c>
      <c r="K28" s="132" t="s">
        <v>8</v>
      </c>
      <c r="L28" s="131">
        <v>120500</v>
      </c>
      <c r="M28" s="126"/>
    </row>
    <row r="29" spans="3:13" ht="409.6" thickBot="1" x14ac:dyDescent="0.3">
      <c r="C29" s="127">
        <v>26</v>
      </c>
      <c r="D29" s="128">
        <v>869501</v>
      </c>
      <c r="E29" s="129" t="s">
        <v>134</v>
      </c>
      <c r="F29" s="128" t="s">
        <v>125</v>
      </c>
      <c r="G29" s="128">
        <v>1</v>
      </c>
      <c r="H29" s="130">
        <v>120500</v>
      </c>
      <c r="I29" s="131">
        <v>220792</v>
      </c>
      <c r="J29" s="132" t="s">
        <v>8</v>
      </c>
      <c r="K29" s="132" t="s">
        <v>8</v>
      </c>
      <c r="L29" s="131">
        <v>120500</v>
      </c>
      <c r="M29" s="126"/>
    </row>
    <row r="30" spans="3:13" ht="252.75" thickBot="1" x14ac:dyDescent="0.3">
      <c r="C30" s="127">
        <v>27</v>
      </c>
      <c r="D30" s="128">
        <v>890105</v>
      </c>
      <c r="E30" s="129" t="s">
        <v>135</v>
      </c>
      <c r="F30" s="128" t="s">
        <v>125</v>
      </c>
      <c r="G30" s="128">
        <v>1</v>
      </c>
      <c r="H30" s="130">
        <v>72800</v>
      </c>
      <c r="I30" s="131">
        <v>46366</v>
      </c>
      <c r="J30" s="132" t="s">
        <v>8</v>
      </c>
      <c r="K30" s="132" t="s">
        <v>8</v>
      </c>
      <c r="L30" s="131">
        <v>59583</v>
      </c>
      <c r="M30" s="126"/>
    </row>
    <row r="31" spans="3:13" ht="270.75" thickBot="1" x14ac:dyDescent="0.3">
      <c r="C31" s="127">
        <v>28</v>
      </c>
      <c r="D31" s="128">
        <v>890105</v>
      </c>
      <c r="E31" s="129" t="s">
        <v>136</v>
      </c>
      <c r="F31" s="128" t="s">
        <v>125</v>
      </c>
      <c r="G31" s="133"/>
      <c r="H31" s="130">
        <v>72800</v>
      </c>
      <c r="I31" s="131">
        <v>97848</v>
      </c>
      <c r="J31" s="132" t="s">
        <v>8</v>
      </c>
      <c r="K31" s="132" t="s">
        <v>8</v>
      </c>
      <c r="L31" s="131">
        <v>72800</v>
      </c>
      <c r="M31" s="126"/>
    </row>
    <row r="32" spans="3:13" ht="409.6" thickBot="1" x14ac:dyDescent="0.3">
      <c r="C32" s="127">
        <v>29</v>
      </c>
      <c r="D32" s="128">
        <v>890105</v>
      </c>
      <c r="E32" s="129" t="s">
        <v>137</v>
      </c>
      <c r="F32" s="128" t="s">
        <v>125</v>
      </c>
      <c r="G32" s="128">
        <v>1</v>
      </c>
      <c r="H32" s="130">
        <v>41534</v>
      </c>
      <c r="I32" s="131">
        <v>37077</v>
      </c>
      <c r="J32" s="132" t="s">
        <v>8</v>
      </c>
      <c r="K32" s="132" t="s">
        <v>8</v>
      </c>
      <c r="L32" s="131">
        <v>39306</v>
      </c>
      <c r="M32" s="126"/>
    </row>
    <row r="33" spans="3:13" ht="409.6" thickBot="1" x14ac:dyDescent="0.3">
      <c r="C33" s="127">
        <v>30</v>
      </c>
      <c r="D33" s="128">
        <v>890105</v>
      </c>
      <c r="E33" s="129" t="s">
        <v>138</v>
      </c>
      <c r="F33" s="128" t="s">
        <v>125</v>
      </c>
      <c r="G33" s="128">
        <v>1</v>
      </c>
      <c r="H33" s="130">
        <v>41534</v>
      </c>
      <c r="I33" s="131">
        <v>75081</v>
      </c>
      <c r="J33" s="132" t="s">
        <v>8</v>
      </c>
      <c r="K33" s="132" t="s">
        <v>8</v>
      </c>
      <c r="L33" s="131">
        <v>41534</v>
      </c>
      <c r="M33" s="126"/>
    </row>
    <row r="34" spans="3:13" ht="207.75" thickBot="1" x14ac:dyDescent="0.3">
      <c r="C34" s="127">
        <v>31</v>
      </c>
      <c r="D34" s="128">
        <v>890105</v>
      </c>
      <c r="E34" s="129" t="s">
        <v>139</v>
      </c>
      <c r="F34" s="128" t="s">
        <v>125</v>
      </c>
      <c r="G34" s="128">
        <v>1</v>
      </c>
      <c r="H34" s="130">
        <v>48000</v>
      </c>
      <c r="I34" s="132" t="s">
        <v>8</v>
      </c>
      <c r="J34" s="132" t="s">
        <v>8</v>
      </c>
      <c r="K34" s="132" t="s">
        <v>8</v>
      </c>
      <c r="L34" s="131">
        <v>48000</v>
      </c>
      <c r="M34" s="126"/>
    </row>
    <row r="35" spans="3:13" ht="225.75" thickBot="1" x14ac:dyDescent="0.3">
      <c r="C35" s="127">
        <v>32</v>
      </c>
      <c r="D35" s="128">
        <v>890105</v>
      </c>
      <c r="E35" s="129" t="s">
        <v>140</v>
      </c>
      <c r="F35" s="128" t="s">
        <v>125</v>
      </c>
      <c r="G35" s="128">
        <v>1</v>
      </c>
      <c r="H35" s="130">
        <v>48000</v>
      </c>
      <c r="I35" s="132" t="s">
        <v>8</v>
      </c>
      <c r="J35" s="132" t="s">
        <v>8</v>
      </c>
      <c r="K35" s="132" t="s">
        <v>8</v>
      </c>
      <c r="L35" s="131">
        <v>48000</v>
      </c>
      <c r="M35" s="126"/>
    </row>
    <row r="36" spans="3:13" ht="288.75" thickBot="1" x14ac:dyDescent="0.3">
      <c r="C36" s="127">
        <v>33</v>
      </c>
      <c r="D36" s="128">
        <v>890105</v>
      </c>
      <c r="E36" s="129" t="s">
        <v>141</v>
      </c>
      <c r="F36" s="128" t="s">
        <v>125</v>
      </c>
      <c r="G36" s="128">
        <v>1</v>
      </c>
      <c r="H36" s="130">
        <v>48000</v>
      </c>
      <c r="I36" s="131">
        <v>72611</v>
      </c>
      <c r="J36" s="132" t="s">
        <v>8</v>
      </c>
      <c r="K36" s="132" t="s">
        <v>8</v>
      </c>
      <c r="L36" s="131">
        <v>48000</v>
      </c>
      <c r="M36" s="126"/>
    </row>
    <row r="37" spans="3:13" ht="306.75" thickBot="1" x14ac:dyDescent="0.3">
      <c r="C37" s="127">
        <v>34</v>
      </c>
      <c r="D37" s="128">
        <v>890105</v>
      </c>
      <c r="E37" s="129" t="s">
        <v>142</v>
      </c>
      <c r="F37" s="128" t="s">
        <v>125</v>
      </c>
      <c r="G37" s="128">
        <v>1</v>
      </c>
      <c r="H37" s="130">
        <v>48000</v>
      </c>
      <c r="I37" s="131">
        <v>93494</v>
      </c>
      <c r="J37" s="132" t="s">
        <v>8</v>
      </c>
      <c r="K37" s="132" t="s">
        <v>8</v>
      </c>
      <c r="L37" s="131">
        <v>48000</v>
      </c>
      <c r="M37" s="126"/>
    </row>
    <row r="38" spans="3:13" ht="333.75" thickBot="1" x14ac:dyDescent="0.3">
      <c r="C38" s="127">
        <v>35</v>
      </c>
      <c r="D38" s="128">
        <v>890105</v>
      </c>
      <c r="E38" s="129" t="s">
        <v>143</v>
      </c>
      <c r="F38" s="128" t="s">
        <v>125</v>
      </c>
      <c r="G38" s="128">
        <v>1</v>
      </c>
      <c r="H38" s="130">
        <v>56000</v>
      </c>
      <c r="I38" s="131">
        <v>33311</v>
      </c>
      <c r="J38" s="132" t="s">
        <v>8</v>
      </c>
      <c r="K38" s="132" t="s">
        <v>8</v>
      </c>
      <c r="L38" s="131">
        <v>44656</v>
      </c>
      <c r="M38" s="126"/>
    </row>
    <row r="39" spans="3:13" ht="351.75" thickBot="1" x14ac:dyDescent="0.3">
      <c r="C39" s="127">
        <v>36</v>
      </c>
      <c r="D39" s="128">
        <v>890105</v>
      </c>
      <c r="E39" s="129" t="s">
        <v>144</v>
      </c>
      <c r="F39" s="128" t="s">
        <v>125</v>
      </c>
      <c r="G39" s="128">
        <v>1</v>
      </c>
      <c r="H39" s="130">
        <v>56000</v>
      </c>
      <c r="I39" s="131">
        <v>83175</v>
      </c>
      <c r="J39" s="132" t="s">
        <v>8</v>
      </c>
      <c r="K39" s="132" t="s">
        <v>8</v>
      </c>
      <c r="L39" s="131">
        <v>56000</v>
      </c>
      <c r="M39" s="126"/>
    </row>
    <row r="40" spans="3:13" ht="409.6" thickBot="1" x14ac:dyDescent="0.3">
      <c r="C40" s="127">
        <v>37</v>
      </c>
      <c r="D40" s="128">
        <v>890105</v>
      </c>
      <c r="E40" s="129" t="s">
        <v>145</v>
      </c>
      <c r="F40" s="128" t="s">
        <v>125</v>
      </c>
      <c r="G40" s="128">
        <v>1</v>
      </c>
      <c r="H40" s="130">
        <v>38910</v>
      </c>
      <c r="I40" s="131">
        <v>36666</v>
      </c>
      <c r="J40" s="132" t="s">
        <v>8</v>
      </c>
      <c r="K40" s="132" t="s">
        <v>8</v>
      </c>
      <c r="L40" s="131">
        <v>37788</v>
      </c>
      <c r="M40" s="126"/>
    </row>
    <row r="41" spans="3:13" ht="409.6" thickBot="1" x14ac:dyDescent="0.3">
      <c r="C41" s="127">
        <v>38</v>
      </c>
      <c r="D41" s="128">
        <v>890105</v>
      </c>
      <c r="E41" s="129" t="s">
        <v>146</v>
      </c>
      <c r="F41" s="128" t="s">
        <v>125</v>
      </c>
      <c r="G41" s="128">
        <v>1</v>
      </c>
      <c r="H41" s="130">
        <v>38910</v>
      </c>
      <c r="I41" s="131">
        <v>36666</v>
      </c>
      <c r="J41" s="132" t="s">
        <v>8</v>
      </c>
      <c r="K41" s="132" t="s">
        <v>8</v>
      </c>
      <c r="L41" s="131">
        <v>37788</v>
      </c>
      <c r="M41" s="126"/>
    </row>
    <row r="42" spans="3:13" ht="409.6" thickBot="1" x14ac:dyDescent="0.3">
      <c r="C42" s="127">
        <v>39</v>
      </c>
      <c r="D42" s="128">
        <v>890105</v>
      </c>
      <c r="E42" s="129" t="s">
        <v>147</v>
      </c>
      <c r="F42" s="128" t="s">
        <v>125</v>
      </c>
      <c r="G42" s="128">
        <v>1</v>
      </c>
      <c r="H42" s="130">
        <v>78522</v>
      </c>
      <c r="I42" s="131">
        <v>68359</v>
      </c>
      <c r="J42" s="132" t="s">
        <v>8</v>
      </c>
      <c r="K42" s="132" t="s">
        <v>8</v>
      </c>
      <c r="L42" s="131">
        <v>73440</v>
      </c>
      <c r="M42" s="126"/>
    </row>
    <row r="43" spans="3:13" ht="409.6" thickBot="1" x14ac:dyDescent="0.3">
      <c r="C43" s="127">
        <v>40</v>
      </c>
      <c r="D43" s="128">
        <v>890105</v>
      </c>
      <c r="E43" s="129" t="s">
        <v>148</v>
      </c>
      <c r="F43" s="128" t="s">
        <v>125</v>
      </c>
      <c r="G43" s="128">
        <v>1</v>
      </c>
      <c r="H43" s="130">
        <v>78522</v>
      </c>
      <c r="I43" s="131">
        <v>68359</v>
      </c>
      <c r="J43" s="132" t="s">
        <v>8</v>
      </c>
      <c r="K43" s="132" t="s">
        <v>8</v>
      </c>
      <c r="L43" s="131">
        <v>73440</v>
      </c>
      <c r="M43" s="126"/>
    </row>
    <row r="44" spans="3:13" ht="409.6" thickBot="1" x14ac:dyDescent="0.3">
      <c r="C44" s="127">
        <v>41</v>
      </c>
      <c r="D44" s="128">
        <v>890105</v>
      </c>
      <c r="E44" s="129" t="s">
        <v>149</v>
      </c>
      <c r="F44" s="128" t="s">
        <v>125</v>
      </c>
      <c r="G44" s="128">
        <v>1</v>
      </c>
      <c r="H44" s="130">
        <v>115822</v>
      </c>
      <c r="I44" s="131">
        <v>101709</v>
      </c>
      <c r="J44" s="132" t="s">
        <v>8</v>
      </c>
      <c r="K44" s="132" t="s">
        <v>8</v>
      </c>
      <c r="L44" s="131">
        <v>108766</v>
      </c>
      <c r="M44" s="126"/>
    </row>
    <row r="45" spans="3:13" ht="409.6" thickBot="1" x14ac:dyDescent="0.3">
      <c r="C45" s="127">
        <v>42</v>
      </c>
      <c r="D45" s="128">
        <v>890105</v>
      </c>
      <c r="E45" s="129" t="s">
        <v>150</v>
      </c>
      <c r="F45" s="128" t="s">
        <v>125</v>
      </c>
      <c r="G45" s="128">
        <v>1</v>
      </c>
      <c r="H45" s="130">
        <v>115822</v>
      </c>
      <c r="I45" s="131">
        <v>101709</v>
      </c>
      <c r="J45" s="132" t="s">
        <v>8</v>
      </c>
      <c r="K45" s="132" t="s">
        <v>8</v>
      </c>
      <c r="L45" s="131">
        <v>108766</v>
      </c>
      <c r="M45" s="126"/>
    </row>
    <row r="46" spans="3:13" ht="409.6" thickBot="1" x14ac:dyDescent="0.3">
      <c r="C46" s="127">
        <v>43</v>
      </c>
      <c r="D46" s="128">
        <v>890105</v>
      </c>
      <c r="E46" s="129" t="s">
        <v>151</v>
      </c>
      <c r="F46" s="128" t="s">
        <v>125</v>
      </c>
      <c r="G46" s="128">
        <v>1</v>
      </c>
      <c r="H46" s="130">
        <v>142824</v>
      </c>
      <c r="I46" s="131">
        <v>124757</v>
      </c>
      <c r="J46" s="132" t="s">
        <v>8</v>
      </c>
      <c r="K46" s="132" t="s">
        <v>8</v>
      </c>
      <c r="L46" s="131">
        <v>133791</v>
      </c>
      <c r="M46" s="126"/>
    </row>
    <row r="47" spans="3:13" ht="409.6" thickBot="1" x14ac:dyDescent="0.3">
      <c r="C47" s="127">
        <v>44</v>
      </c>
      <c r="D47" s="128">
        <v>890105</v>
      </c>
      <c r="E47" s="129" t="s">
        <v>152</v>
      </c>
      <c r="F47" s="128" t="s">
        <v>125</v>
      </c>
      <c r="G47" s="128">
        <v>1</v>
      </c>
      <c r="H47" s="130">
        <v>142824</v>
      </c>
      <c r="I47" s="131">
        <v>124757</v>
      </c>
      <c r="J47" s="132" t="s">
        <v>8</v>
      </c>
      <c r="K47" s="132" t="s">
        <v>8</v>
      </c>
      <c r="L47" s="131">
        <v>133791</v>
      </c>
      <c r="M47" s="126"/>
    </row>
    <row r="48" spans="3:13" ht="18.75" thickBot="1" x14ac:dyDescent="0.3">
      <c r="C48" s="127">
        <v>45</v>
      </c>
      <c r="D48" s="128">
        <v>890105</v>
      </c>
      <c r="E48" s="134" t="s">
        <v>62</v>
      </c>
      <c r="F48" s="128" t="s">
        <v>117</v>
      </c>
      <c r="G48" s="128" t="s">
        <v>118</v>
      </c>
      <c r="H48" s="130">
        <v>89700</v>
      </c>
      <c r="I48" s="132" t="s">
        <v>8</v>
      </c>
      <c r="J48" s="132" t="s">
        <v>8</v>
      </c>
      <c r="K48" s="132" t="s">
        <v>8</v>
      </c>
      <c r="L48" s="131">
        <v>89700</v>
      </c>
      <c r="M48" s="126"/>
    </row>
    <row r="49" spans="3:13" ht="18.75" thickBot="1" x14ac:dyDescent="0.3">
      <c r="C49" s="127">
        <v>46</v>
      </c>
      <c r="D49" s="128">
        <v>890105</v>
      </c>
      <c r="E49" s="134" t="s">
        <v>62</v>
      </c>
      <c r="F49" s="128" t="s">
        <v>117</v>
      </c>
      <c r="G49" s="128" t="s">
        <v>120</v>
      </c>
      <c r="H49" s="130">
        <v>136000</v>
      </c>
      <c r="I49" s="132" t="s">
        <v>8</v>
      </c>
      <c r="J49" s="132" t="s">
        <v>8</v>
      </c>
      <c r="K49" s="132" t="s">
        <v>8</v>
      </c>
      <c r="L49" s="131">
        <v>136000</v>
      </c>
      <c r="M49" s="126"/>
    </row>
    <row r="50" spans="3:13" ht="18.75" thickBot="1" x14ac:dyDescent="0.3">
      <c r="C50" s="127">
        <v>47</v>
      </c>
      <c r="D50" s="128">
        <v>890105</v>
      </c>
      <c r="E50" s="134" t="s">
        <v>62</v>
      </c>
      <c r="F50" s="128" t="s">
        <v>117</v>
      </c>
      <c r="G50" s="128" t="s">
        <v>122</v>
      </c>
      <c r="H50" s="130">
        <v>185000</v>
      </c>
      <c r="I50" s="132" t="s">
        <v>8</v>
      </c>
      <c r="J50" s="132" t="s">
        <v>8</v>
      </c>
      <c r="K50" s="132" t="s">
        <v>8</v>
      </c>
      <c r="L50" s="131">
        <v>185000</v>
      </c>
      <c r="M50" s="126"/>
    </row>
    <row r="51" spans="3:13" ht="18.75" thickBot="1" x14ac:dyDescent="0.3">
      <c r="C51" s="127">
        <v>48</v>
      </c>
      <c r="D51" s="128">
        <v>890105</v>
      </c>
      <c r="E51" s="134" t="s">
        <v>62</v>
      </c>
      <c r="F51" s="128" t="s">
        <v>117</v>
      </c>
      <c r="G51" s="128" t="s">
        <v>124</v>
      </c>
      <c r="H51" s="130">
        <v>200000</v>
      </c>
      <c r="I51" s="132" t="s">
        <v>8</v>
      </c>
      <c r="J51" s="132" t="s">
        <v>8</v>
      </c>
      <c r="K51" s="132" t="s">
        <v>8</v>
      </c>
      <c r="L51" s="131">
        <v>200000</v>
      </c>
      <c r="M51" s="126"/>
    </row>
  </sheetData>
  <mergeCells count="10">
    <mergeCell ref="I2:I3"/>
    <mergeCell ref="J2:J3"/>
    <mergeCell ref="K2:K3"/>
    <mergeCell ref="L2:L3"/>
    <mergeCell ref="C2:C3"/>
    <mergeCell ref="D2:D3"/>
    <mergeCell ref="E2:E3"/>
    <mergeCell ref="F2:F3"/>
    <mergeCell ref="G2:G3"/>
    <mergeCell ref="H2:H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79c6ce9-245c-4044-a67b-3b4f13f56371">
      <Terms xmlns="http://schemas.microsoft.com/office/infopath/2007/PartnerControls"/>
    </lcf76f155ced4ddcb4097134ff3c332f>
    <TaxCatchAll xmlns="0ffd1e4f-98cc-45f0-ab65-bb85f71043c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B610156563F3146B1143E863440AB17" ma:contentTypeVersion="16" ma:contentTypeDescription="Crear nuevo documento." ma:contentTypeScope="" ma:versionID="e66053ef5b1e1acdf9c216082e73fed3">
  <xsd:schema xmlns:xsd="http://www.w3.org/2001/XMLSchema" xmlns:xs="http://www.w3.org/2001/XMLSchema" xmlns:p="http://schemas.microsoft.com/office/2006/metadata/properties" xmlns:ns2="779c6ce9-245c-4044-a67b-3b4f13f56371" xmlns:ns3="0ffd1e4f-98cc-45f0-ab65-bb85f71043c0" targetNamespace="http://schemas.microsoft.com/office/2006/metadata/properties" ma:root="true" ma:fieldsID="ead6acce7228b80f7a08763f8ea2fd17" ns2:_="" ns3:_="">
    <xsd:import namespace="779c6ce9-245c-4044-a67b-3b4f13f56371"/>
    <xsd:import namespace="0ffd1e4f-98cc-45f0-ab65-bb85f71043c0"/>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3:TaxCatchAll" minOccurs="0"/>
                <xsd:element ref="ns2:MediaServiceSearchProperties" minOccurs="0"/>
                <xsd:element ref="ns2:MediaLengthInSeconds" minOccurs="0"/>
                <xsd:element ref="ns2:MediaServiceLocation"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9c6ce9-245c-4044-a67b-3b4f13f563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e6c921e2-efd7-43da-9067-444b73d3df86" ma:termSetId="09814cd3-568e-fe90-9814-8d621ff8fb84" ma:anchorId="fba54fb3-c3e1-fe81-a776-ca4b69148c4d" ma:open="true" ma:isKeyword="false">
      <xsd:complexType>
        <xsd:sequence>
          <xsd:element ref="pc:Terms" minOccurs="0" maxOccurs="1"/>
        </xsd:sequence>
      </xsd:complex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ffd1e4f-98cc-45f0-ab65-bb85f71043c0"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886fa07-5983-4a2b-9331-8a62b911d566}" ma:internalName="TaxCatchAll" ma:showField="CatchAllData" ma:web="0ffd1e4f-98cc-45f0-ab65-bb85f71043c0">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17B74D-473B-46EC-A870-FA471BA45674}">
  <ds:schemaRefs>
    <ds:schemaRef ds:uri="http://schemas.microsoft.com/sharepoint/v3/contenttype/forms"/>
  </ds:schemaRefs>
</ds:datastoreItem>
</file>

<file path=customXml/itemProps2.xml><?xml version="1.0" encoding="utf-8"?>
<ds:datastoreItem xmlns:ds="http://schemas.openxmlformats.org/officeDocument/2006/customXml" ds:itemID="{432BC52B-F6FE-4716-99D2-89131EE17042}">
  <ds:schemaRefs>
    <ds:schemaRef ds:uri="http://schemas.microsoft.com/office/2006/metadata/properties"/>
    <ds:schemaRef ds:uri="http://schemas.microsoft.com/office/infopath/2007/PartnerControls"/>
    <ds:schemaRef ds:uri="779c6ce9-245c-4044-a67b-3b4f13f56371"/>
    <ds:schemaRef ds:uri="0ffd1e4f-98cc-45f0-ab65-bb85f71043c0"/>
  </ds:schemaRefs>
</ds:datastoreItem>
</file>

<file path=customXml/itemProps3.xml><?xml version="1.0" encoding="utf-8"?>
<ds:datastoreItem xmlns:ds="http://schemas.openxmlformats.org/officeDocument/2006/customXml" ds:itemID="{52D3882F-A894-4EAE-9A2F-DF8F9D9717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9c6ce9-245c-4044-a67b-3b4f13f56371"/>
    <ds:schemaRef ds:uri="0ffd1e4f-98cc-45f0-ab65-bb85f71043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precio mercado </vt:lpstr>
      <vt:lpstr>historico </vt:lpstr>
      <vt:lpstr>domiciliaria </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dc:creator>
  <cp:lastModifiedBy>YACEDI ALEJANDRA CAICEDO JIMENEZ</cp:lastModifiedBy>
  <dcterms:created xsi:type="dcterms:W3CDTF">2020-07-03T16:20:24Z</dcterms:created>
  <dcterms:modified xsi:type="dcterms:W3CDTF">2026-09-30T14:23:18Z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0x0101006B610156563F3146B1143E863440AB17</vt:lpwstr>
  </property>
  <property fmtid="{D5CDD505-2E9C-101B-9397-08002B2CF9AE}" pid="3" name="MediaServiceImageTags">
    <vt:lpwstr/>
  </property>
</Properties>
</file>